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2205" yWindow="1245" windowWidth="26370" windowHeight="13950" activeTab="1"/>
  </bookViews>
  <sheets>
    <sheet name="Rekapitulace stavby" sheetId="1" r:id="rId1"/>
    <sheet name="01 - ZTI" sheetId="2" r:id="rId2"/>
    <sheet name="02 - VRN" sheetId="3" r:id="rId3"/>
  </sheets>
  <definedNames>
    <definedName name="_xlnm._FilterDatabase" localSheetId="1" hidden="1">'01 - ZTI'!$C$135:$K$503</definedName>
    <definedName name="_xlnm._FilterDatabase" localSheetId="2" hidden="1">'02 - VRN'!$C$121:$K$147</definedName>
    <definedName name="_xlnm.Print_Area" localSheetId="1">'01 - ZTI'!$C$4:$J$76,'01 - ZTI'!$C$82:$J$117,'01 - ZTI'!$C$123:$K$503</definedName>
    <definedName name="_xlnm.Print_Area" localSheetId="2">'02 - VRN'!$C$4:$J$76,'02 - VRN'!$C$82:$J$103,'02 - VRN'!$C$109:$K$147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'01 - ZTI'!$135:$135</definedName>
    <definedName name="_xlnm.Print_Titles" localSheetId="2">'02 - VRN'!$121:$121</definedName>
  </definedNames>
  <calcPr calcId="181029"/>
</workbook>
</file>

<file path=xl/sharedStrings.xml><?xml version="1.0" encoding="utf-8"?>
<sst xmlns="http://schemas.openxmlformats.org/spreadsheetml/2006/main" count="3973" uniqueCount="959">
  <si>
    <t>Export Komplet</t>
  </si>
  <si>
    <t/>
  </si>
  <si>
    <t>2.0</t>
  </si>
  <si>
    <t>ZAMOK</t>
  </si>
  <si>
    <t>False</t>
  </si>
  <si>
    <t>{d9bce1fe-ef5e-4883-aa60-7f1ee8e9d1da}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</si>
  <si>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</si>
  <si>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</si>
  <si>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</si>
  <si>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</si>
  <si>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</si>
  <si>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</si>
  <si>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</si>
  <si>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</si>
  <si>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20230503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</si>
  <si>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</si>
  <si>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</si>
  <si>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ZTI ZŠ Moskevská</t>
  </si>
  <si>
    <t>KSO:</t>
  </si>
  <si>
    <t>CC-CZ:</t>
  </si>
  <si>
    <t>Místo:</t>
  </si>
  <si>
    <t>Č. Lípa</t>
  </si>
  <si>
    <t>Datum:</t>
  </si>
  <si>
    <t>3. 5. 2023</t>
  </si>
  <si>
    <t>Zadavatel:</t>
  </si>
  <si>
    <t>IČ:</t>
  </si>
  <si>
    <t>Město Č. Lípa</t>
  </si>
  <si>
    <t>DIČ:</t>
  </si>
  <si>
    <t>Uchazeč:</t>
  </si>
  <si>
    <t>Vyplň údaj</t>
  </si>
  <si>
    <t>Projektant:</t>
  </si>
  <si>
    <t>Ing. Kotek</t>
  </si>
  <si>
    <t>True</t>
  </si>
  <si>
    <t>Zpracovatel:</t>
  </si>
  <si>
    <t>J. Nešněra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</si>
  <si>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</si>
  <si>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</si>
  <si>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</si>
  <si>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</si>
  <si>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</si>
  <si>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</si>
  <si>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</si>
  <si>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</si>
  <si>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</si>
  <si>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</si>
  <si>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</si>
  <si>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</si>
  <si>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</si>
  <si>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</si>
  <si>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</si>
  <si>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</si>
  <si>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</si>
  <si>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</si>
  <si>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</si>
  <si>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</si>
  <si>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</si>
  <si>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</si>
  <si>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</si>
  <si>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</si>
  <si>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</si>
  <si>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</si>
  <si>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</si>
  <si>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</si>
  <si>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</si>
  <si>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</si>
  <si>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</si>
  <si>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</si>
  <si>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</si>
  <si>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</si>
  <si>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</si>
  <si>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</si>
  <si>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</si>
  <si>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</si>
  <si>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</si>
  <si>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</si>
  <si>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</si>
  <si>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</si>
  <si>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</si>
  <si>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</si>
  <si>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</si>
  <si>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</si>
  <si>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</si>
  <si>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ZTI</t>
  </si>
  <si>
    <t>STA</t>
  </si>
  <si>
    <t>1</t>
  </si>
  <si>
    <t>{102e6625-ef39-4052-b086-10ef95a948d9}</t>
  </si>
  <si>
    <t>2</t>
  </si>
  <si>
    <t>02</t>
  </si>
  <si>
    <t>VRN</t>
  </si>
  <si>
    <t>{4b684490-fd74-42e1-a590-9577501c75fc}</t>
  </si>
  <si>
    <t>KRYCÍ LIST SOUPISU PRACÍ</t>
  </si>
  <si>
    <t>Objekt:</t>
  </si>
  <si>
    <t>01 - ZTI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</si>
  <si>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</si>
  <si>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</si>
  <si>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</si>
  <si>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</si>
  <si>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</si>
  <si>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</si>
  <si>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</si>
  <si>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</si>
  <si>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</si>
  <si>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</si>
  <si>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</si>
  <si>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</si>
  <si>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</si>
  <si>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</si>
  <si>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</si>
  <si>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</si>
  <si>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</si>
  <si>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</si>
  <si>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</si>
  <si>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 xml:space="preserve">    725 - Zdravotechnika - zařizovací předměty</t>
  </si>
  <si>
    <t xml:space="preserve">    741 - Elektroinstalace - silnoproud</t>
  </si>
  <si>
    <t xml:space="preserve">    764 - Konstrukce klempířské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</si>
  <si>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</si>
  <si>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</si>
  <si>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</si>
  <si>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</si>
  <si>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</si>
  <si>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</si>
  <si>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</si>
  <si>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</si>
  <si>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</si>
  <si>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</si>
  <si>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</si>
  <si>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</si>
  <si>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</si>
  <si>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</si>
  <si>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</si>
  <si>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</si>
  <si>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</si>
  <si>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</si>
  <si>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</si>
  <si>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</si>
  <si>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</si>
  <si>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113106023</t>
  </si>
  <si>
    <t>Rozebrání dlažeb při překopech komunikací pro pěší ze zámkové dlažby ručně</t>
  </si>
  <si>
    <t>m2</t>
  </si>
  <si>
    <t>CS ÚRS 2023 01</t>
  </si>
  <si>
    <t>4</t>
  </si>
  <si>
    <t>1160175221</t>
  </si>
  <si>
    <t>PP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</si>
  <si>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ze zámkové dlažby</t>
  </si>
  <si>
    <t>VV</t>
  </si>
  <si>
    <t>10+2+6+13</t>
  </si>
  <si>
    <t>132212131</t>
  </si>
  <si>
    <t>Hloubení nezapažených rýh šířky do 800 mm v soudržných horninách třídy těžitelnosti I skupiny 3 ručně</t>
  </si>
  <si>
    <t>m3</t>
  </si>
  <si>
    <t>1226953752</t>
  </si>
  <si>
    <t>Hloubení nezapažených rýh šířky do 800 mm ručně s urovnáním dna do předepsaného profilu a spádu v hornině třídy těžitelnosti I skupiny 3 soudržných</t>
  </si>
  <si>
    <t>0,5*0,7*5"017, 018</t>
  </si>
  <si>
    <t>7*1,3*0,8"venk. trasa mezi jímkami</t>
  </si>
  <si>
    <t>6*0,8*1,6</t>
  </si>
  <si>
    <t>13*0,8*1,5</t>
  </si>
  <si>
    <t>Součet</t>
  </si>
  <si>
    <t>3</t>
  </si>
  <si>
    <t>162211311</t>
  </si>
  <si>
    <t>Vodorovné přemístění výkopku z horniny třídy těžitelnosti I skupiny 1 až 3 stavebním kolečkem do 10 m</t>
  </si>
  <si>
    <t>1834075825</t>
  </si>
  <si>
    <t>Vodorovné přemístění výkopku nebo sypaniny stavebním kolečkem s vyprázdněním kolečka na hromady nebo do dopravního prostředku na vzdálenost do 10 m z horniny třídy těžitelnosti I, skupiny 1 až 3</t>
  </si>
  <si>
    <t>162751117</t>
  </si>
  <si>
    <t>Vodorovné přemístění přes 9 000 do 10000 m výkopku/sypaniny z horniny třídy těžitelnosti I skupiny 1 až 3</t>
  </si>
  <si>
    <t>-1808651208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</si>
  <si>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</si>
  <si>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32,31-12,049</t>
  </si>
  <si>
    <t>5</t>
  </si>
  <si>
    <t>171201221</t>
  </si>
  <si>
    <t>Poplatek za uložení na skládce (skládkovné) zeminy a kamení kód odpadu 17 05 04</t>
  </si>
  <si>
    <t>t</t>
  </si>
  <si>
    <t>1476843080</t>
  </si>
  <si>
    <t>Poplatek za uložení stavebního odpadu na skládce (skládkovné) zeminy a kamení zatříděného do Katalogu odpadů pod kódem 17 05 04</t>
  </si>
  <si>
    <t>20,261*2 'Přepočtené koeficientem množství</t>
  </si>
  <si>
    <t>6</t>
  </si>
  <si>
    <t>174111101</t>
  </si>
  <si>
    <t>Zásyp jam, šachet rýh nebo kolem objektů sypaninou se zhutněním ručně</t>
  </si>
  <si>
    <t>1627096403</t>
  </si>
  <si>
    <t>Zásyp sypaninou z jakékoliv horniny ručně s uložením výkopku ve vrstvách se zhutněním jam, šachet, rýh nebo kolem objektů v těchto vykopávkách</t>
  </si>
  <si>
    <t>32,31-3,33-15,8</t>
  </si>
  <si>
    <t>-(PI*0,1*0,1*36)</t>
  </si>
  <si>
    <t>7</t>
  </si>
  <si>
    <t>175111101</t>
  </si>
  <si>
    <t>Obsypání potrubí ručně sypaninou bez prohození, uloženou do 3 m</t>
  </si>
  <si>
    <t>143743600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</si>
  <si>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</si>
  <si>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(13+5+13)*0,8*0,5</t>
  </si>
  <si>
    <t>17*0,5*0,4</t>
  </si>
  <si>
    <t>8</t>
  </si>
  <si>
    <t>M</t>
  </si>
  <si>
    <t>58337310</t>
  </si>
  <si>
    <t>štěrkopísek frakce 0/4</t>
  </si>
  <si>
    <t>702037050</t>
  </si>
  <si>
    <t>15,8*2 'Přepočtené koeficientem množství</t>
  </si>
  <si>
    <t>Svislé a kompletní konstrukce</t>
  </si>
  <si>
    <t>9</t>
  </si>
  <si>
    <t>346272216</t>
  </si>
  <si>
    <t>Přizdívka z pórobetonových tvárnic tl 50 mm</t>
  </si>
  <si>
    <t>371061773</t>
  </si>
  <si>
    <t>Přizdívky z pórobetonových tvárnic objemová hmotnost do 500 kg/m3, na tenké maltové lože, tloušťka přizdívky 50 mm</t>
  </si>
  <si>
    <t>3*0,4</t>
  </si>
  <si>
    <t>Vodorovné konstrukce</t>
  </si>
  <si>
    <t>10</t>
  </si>
  <si>
    <t>451572111</t>
  </si>
  <si>
    <t>Lože pod potrubí otevřený výkop z kameniva drobného těženého</t>
  </si>
  <si>
    <t>-488452522</t>
  </si>
  <si>
    <t>Lože pod potrubí, stoky a drobné objekty v otevřeném výkopu z kameniva drobného těženého 0 až 4 mm</t>
  </si>
  <si>
    <t>(13+5+13)*0,8*0,1</t>
  </si>
  <si>
    <t>17*0,5*0,1</t>
  </si>
  <si>
    <t>Komunikace pozemní</t>
  </si>
  <si>
    <t>11</t>
  </si>
  <si>
    <t>596212210</t>
  </si>
  <si>
    <t>Kladení zámkové dlažby pozemních komunikací ručně tl 80 mm skupiny A pl do 50 m2</t>
  </si>
  <si>
    <t>451324504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</si>
  <si>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</si>
  <si>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Úpravy povrchů, podlahy a osazování výplní</t>
  </si>
  <si>
    <t>12</t>
  </si>
  <si>
    <t>612135101</t>
  </si>
  <si>
    <t>Hrubá výplň rýh ve stěnách maltou jakékoli šířky rýhy</t>
  </si>
  <si>
    <t>1309750837</t>
  </si>
  <si>
    <t>Hrubá výplň rýh maltou jakékoli šířky rýhy ve stěnách</t>
  </si>
  <si>
    <t>150*0,15</t>
  </si>
  <si>
    <t>13</t>
  </si>
  <si>
    <t>612142001</t>
  </si>
  <si>
    <t>Potažení vnitřních stěn sklovláknitým pletivem vtlačeným do tenkovrstvé hmoty</t>
  </si>
  <si>
    <t>756600824</t>
  </si>
  <si>
    <t>Potažení vnitřních ploch pletivem v ploše nebo pruzích, na plném podkladu sklovláknitým vtlačením do tmelu stěn</t>
  </si>
  <si>
    <t>14</t>
  </si>
  <si>
    <t>612311131</t>
  </si>
  <si>
    <t>Potažení vnitřních stěn vápenným štukem tloušťky do 3 mm</t>
  </si>
  <si>
    <t>1577480156</t>
  </si>
  <si>
    <t>Potažení vnitřních ploch vápenným štukem tloušťky do 3 mm svislých konstrukcí stěn</t>
  </si>
  <si>
    <t>612315223</t>
  </si>
  <si>
    <t>Vápenná štuková omítka malých ploch přes 0,25 do 1 m2 na stěnách</t>
  </si>
  <si>
    <t>kus</t>
  </si>
  <si>
    <t>-1248294778</t>
  </si>
  <si>
    <t>Vápenná omítka jednotlivých malých ploch štuková na stěnách, plochy jednotlivě přes 0,25 do 1 m2</t>
  </si>
  <si>
    <t>16</t>
  </si>
  <si>
    <t>612321121</t>
  </si>
  <si>
    <t>Vápenocementová omítka hladká jednovrstvá vnitřních stěn nanášená ručně</t>
  </si>
  <si>
    <t>344547473</t>
  </si>
  <si>
    <t>Omítka vápenocementová vnitřních ploch nanášená ručně jednovrstvá, tloušťky do 10 mm hladká svislých konstrukcí stěn</t>
  </si>
  <si>
    <t>17</t>
  </si>
  <si>
    <t>631311131</t>
  </si>
  <si>
    <t>Doplnění dosavadních mazanin betonem prostým plochy do 1 m2 tloušťky přes 80 mm</t>
  </si>
  <si>
    <t>981572795</t>
  </si>
  <si>
    <t>Doplnění dosavadních mazanin prostým betonem s dodáním hmot, bez potěru, plochy jednotlivě do 1 m2 a tl. přes 80 mm</t>
  </si>
  <si>
    <t>5*0,5*0,25</t>
  </si>
  <si>
    <t>7*0,8*0,25</t>
  </si>
  <si>
    <t>12,5*0,8*0,25</t>
  </si>
  <si>
    <t>18</t>
  </si>
  <si>
    <t>631311135</t>
  </si>
  <si>
    <t>Mazanina tl přes 120 do 240 mm z betonu prostého bez zvýšených nároků na prostředí tř. C 20/25</t>
  </si>
  <si>
    <t>-103498957</t>
  </si>
  <si>
    <t>Mazanina z betonu prostého bez zvýšených nároků na prostředí tl. přes 120 do 240 mm tř. C 20/25</t>
  </si>
  <si>
    <t>19</t>
  </si>
  <si>
    <t>631362021</t>
  </si>
  <si>
    <t>Výztuž mazanin svařovanými sítěmi Kari</t>
  </si>
  <si>
    <t>1908357427</t>
  </si>
  <si>
    <t>Výztuž mazanin ze svařovaných sítí z drátů typu KARI</t>
  </si>
  <si>
    <t>14*0,008</t>
  </si>
  <si>
    <t>38*0,008</t>
  </si>
  <si>
    <t>Trubní vedení</t>
  </si>
  <si>
    <t>20</t>
  </si>
  <si>
    <t>871265211</t>
  </si>
  <si>
    <t>Kanalizační potrubí z tvrdého PVC jednovrstvé tuhost třídy SN4 DN 110</t>
  </si>
  <si>
    <t>m</t>
  </si>
  <si>
    <t>1938719552</t>
  </si>
  <si>
    <t>Kanalizační potrubí z tvrdého PVC v otevřeném výkopu ve sklonu do 20 %, hladkého plnostěnného jednovrstvého, tuhost třídy SN 4 DN 110</t>
  </si>
  <si>
    <t>871355211</t>
  </si>
  <si>
    <t>Kanalizační potrubí z tvrdého PVC jednovrstvé tuhost třídy SN4 DN 200</t>
  </si>
  <si>
    <t>-1243329264</t>
  </si>
  <si>
    <t>Kanalizační potrubí z tvrdého PVC v otevřeném výkopu ve sklonu do 20 %, hladkého plnostěnného jednovrstvého, tuhost třídy SN 4 DN 200</t>
  </si>
  <si>
    <t>11+13</t>
  </si>
  <si>
    <t>22</t>
  </si>
  <si>
    <t>877265211</t>
  </si>
  <si>
    <t>Montáž tvarovek z tvrdého PVC-systém KG nebo z polypropylenu-systém KG 2000 jednoosé DN 110</t>
  </si>
  <si>
    <t>-704825076</t>
  </si>
  <si>
    <t>Montáž tvarovek na kanalizačním potrubí z trub z plastu z tvrdého PVC nebo z polypropylenu v otevřeném výkopu jednoosých DN 110</t>
  </si>
  <si>
    <t>23</t>
  </si>
  <si>
    <t>28611351</t>
  </si>
  <si>
    <t>koleno kanalizační PVC KG 110x45°</t>
  </si>
  <si>
    <t>-1325544598</t>
  </si>
  <si>
    <t>24</t>
  </si>
  <si>
    <t>28611353</t>
  </si>
  <si>
    <t>koleno kanalizační PVC KG 110x87°</t>
  </si>
  <si>
    <t>-86023409</t>
  </si>
  <si>
    <t>25</t>
  </si>
  <si>
    <t>28611504</t>
  </si>
  <si>
    <t>redukce kanalizační PVC 160/110</t>
  </si>
  <si>
    <t>-1041086476</t>
  </si>
  <si>
    <t>26</t>
  </si>
  <si>
    <t>877355211</t>
  </si>
  <si>
    <t>Montáž tvarovek z tvrdého PVC-systém KG nebo z polypropylenu-systém KG 2000 jednoosé DN 200</t>
  </si>
  <si>
    <t>-1357099526</t>
  </si>
  <si>
    <t>Montáž tvarovek na kanalizačním potrubí z trub z plastu z tvrdého PVC nebo z polypropylenu v otevřeném výkopu jednoosých DN 200</t>
  </si>
  <si>
    <t>27</t>
  </si>
  <si>
    <t>28611366</t>
  </si>
  <si>
    <t>koleno kanalizace PVC KG 200x45°</t>
  </si>
  <si>
    <t>461234897</t>
  </si>
  <si>
    <t>28</t>
  </si>
  <si>
    <t>877355221</t>
  </si>
  <si>
    <t>Montáž tvarovek z tvrdého PVC-systém KG nebo z polypropylenu-systém KG 2000 dvouosé DN 200</t>
  </si>
  <si>
    <t>56533420</t>
  </si>
  <si>
    <t>Montáž tvarovek na kanalizačním potrubí z trub z plastu z tvrdého PVC nebo z polypropylenu v otevřeném výkopu dvouosých DN 200</t>
  </si>
  <si>
    <t>29</t>
  </si>
  <si>
    <t>28611918</t>
  </si>
  <si>
    <t>odbočka kanalizační PVC s hrdlem 200/160/45°</t>
  </si>
  <si>
    <t>556548326</t>
  </si>
  <si>
    <t>30</t>
  </si>
  <si>
    <t>877888R</t>
  </si>
  <si>
    <t>Zaústění do stávající jímky potr. DN 200</t>
  </si>
  <si>
    <t>732397946</t>
  </si>
  <si>
    <t>31</t>
  </si>
  <si>
    <t>877998R</t>
  </si>
  <si>
    <t>úprava šachty</t>
  </si>
  <si>
    <t>1517284073</t>
  </si>
  <si>
    <t>P</t>
  </si>
  <si>
    <t>Poznámka k položce:
úprava stěn a dna jímky (cementová stěrka, spádové dno, poklop)</t>
  </si>
  <si>
    <t>Ostatní konstrukce a práce, bourání</t>
  </si>
  <si>
    <t>32</t>
  </si>
  <si>
    <t>949101111</t>
  </si>
  <si>
    <t>Lešení pomocné pro objekty pozemních staveb s lešeňovou podlahou v do 1,9 m zatížení do 150 kg/m2</t>
  </si>
  <si>
    <t>282590457</t>
  </si>
  <si>
    <t>Lešení pomocné pracovní pro objekty pozemních staveb pro zatížení do 150 kg/m2, o výšce lešeňové podlahy do 1,9 m</t>
  </si>
  <si>
    <t>33</t>
  </si>
  <si>
    <t>962031132</t>
  </si>
  <si>
    <t>Bourání příček z cihel pálených na MVC tl do 100 mm</t>
  </si>
  <si>
    <t>-1373950122</t>
  </si>
  <si>
    <t>Bourání příček z cihel, tvárnic nebo příčkovek z cihel pálených, plných nebo dutých na maltu vápennou nebo vápenocementovou, tl. do 100 mm</t>
  </si>
  <si>
    <t xml:space="preserve">Poznámka k položce:
rozkrytí  obezdívky hlavní stoupačky kanalizace  (  stoupačka  K5  )  ve stěnách umýváren  (  obklady  )  I.N.P., II.N.P., III.N.P. pro  umožnění  instalace nové stoupačky </t>
  </si>
  <si>
    <t>34</t>
  </si>
  <si>
    <t>965042241</t>
  </si>
  <si>
    <t>Bourání podkladů pod dlažby nebo mazanin betonových nebo z litého asfaltu tl přes 100 mm pl přes 4 m2</t>
  </si>
  <si>
    <t>-676112624</t>
  </si>
  <si>
    <t>Bourání mazanin betonových nebo z litého asfaltu tl. přes 100 mm, plochy přes 4 m2</t>
  </si>
  <si>
    <t>14*0,25</t>
  </si>
  <si>
    <t>38*0,25</t>
  </si>
  <si>
    <t>35</t>
  </si>
  <si>
    <t>971042361</t>
  </si>
  <si>
    <t>Vybourání otvorů v betonových příčkách a zdech pl do 0,09 m2 tl do 600 mm</t>
  </si>
  <si>
    <t>-226395544</t>
  </si>
  <si>
    <t>Vybourání otvorů v betonových příčkách a zdech základových nebo nadzákladových plochy do 0,09 m2, tl. do 600 mm</t>
  </si>
  <si>
    <t>1+2+1*2+1*2</t>
  </si>
  <si>
    <t>36</t>
  </si>
  <si>
    <t>97205414R</t>
  </si>
  <si>
    <t>Vybourání otvorů v ŽB stropech</t>
  </si>
  <si>
    <t>-1201510440</t>
  </si>
  <si>
    <t>Vybourání otvorů ve stropech</t>
  </si>
  <si>
    <t xml:space="preserve">Poznámka k položce:
prostupy  stropem 15*10 cm , tl. stropu  cca 50 cm, pro trasy  SV a kanalizace , uvedení do původního stavu - zazdění, začištění, omítky, štuky, výmalby </t>
  </si>
  <si>
    <t>37</t>
  </si>
  <si>
    <t>974031154</t>
  </si>
  <si>
    <t>Vysekání rýh ve zdivu cihelném hl do 100 mm š do 150 mm</t>
  </si>
  <si>
    <t>-1968247407</t>
  </si>
  <si>
    <t>Vysekání rýh ve zdivu cihelném na maltu vápennou nebo vápenocementovou do hl. 100 mm a šířky do 150 mm</t>
  </si>
  <si>
    <t>80+35+35</t>
  </si>
  <si>
    <t>38</t>
  </si>
  <si>
    <t>974042574</t>
  </si>
  <si>
    <t>Vysekání rýh v dlažbě betonové nebo jiné monolitické hl do 200 mm š do 150 mm</t>
  </si>
  <si>
    <t>-1626267180</t>
  </si>
  <si>
    <t>Vysekání rýh v betonové nebo jiné monolitické dlažbě s betonovým podkladem do hl. 200 mm a šířky do 150 mm</t>
  </si>
  <si>
    <t>39</t>
  </si>
  <si>
    <t>978059541</t>
  </si>
  <si>
    <t>Odsekání a odebrání obkladů stěn z vnitřních obkládaček plochy přes 1 m2</t>
  </si>
  <si>
    <t>-84445991</t>
  </si>
  <si>
    <t>Odsekání obkladů stěn včetně otlučení podkladní omítky až na zdivo z obkládaček vnitřních, z jakýchkoliv materiálů, plochy přes 1 m2</t>
  </si>
  <si>
    <t>(1,7+2,5)*1,5"002</t>
  </si>
  <si>
    <t>(2,6+2,9)*2*2-1,6"017</t>
  </si>
  <si>
    <t>(0,7+2)*1,5"014</t>
  </si>
  <si>
    <t>1,2*1,5"007</t>
  </si>
  <si>
    <t>Mezisoučet 1NP</t>
  </si>
  <si>
    <t>2,2*1,5*6"třídy</t>
  </si>
  <si>
    <t>((4,15+3,05)*2*2-1,6)+(1,42*4*2)+(1,8*2*2-1,2*4)"109</t>
  </si>
  <si>
    <t>(1,8+1)*2*2-1,2*2+(1,8+0,8)*2*2-1,2"110</t>
  </si>
  <si>
    <t>Mezisoučet 2NP</t>
  </si>
  <si>
    <t>2,2*1,5*5"třídy</t>
  </si>
  <si>
    <t>(1,75+1,07)*2*2-1,2*2+(1,75+0,8)*2*2-1,2"209</t>
  </si>
  <si>
    <t>(3,06+4,14)*2*2-1,6+(1,42*6+4,14*2)*2-1,2*4*2"210</t>
  </si>
  <si>
    <t>Mezisoučet 3NP</t>
  </si>
  <si>
    <t>40</t>
  </si>
  <si>
    <t>979051121</t>
  </si>
  <si>
    <t>Očištění zámkových dlaždic se spárováním z kameniva těženého při překopech inženýrských sítí</t>
  </si>
  <si>
    <t>-1416742743</t>
  </si>
  <si>
    <t>Očištění vybouraných prvků při překopech inženýrských sítí od spojovacího materiálu s odklizením a uložením očištěných hmot a spojovacího materiálu na skládku do vzdálenosti 10 m nebo naložením na dopravní prostředek zámkových dlaždic s vyplněním spár kamenivem</t>
  </si>
  <si>
    <t>997</t>
  </si>
  <si>
    <t>Přesun sutě</t>
  </si>
  <si>
    <t>41</t>
  </si>
  <si>
    <t>997013212</t>
  </si>
  <si>
    <t>Vnitrostaveništní doprava suti a vybouraných hmot pro budovy v přes 6 do 9 m ručně</t>
  </si>
  <si>
    <t>1133255585</t>
  </si>
  <si>
    <t>Vnitrostaveništní doprava suti a vybouraných hmot vodorovně do 50 m svisle ručně pro budovy a haly výšky přes 6 do 9 m</t>
  </si>
  <si>
    <t>42</t>
  </si>
  <si>
    <t>997013501</t>
  </si>
  <si>
    <t>Odvoz suti a vybouraných hmot na skládku nebo meziskládku do 1 km se složením</t>
  </si>
  <si>
    <t>-743346455</t>
  </si>
  <si>
    <t>Odvoz suti a vybouraných hmot na skládku nebo meziskládku se složením, na vzdálenost do 1 km</t>
  </si>
  <si>
    <t>43</t>
  </si>
  <si>
    <t>997013509</t>
  </si>
  <si>
    <t>Příplatek k odvozu suti a vybouraných hmot na skládku ZKD 1 km přes 1 km</t>
  </si>
  <si>
    <t>-2118030104</t>
  </si>
  <si>
    <t>Odvoz suti a vybouraných hmot na skládku nebo meziskládku se složením, na vzdálenost Příplatek k ceně za každý další i započatý 1 km přes 1 km</t>
  </si>
  <si>
    <t>60,79*9 'Přepočtené koeficientem množství</t>
  </si>
  <si>
    <t>44</t>
  </si>
  <si>
    <t>997013609</t>
  </si>
  <si>
    <t>Poplatek za uložení na skládce (skládkovné) stavebního odpadu ze směsí nebo oddělených frakcí betonu, cihel a keramických výrobků kód odpadu 17 01 07</t>
  </si>
  <si>
    <t>513242119</t>
  </si>
  <si>
    <t>Poplatek za uložení stavebního odpadu na skládce (skládkovné) ze směsí nebo oddělených frakcí betonu, cihel a keramických výrobků zatříděného do Katalogu odpadů pod kódem 17 01 07</t>
  </si>
  <si>
    <t>45</t>
  </si>
  <si>
    <t>997013631</t>
  </si>
  <si>
    <t>Poplatek za uložení na skládce (skládkovné) stavebního odpadu směsného kód odpadu 17 09 04</t>
  </si>
  <si>
    <t>445525707</t>
  </si>
  <si>
    <t>Poplatek za uložení stavebního odpadu na skládce (skládkovné) směsného stavebního a demoličního zatříděného do Katalogu odpadů pod kódem 17 09 04</t>
  </si>
  <si>
    <t>998</t>
  </si>
  <si>
    <t>Přesun hmot</t>
  </si>
  <si>
    <t>46</t>
  </si>
  <si>
    <t>998011002</t>
  </si>
  <si>
    <t>Přesun hmot pro budovy zděné v přes 6 do 12 m</t>
  </si>
  <si>
    <t>-258379788</t>
  </si>
  <si>
    <t>Přesun hmot pro budovy občanské výstavby, bydlení, výrobu a služby s nosnou svislou konstrukcí zděnou z cihel, tvárnic nebo kamene vodorovná dopravní vzdálenost do 100 m pro budovy výšky přes 6 do 12 m</t>
  </si>
  <si>
    <t>PSV</t>
  </si>
  <si>
    <t>Práce a dodávky PSV</t>
  </si>
  <si>
    <t>721</t>
  </si>
  <si>
    <t>Zdravotechnika - vnitřní kanalizace</t>
  </si>
  <si>
    <t>47</t>
  </si>
  <si>
    <t>721171803</t>
  </si>
  <si>
    <t>Demontáž potrubí z PVC D do 75</t>
  </si>
  <si>
    <t>1829081259</t>
  </si>
  <si>
    <t>Demontáž potrubí z novodurových trub odpadních nebo připojovacích do D 75</t>
  </si>
  <si>
    <t>48</t>
  </si>
  <si>
    <t>721171808</t>
  </si>
  <si>
    <t>Demontáž potrubí z PVC D přes 75 do 114</t>
  </si>
  <si>
    <t>183437042</t>
  </si>
  <si>
    <t>Demontáž potrubí z novodurových trub odpadních nebo připojovacích přes 75 do D 114</t>
  </si>
  <si>
    <t>49</t>
  </si>
  <si>
    <t>721173401</t>
  </si>
  <si>
    <t>Potrubí kanalizační z PVC SN 4 svodné DN 110</t>
  </si>
  <si>
    <t>1323664614</t>
  </si>
  <si>
    <t>Potrubí z trub PVC SN4 svodné (ležaté) DN 110</t>
  </si>
  <si>
    <t>50</t>
  </si>
  <si>
    <t>721173404</t>
  </si>
  <si>
    <t>Potrubí kanalizační z PVC SN 4 svodné DN 200</t>
  </si>
  <si>
    <t>-2146384533</t>
  </si>
  <si>
    <t>Potrubí z trub PVC SN4 svodné (ležaté) DN 200</t>
  </si>
  <si>
    <t>51</t>
  </si>
  <si>
    <t>721174025</t>
  </si>
  <si>
    <t>Potrubí kanalizační z PP odpadní DN 110</t>
  </si>
  <si>
    <t>-1538305399</t>
  </si>
  <si>
    <t>Potrubí z trub polypropylenových odpadní (svislé) DN 110</t>
  </si>
  <si>
    <t>52</t>
  </si>
  <si>
    <t>721174026</t>
  </si>
  <si>
    <t>Potrubí kanalizační z PP odpadní DN 125</t>
  </si>
  <si>
    <t>1047673035</t>
  </si>
  <si>
    <t>Potrubí z trub polypropylenových odpadní (svislé) DN 125</t>
  </si>
  <si>
    <t>53</t>
  </si>
  <si>
    <t>721174027</t>
  </si>
  <si>
    <t>Potrubí kanalizační z PP odpadní DN 160</t>
  </si>
  <si>
    <t>-97919199</t>
  </si>
  <si>
    <t>Potrubí z trub polypropylenových odpadní (svislé) DN 160</t>
  </si>
  <si>
    <t>54</t>
  </si>
  <si>
    <t>721174042</t>
  </si>
  <si>
    <t>Potrubí kanalizační z PP připojovací DN 40</t>
  </si>
  <si>
    <t>-1437934535</t>
  </si>
  <si>
    <t>Potrubí z trub polypropylenových připojovací DN 40</t>
  </si>
  <si>
    <t>55</t>
  </si>
  <si>
    <t>721174043</t>
  </si>
  <si>
    <t>Potrubí kanalizační z PP připojovací DN 50</t>
  </si>
  <si>
    <t>-602223971</t>
  </si>
  <si>
    <t>Potrubí z trub polypropylenových připojovací DN 50</t>
  </si>
  <si>
    <t>56</t>
  </si>
  <si>
    <t>721174044</t>
  </si>
  <si>
    <t>Potrubí kanalizační z PP připojovací DN 75</t>
  </si>
  <si>
    <t>-1977528944</t>
  </si>
  <si>
    <t>Potrubí z trub polypropylenových připojovací DN 75</t>
  </si>
  <si>
    <t>57</t>
  </si>
  <si>
    <t>721226511</t>
  </si>
  <si>
    <t>Zápachová uzávěrka podomítková pro pračku a myčku DN 40</t>
  </si>
  <si>
    <t>-1807644161</t>
  </si>
  <si>
    <t>Zápachové uzávěrky podomítkové (Pe) s krycí deskou pro pračku a myčku DN 40</t>
  </si>
  <si>
    <t>58</t>
  </si>
  <si>
    <t>721273153</t>
  </si>
  <si>
    <t>Hlavice ventilační polypropylen PP DN 110</t>
  </si>
  <si>
    <t>1531095319</t>
  </si>
  <si>
    <t>Ventilační hlavice z polypropylenu (PP) DN 110</t>
  </si>
  <si>
    <t>59</t>
  </si>
  <si>
    <t>721274121</t>
  </si>
  <si>
    <t>Přivzdušňovací ventil vnitřní odpadních potrubí DN od 32 do 50</t>
  </si>
  <si>
    <t>-1979689593</t>
  </si>
  <si>
    <t>Ventily přivzdušňovací odpadních potrubí vnitřní od DN 32 do DN 50</t>
  </si>
  <si>
    <t>60</t>
  </si>
  <si>
    <t>721290111</t>
  </si>
  <si>
    <t>Zkouška těsnosti potrubí kanalizace vodou DN do 125</t>
  </si>
  <si>
    <t>757631394</t>
  </si>
  <si>
    <t>Zkouška těsnosti kanalizace v objektech vodou do DN 125</t>
  </si>
  <si>
    <t>61</t>
  </si>
  <si>
    <t>721290112</t>
  </si>
  <si>
    <t>Zkouška těsnosti potrubí kanalizace vodou DN 150/DN 200</t>
  </si>
  <si>
    <t>462090729</t>
  </si>
  <si>
    <t>Zkouška těsnosti kanalizace v objektech vodou DN 150 nebo DN 200</t>
  </si>
  <si>
    <t>62</t>
  </si>
  <si>
    <t>998721102</t>
  </si>
  <si>
    <t>Přesun hmot tonážní pro vnitřní kanalizace v objektech v přes 6 do 12 m</t>
  </si>
  <si>
    <t>1394874657</t>
  </si>
  <si>
    <t>Přesun hmot pro vnitřní kanalizace stanovený z hmotnosti přesunovaného materiálu vodorovná dopravní vzdálenost do 50 m v objektech výšky přes 6 do 12 m</t>
  </si>
  <si>
    <t>722</t>
  </si>
  <si>
    <t>Zdravotechnika - vnitřní vodovod</t>
  </si>
  <si>
    <t>63</t>
  </si>
  <si>
    <t>722130802</t>
  </si>
  <si>
    <t>Demontáž potrubí ocelové pozinkované závitové DN přes 25 do 40</t>
  </si>
  <si>
    <t>1894682542</t>
  </si>
  <si>
    <t>Demontáž potrubí z ocelových trubek pozinkovaných závitových přes 25 do DN 40</t>
  </si>
  <si>
    <t>64</t>
  </si>
  <si>
    <t>722174003</t>
  </si>
  <si>
    <t>Potrubí vodovodní plastové PPR svar polyfúze PN 16 D 25x3,5 mm</t>
  </si>
  <si>
    <t>308682274</t>
  </si>
  <si>
    <t>Potrubí z plastových trubek z polypropylenu PPR svařovaných polyfúzně PN 16 (SDR 7,4) D 25 x 3,5</t>
  </si>
  <si>
    <t>65</t>
  </si>
  <si>
    <t>722174004</t>
  </si>
  <si>
    <t>Potrubí vodovodní plastové PPR svar polyfúze PN 16 D 32x4,4 mm</t>
  </si>
  <si>
    <t>739510004</t>
  </si>
  <si>
    <t>Potrubí z plastových trubek z polypropylenu PPR svařovaných polyfúzně PN 16 (SDR 7,4) D 32 x 4,4</t>
  </si>
  <si>
    <t>66</t>
  </si>
  <si>
    <t>722174005</t>
  </si>
  <si>
    <t>Potrubí vodovodní plastové PPR svar polyfúze PN 16 D 40x5,5 mm</t>
  </si>
  <si>
    <t>453172058</t>
  </si>
  <si>
    <t>Potrubí z plastových trubek z polypropylenu PPR svařovaných polyfúzně PN 16 (SDR 7,4) D 40 x 5,5</t>
  </si>
  <si>
    <t>67</t>
  </si>
  <si>
    <t>722174006</t>
  </si>
  <si>
    <t>Potrubí vodovodní plastové PPR svar polyfúze PN 16 D 50x6,9 mm</t>
  </si>
  <si>
    <t>2017430458</t>
  </si>
  <si>
    <t>Potrubí z plastových trubek z polypropylenu PPR svařovaných polyfúzně PN 16 (SDR 7,4) D 50 x 6,9</t>
  </si>
  <si>
    <t>68</t>
  </si>
  <si>
    <t>722174007</t>
  </si>
  <si>
    <t>Potrubí vodovodní plastové PPR svar polyfúze PN 16 D 63x8,6 mm</t>
  </si>
  <si>
    <t>565749421</t>
  </si>
  <si>
    <t>Potrubí z plastových trubek z polypropylenu PPR svařovaných polyfúzně PN 16 (SDR 7,4) D 63 x 8,6</t>
  </si>
  <si>
    <t>69</t>
  </si>
  <si>
    <t>722174023</t>
  </si>
  <si>
    <t>Potrubí vodovodní plastové PPR svar polyfúze PN 20 D 25x4,2 mm</t>
  </si>
  <si>
    <t>-1987771048</t>
  </si>
  <si>
    <t>Potrubí z plastových trubek z polypropylenu PPR svařovaných polyfúzně PN 20 (SDR 6) D 25 x 4,2</t>
  </si>
  <si>
    <t>70</t>
  </si>
  <si>
    <t>722174024</t>
  </si>
  <si>
    <t>Potrubí vodovodní plastové PPR svar polyfúze PN 20 D 32x5,4 mm</t>
  </si>
  <si>
    <t>1280228897</t>
  </si>
  <si>
    <t>Potrubí z plastových trubek z polypropylenu PPR svařovaných polyfúzně PN 20 (SDR 6) D 32 x 5,4</t>
  </si>
  <si>
    <t>71</t>
  </si>
  <si>
    <t>722174025</t>
  </si>
  <si>
    <t>Potrubí vodovodní plastové PPR svar polyfúze PN 20 D 40x6,7 mm</t>
  </si>
  <si>
    <t>1949829109</t>
  </si>
  <si>
    <t>Potrubí z plastových trubek z polypropylenu PPR svařovaných polyfúzně PN 20 (SDR 6) D 40 x 6,7</t>
  </si>
  <si>
    <t>72</t>
  </si>
  <si>
    <t>722181232</t>
  </si>
  <si>
    <t>Ochrana vodovodního potrubí přilepenými termoizolačními trubicemi z PE tl přes 9 do 13 mm DN přes 22 do 45 mm</t>
  </si>
  <si>
    <t>-542460102</t>
  </si>
  <si>
    <t>Ochrana potrubí termoizolačními trubicemi z pěnového polyetylenu PE přilepenými v příčných a podélných spojích, tloušťky izolace přes 9 do 13 mm, vnitřního průměru izolace DN přes 22 do 45 mm</t>
  </si>
  <si>
    <t>73</t>
  </si>
  <si>
    <t>722181233</t>
  </si>
  <si>
    <t>Ochrana vodovodního potrubí přilepenými termoizolačními trubicemi z PE tl přes 9 do 13 mm DN přes 45 do 63 mm</t>
  </si>
  <si>
    <t>-978692383</t>
  </si>
  <si>
    <t>Ochrana potrubí termoizolačními trubicemi z pěnového polyetylenu PE přilepenými v příčných a podélných spojích, tloušťky izolace přes 9 do 13 mm, vnitřního průměru izolace DN přes 45 do 63 mm</t>
  </si>
  <si>
    <t>74</t>
  </si>
  <si>
    <t>722181242</t>
  </si>
  <si>
    <t>Ochrana vodovodního potrubí přilepenými termoizolačními trubicemi z PE tl přes 13 do 20 mm DN přes 22 do 45 mm</t>
  </si>
  <si>
    <t>-1694328582</t>
  </si>
  <si>
    <t>Ochrana potrubí termoizolačními trubicemi z pěnového polyetylenu PE přilepenými v příčných a podélných spojích, tloušťky izolace přes 13 do 20 mm, vnitřního průměru izolace DN přes 22 do 45 mm</t>
  </si>
  <si>
    <t>75</t>
  </si>
  <si>
    <t>722220152</t>
  </si>
  <si>
    <t>Nástěnka závitová plastová PPR PN 20 DN 20 x G 1/2"</t>
  </si>
  <si>
    <t>-2135226245</t>
  </si>
  <si>
    <t>Armatury s jedním závitem plastové (PPR) PN 20 (SDR 6) DN 20 x G 1/2"</t>
  </si>
  <si>
    <t>76</t>
  </si>
  <si>
    <t>722224153</t>
  </si>
  <si>
    <t>Kulový kohout zahradní s vnějším závitem a páčkou PN 15, T 120°C G 3/4" - 1"</t>
  </si>
  <si>
    <t>1697636532</t>
  </si>
  <si>
    <t>Armatury s jedním závitem ventily kulové zahradní uzávěry PN 15 do 120° C G 3/4" - 1"</t>
  </si>
  <si>
    <t>77</t>
  </si>
  <si>
    <t>722231075</t>
  </si>
  <si>
    <t>Ventil zpětný mosazný G 5/4" PN 10 do 110°C se dvěma závity</t>
  </si>
  <si>
    <t>-143954383</t>
  </si>
  <si>
    <t>Armatury se dvěma závity ventily zpětné mosazné PN 10 do 110°C G 5/4"</t>
  </si>
  <si>
    <t>78</t>
  </si>
  <si>
    <t>722231143</t>
  </si>
  <si>
    <t>Ventil závitový pojistný rohový G 1"</t>
  </si>
  <si>
    <t>671356281</t>
  </si>
  <si>
    <t>Armatury se dvěma závity ventily pojistné rohové G 1"</t>
  </si>
  <si>
    <t>79</t>
  </si>
  <si>
    <t>722231206</t>
  </si>
  <si>
    <t>Ventil redukční mosazný G 2" PN 6 do 25°C s 2x vnitřním závitem bez manometru</t>
  </si>
  <si>
    <t>-1564631808</t>
  </si>
  <si>
    <t>Armatury se dvěma závity ventily redukční tlakové mosazné bez manometru PN 6 do 25 °C G 2"</t>
  </si>
  <si>
    <t>80</t>
  </si>
  <si>
    <t>722232044</t>
  </si>
  <si>
    <t>Kohout kulový přímý G 3/4" PN 42 do 185°C vnitřní závit</t>
  </si>
  <si>
    <t>-573185248</t>
  </si>
  <si>
    <t>Armatury se dvěma závity kulové kohouty PN 42 do 185 °C přímé vnitřní závit G 3/4"</t>
  </si>
  <si>
    <t>81</t>
  </si>
  <si>
    <t>722232045</t>
  </si>
  <si>
    <t>Kohout kulový přímý G 1" PN 42 do 185°C vnitřní závit</t>
  </si>
  <si>
    <t>1922406318</t>
  </si>
  <si>
    <t>Armatury se dvěma závity kulové kohouty PN 42 do 185 °C přímé vnitřní závit G 1"</t>
  </si>
  <si>
    <t>82</t>
  </si>
  <si>
    <t>722232046</t>
  </si>
  <si>
    <t>Kohout kulový přímý G 5/4" PN 42 do 185°C vnitřní závit</t>
  </si>
  <si>
    <t>-597185479</t>
  </si>
  <si>
    <t>Armatury se dvěma závity kulové kohouty PN 42 do 185 °C přímé vnitřní závit G 5/4"</t>
  </si>
  <si>
    <t>83</t>
  </si>
  <si>
    <t>722232047</t>
  </si>
  <si>
    <t>Kohout kulový přímý G 6/4" PN 42 do 185°C vnitřní závit</t>
  </si>
  <si>
    <t>553977012</t>
  </si>
  <si>
    <t>Armatury se dvěma závity kulové kohouty PN 42 do 185 °C přímé vnitřní závit G 6/4"</t>
  </si>
  <si>
    <t>84</t>
  </si>
  <si>
    <t>722232048</t>
  </si>
  <si>
    <t>Kohout kulový přímý G 2" PN 42 do 185°C vnitřní závit</t>
  </si>
  <si>
    <t>574912279</t>
  </si>
  <si>
    <t>Armatury se dvěma závity kulové kohouty PN 42 do 185 °C přímé vnitřní závit G 2"</t>
  </si>
  <si>
    <t>85</t>
  </si>
  <si>
    <t>722262211</t>
  </si>
  <si>
    <t>Vodoměr závitový jednovtokový suchoběžný do 40°C G 1/2"x 80 mm Qn 1,5 m3/h horizontální</t>
  </si>
  <si>
    <t>2095333449</t>
  </si>
  <si>
    <t>Vodoměry pro vodu do 40°C závitové horizontální jednovtokové suchoběžné G 1/2" x 80 mm Qn 1,5</t>
  </si>
  <si>
    <t>86</t>
  </si>
  <si>
    <t>722290226</t>
  </si>
  <si>
    <t>Zkouška těsnosti vodovodního potrubí závitového DN do 50</t>
  </si>
  <si>
    <t>988428577</t>
  </si>
  <si>
    <t>Zkoušky, proplach a desinfekce vodovodního potrubí zkoušky těsnosti vodovodního potrubí závitového do DN 50</t>
  </si>
  <si>
    <t>15+40+55+110</t>
  </si>
  <si>
    <t>25+15+50</t>
  </si>
  <si>
    <t>87</t>
  </si>
  <si>
    <t>722290229</t>
  </si>
  <si>
    <t>Zkouška těsnosti vodovodního potrubí závitového DN přes 50 do 100</t>
  </si>
  <si>
    <t>717208560</t>
  </si>
  <si>
    <t>Zkoušky, proplach a desinfekce vodovodního potrubí zkoušky těsnosti vodovodního potrubí závitového přes DN 50 do DN 100</t>
  </si>
  <si>
    <t>88</t>
  </si>
  <si>
    <t>722290234</t>
  </si>
  <si>
    <t>Proplach a dezinfekce vodovodního potrubí DN do 80</t>
  </si>
  <si>
    <t>943998574</t>
  </si>
  <si>
    <t>Zkoušky, proplach a desinfekce vodovodního potrubí proplach a desinfekce vodovodního potrubí do DN 80</t>
  </si>
  <si>
    <t>313</t>
  </si>
  <si>
    <t>89</t>
  </si>
  <si>
    <t>998722102</t>
  </si>
  <si>
    <t>Přesun hmot tonážní pro vnitřní vodovod v objektech v přes 6 do 12 m</t>
  </si>
  <si>
    <t>-1505160728</t>
  </si>
  <si>
    <t>Přesun hmot pro vnitřní vodovod stanovený z hmotnosti přesunovaného materiálu vodorovná dopravní vzdálenost do 50 m v objektech výšky přes 6 do 12 m</t>
  </si>
  <si>
    <t>724</t>
  </si>
  <si>
    <t>Zdravotechnika - strojní vybavení</t>
  </si>
  <si>
    <t>90</t>
  </si>
  <si>
    <t>724231127</t>
  </si>
  <si>
    <t>Příslušenství domovních vodáren měřící manometr s membránou</t>
  </si>
  <si>
    <t>soubor</t>
  </si>
  <si>
    <t>-763402347</t>
  </si>
  <si>
    <t>Příslušenství domovních vodáren měřicí manometr s membránou</t>
  </si>
  <si>
    <t>725</t>
  </si>
  <si>
    <t>Zdravotechnika - zařizovací předměty</t>
  </si>
  <si>
    <t>91</t>
  </si>
  <si>
    <t>725110814</t>
  </si>
  <si>
    <t>Demontáž klozetu Kombi</t>
  </si>
  <si>
    <t>1406102018</t>
  </si>
  <si>
    <t>Demontáž klozetů kombi</t>
  </si>
  <si>
    <t>8+1</t>
  </si>
  <si>
    <t>92</t>
  </si>
  <si>
    <t>725119122</t>
  </si>
  <si>
    <t>Montáž klozetových mís kombi</t>
  </si>
  <si>
    <t>1834728731</t>
  </si>
  <si>
    <t>Zařízení záchodů montáž klozetových mís kombi</t>
  </si>
  <si>
    <t>93</t>
  </si>
  <si>
    <t>64232071</t>
  </si>
  <si>
    <t>klozet keramický kombinovaný hluboké splachování odpad šikmý bílý 630x400x770mm</t>
  </si>
  <si>
    <t>1326845734</t>
  </si>
  <si>
    <t>94</t>
  </si>
  <si>
    <t>725119125</t>
  </si>
  <si>
    <t>Montáž klozetových mís závěsných na nosné stěny</t>
  </si>
  <si>
    <t>717493047</t>
  </si>
  <si>
    <t>Zařízení záchodů montáž klozetových mís závěsných na nosné stěny</t>
  </si>
  <si>
    <t>95</t>
  </si>
  <si>
    <t>64236041</t>
  </si>
  <si>
    <t>klozet keramický bílý závěsný hluboké splachování</t>
  </si>
  <si>
    <t>-1938150570</t>
  </si>
  <si>
    <t>96</t>
  </si>
  <si>
    <t>725122817</t>
  </si>
  <si>
    <t>Demontáž pisoárových stání bez nádrže a jedním záchodkem</t>
  </si>
  <si>
    <t>400750350</t>
  </si>
  <si>
    <t>Demontáž pisoárů bez nádrže s rohovým ventilem s 1 záchodkem</t>
  </si>
  <si>
    <t>97</t>
  </si>
  <si>
    <t>725129101</t>
  </si>
  <si>
    <t>Montáž pisoáru keramického</t>
  </si>
  <si>
    <t>1503533170</t>
  </si>
  <si>
    <t>Pisoárové záchodky montáž ostatních typů keramických</t>
  </si>
  <si>
    <t>98</t>
  </si>
  <si>
    <t>725210821</t>
  </si>
  <si>
    <t>Demontáž umyvadel bez výtokových armatur</t>
  </si>
  <si>
    <t>-807072259</t>
  </si>
  <si>
    <t>Demontáž umyvadel bez výtokových armatur umyvadel</t>
  </si>
  <si>
    <t>4+2</t>
  </si>
  <si>
    <t>99</t>
  </si>
  <si>
    <t>725219102</t>
  </si>
  <si>
    <t>Montáž umyvadla připevněného na šrouby do zdiva</t>
  </si>
  <si>
    <t>-1536002720</t>
  </si>
  <si>
    <t>Umyvadla montáž umyvadel ostatních typů na šrouby</t>
  </si>
  <si>
    <t>100</t>
  </si>
  <si>
    <t>64211045</t>
  </si>
  <si>
    <t>umyvadlo keramické závěsné bílé š 550mm</t>
  </si>
  <si>
    <t>-1163503893</t>
  </si>
  <si>
    <t>101</t>
  </si>
  <si>
    <t>725230811</t>
  </si>
  <si>
    <t>Demontáž bidetů diturvitových</t>
  </si>
  <si>
    <t>-139300843</t>
  </si>
  <si>
    <t>102</t>
  </si>
  <si>
    <t>725310823</t>
  </si>
  <si>
    <t>Demontáž dřez jednoduchý vestavěný v kuchyňských sestavách bez výtokových armatur</t>
  </si>
  <si>
    <t>-1206252005</t>
  </si>
  <si>
    <t>Demontáž dřezů jednodílných bez výtokových armatur vestavěných v kuchyňských sestavách</t>
  </si>
  <si>
    <t>103</t>
  </si>
  <si>
    <t>725330820</t>
  </si>
  <si>
    <t>Demontáž výlevka diturvitová</t>
  </si>
  <si>
    <t>401632872</t>
  </si>
  <si>
    <t>Demontáž výlevek bez výtokových armatur a bez nádrže a splachovacího potrubí diturvitových</t>
  </si>
  <si>
    <t>104</t>
  </si>
  <si>
    <t>725530826</t>
  </si>
  <si>
    <t>Demontáž ohřívač elektrický akumulační do 800 l</t>
  </si>
  <si>
    <t>-1784346116</t>
  </si>
  <si>
    <t>Demontáž elektrických zásobníkových ohřívačů vody akumulačních do 800 l</t>
  </si>
  <si>
    <t>105</t>
  </si>
  <si>
    <t>725530831</t>
  </si>
  <si>
    <t>Demontáž ohřívač elektrický průtokový</t>
  </si>
  <si>
    <t>739902967</t>
  </si>
  <si>
    <t>Demontáž elektrických zásobníkových ohřívačů vody průtokových jakýchkoliv</t>
  </si>
  <si>
    <t>1+4</t>
  </si>
  <si>
    <t>106</t>
  </si>
  <si>
    <t>725531101</t>
  </si>
  <si>
    <t>Elektrický ohřívač zásobníkový přepadový beztlakový 5 l / 2 kW</t>
  </si>
  <si>
    <t>-342832777</t>
  </si>
  <si>
    <t>Elektrické ohřívače zásobníkové beztlakové přepadové objem nádrže (příkon) 5 l (2,0 kW)</t>
  </si>
  <si>
    <t>107</t>
  </si>
  <si>
    <t>725532101</t>
  </si>
  <si>
    <t>Elektrický ohřívač zásobníkový akumulační závěsný svislý 10 l / 2 kW</t>
  </si>
  <si>
    <t>958757698</t>
  </si>
  <si>
    <t>Elektrické ohřívače zásobníkové beztlakové přepadové akumulační s pojistným ventilem závěsné svislé objem nádrže (příkon) 10 l (2,0 kW)</t>
  </si>
  <si>
    <t>108</t>
  </si>
  <si>
    <t>725532126</t>
  </si>
  <si>
    <t>Elektrický ohřívač zásobníkový akumulační závěsný svislý 200 l / 2,2 kW</t>
  </si>
  <si>
    <t>-1078124861</t>
  </si>
  <si>
    <t>Elektrické ohřívače zásobníkové beztlakové přepadové akumulační s pojistným ventilem závěsné svislé objem nádrže (příkon) 200 l (2,2 kW)</t>
  </si>
  <si>
    <t>109</t>
  </si>
  <si>
    <t>725813111</t>
  </si>
  <si>
    <t>Ventil rohový bez připojovací trubičky nebo flexi hadičky G 1/2"</t>
  </si>
  <si>
    <t>1884518431</t>
  </si>
  <si>
    <t>Ventily rohové bez připojovací trubičky nebo flexi hadičky G 1/2"</t>
  </si>
  <si>
    <t>110</t>
  </si>
  <si>
    <t>725813112</t>
  </si>
  <si>
    <t>Ventil rohový pračkový G 3/4"</t>
  </si>
  <si>
    <t>-934372069</t>
  </si>
  <si>
    <t>Ventily rohové bez připojovací trubičky nebo flexi hadičky pračkové G 3/4"</t>
  </si>
  <si>
    <t>111</t>
  </si>
  <si>
    <t>725820801</t>
  </si>
  <si>
    <t>Demontáž baterie nástěnné do G 3 / 4</t>
  </si>
  <si>
    <t>1062442315</t>
  </si>
  <si>
    <t>Demontáž baterií nástěnných do G 3/4</t>
  </si>
  <si>
    <t>112</t>
  </si>
  <si>
    <t>725820802</t>
  </si>
  <si>
    <t>Demontáž baterie stojánkové do jednoho otvoru</t>
  </si>
  <si>
    <t>776687285</t>
  </si>
  <si>
    <t>Demontáž baterií stojánkových do 1 otvoru</t>
  </si>
  <si>
    <t>113</t>
  </si>
  <si>
    <t>725829121</t>
  </si>
  <si>
    <t>Montáž baterie umyvadlové nástěnné pákové a klasické ostatní typ</t>
  </si>
  <si>
    <t>331034313</t>
  </si>
  <si>
    <t>Baterie umyvadlové montáž ostatních typů nástěnných pákových nebo klasických</t>
  </si>
  <si>
    <t>114</t>
  </si>
  <si>
    <t>55145615</t>
  </si>
  <si>
    <t>baterie umyvadlová nástěnná páková 150mm chrom</t>
  </si>
  <si>
    <t>174585247</t>
  </si>
  <si>
    <t>115</t>
  </si>
  <si>
    <t>725829131</t>
  </si>
  <si>
    <t>Montáž baterie umyvadlové stojánkové G 1/2" ostatní typ</t>
  </si>
  <si>
    <t>-586756303</t>
  </si>
  <si>
    <t>Baterie umyvadlové montáž ostatních typů stojánkových G 1/2"</t>
  </si>
  <si>
    <t>116</t>
  </si>
  <si>
    <t>55144006</t>
  </si>
  <si>
    <t>baterie umyvadlová stojánková páková nízkotlaká otáčivé ústí</t>
  </si>
  <si>
    <t>-1592159910</t>
  </si>
  <si>
    <t>117</t>
  </si>
  <si>
    <t>725839101</t>
  </si>
  <si>
    <t>Montáž baterie vanové nástěnné G 1/2" ostatní typ</t>
  </si>
  <si>
    <t>1201432065</t>
  </si>
  <si>
    <t>Baterie vanové montáž ostatních typů nástěnných nebo stojánkových G 1/2"</t>
  </si>
  <si>
    <t>118</t>
  </si>
  <si>
    <t>55144944</t>
  </si>
  <si>
    <t>baterie vanová páková nástěnná kombinovaná se sprchou</t>
  </si>
  <si>
    <t>135796928</t>
  </si>
  <si>
    <t>119</t>
  </si>
  <si>
    <t>725861102</t>
  </si>
  <si>
    <t>Zápachová uzávěrka pro umyvadla DN 40</t>
  </si>
  <si>
    <t>851396999</t>
  </si>
  <si>
    <t>Zápachové uzávěrky zařizovacích předmětů pro umyvadla DN 40</t>
  </si>
  <si>
    <t>120</t>
  </si>
  <si>
    <t>725862103</t>
  </si>
  <si>
    <t>Zápachová uzávěrka pro dřezy DN 40/50</t>
  </si>
  <si>
    <t>-2016177936</t>
  </si>
  <si>
    <t>Zápachové uzávěrky zařizovacích předmětů pro dřezy DN 40/50</t>
  </si>
  <si>
    <t>121</t>
  </si>
  <si>
    <t>725863311</t>
  </si>
  <si>
    <t>Zápachová uzávěrka pro bidety DN 40</t>
  </si>
  <si>
    <t>-485694073</t>
  </si>
  <si>
    <t>Zápachové uzávěrky zařizovacích předmětů pro bidety DN 40</t>
  </si>
  <si>
    <t>122</t>
  </si>
  <si>
    <t>725865411</t>
  </si>
  <si>
    <t>Zápachová uzávěrka pisoárová DN 32/40</t>
  </si>
  <si>
    <t>415119235</t>
  </si>
  <si>
    <t>Zápachové uzávěrky zařizovacích předmětů pro pisoáry DN 32/40</t>
  </si>
  <si>
    <t>123</t>
  </si>
  <si>
    <t>998725102</t>
  </si>
  <si>
    <t>Přesun hmot tonážní pro zařizovací předměty v objektech v přes 6 do 12 m</t>
  </si>
  <si>
    <t>-1228547840</t>
  </si>
  <si>
    <t>Přesun hmot pro zařizovací předměty stanovený z hmotnosti přesunovaného materiálu vodorovná dopravní vzdálenost do 50 m v objektech výšky přes 6 do 12 m</t>
  </si>
  <si>
    <t>741</t>
  </si>
  <si>
    <t>Elektroinstalace - silnoproud</t>
  </si>
  <si>
    <t>124</t>
  </si>
  <si>
    <t>74113502R</t>
  </si>
  <si>
    <t>Odpojení a připojení ohřívačů, zemění</t>
  </si>
  <si>
    <t>436147388</t>
  </si>
  <si>
    <t>Poznámka k položce:
veškeré práce spojené se zprovozněním TUV a soc. zařízení</t>
  </si>
  <si>
    <t>764</t>
  </si>
  <si>
    <t>Konstrukce klempířské</t>
  </si>
  <si>
    <t>125</t>
  </si>
  <si>
    <t>764345323</t>
  </si>
  <si>
    <t>Lemování trub, konzol, držáků z TiZn lesklého plechu střech s krytinou skládanou D přes 100 do 150 mm</t>
  </si>
  <si>
    <t>296156869</t>
  </si>
  <si>
    <t>Lemování trub, konzol, držáků a ostatních prvků z titanzinkového lesklého válcovaného plechu střech s krytinou skládanou mimo prejzovou nebo z plechu, průměr přes 100 do 150 mm</t>
  </si>
  <si>
    <t>771</t>
  </si>
  <si>
    <t>Podlahy z dlaždic</t>
  </si>
  <si>
    <t>126</t>
  </si>
  <si>
    <t>771111011</t>
  </si>
  <si>
    <t>Vysátí podkladu před pokládkou dlažby</t>
  </si>
  <si>
    <t>421621421</t>
  </si>
  <si>
    <t>Příprava podkladu před provedením dlažby vysátí podlah</t>
  </si>
  <si>
    <t>14+38</t>
  </si>
  <si>
    <t>2,85*2,65+2,9*1,7</t>
  </si>
  <si>
    <t>127</t>
  </si>
  <si>
    <t>771121011</t>
  </si>
  <si>
    <t>Nátěr penetrační na podlahu</t>
  </si>
  <si>
    <t>-52834838</t>
  </si>
  <si>
    <t>Příprava podkladu před provedením dlažby nátěr penetrační na podlahu</t>
  </si>
  <si>
    <t>128</t>
  </si>
  <si>
    <t>771574243</t>
  </si>
  <si>
    <t>Montáž podlah keramických pro mechanické zatížení hladkých lepených flexibilním lepidlem přes 9 do 12 ks/m2</t>
  </si>
  <si>
    <t>1197920770</t>
  </si>
  <si>
    <t>Montáž podlah z dlaždic keramických lepených flexibilním lepidlem maloformátových pro vysoké mechanické zatížení hladkých přes 9 do 12 ks/m2</t>
  </si>
  <si>
    <t>129</t>
  </si>
  <si>
    <t>59761434</t>
  </si>
  <si>
    <t>dlažba keramická slinutá hladká do interiéru i exteriéru pro vysoké mechanické namáhání přes 9 do 12ks/m2</t>
  </si>
  <si>
    <t>1206185931</t>
  </si>
  <si>
    <t>64,483*1,1 'Přepočtené koeficientem množství</t>
  </si>
  <si>
    <t>130</t>
  </si>
  <si>
    <t>998771102</t>
  </si>
  <si>
    <t>Přesun hmot tonážní pro podlahy z dlaždic v objektech v přes 6 do 12 m</t>
  </si>
  <si>
    <t>57703518</t>
  </si>
  <si>
    <t>Přesun hmot pro podlahy z dlaždic stanovený z hmotnosti přesunovaného materiálu vodorovná dopravní vzdálenost do 50 m v objektech výšky přes 6 do 12 m</t>
  </si>
  <si>
    <t>781</t>
  </si>
  <si>
    <t>Dokončovací práce - obklady</t>
  </si>
  <si>
    <t>131</t>
  </si>
  <si>
    <t>781111011</t>
  </si>
  <si>
    <t>Ometení (oprášení) stěny při přípravě podkladu</t>
  </si>
  <si>
    <t>-884799604</t>
  </si>
  <si>
    <t>Příprava podkladu před provedením obkladu oprášení (ometení) stěny</t>
  </si>
  <si>
    <t>132</t>
  </si>
  <si>
    <t>781121011</t>
  </si>
  <si>
    <t>Nátěr penetrační na stěnu</t>
  </si>
  <si>
    <t>520640460</t>
  </si>
  <si>
    <t>Příprava podkladu před provedením obkladu nátěr penetrační na stěnu</t>
  </si>
  <si>
    <t>133</t>
  </si>
  <si>
    <t>781474112</t>
  </si>
  <si>
    <t>Montáž obkladů vnitřních keramických hladkých přes 9 do 12 ks/m2 lepených flexibilním lepidlem</t>
  </si>
  <si>
    <t>1612387199</t>
  </si>
  <si>
    <t>Montáž obkladů vnitřních stěn z dlaždic keramických lepených flexibilním lepidlem maloformátových hladkých přes 9 do 12 ks/m2</t>
  </si>
  <si>
    <t>134</t>
  </si>
  <si>
    <t>59761026</t>
  </si>
  <si>
    <t>obklad keramický hladký do 12ks/m2</t>
  </si>
  <si>
    <t>1155892206</t>
  </si>
  <si>
    <t>196,89*1,1 'Přepočtené koeficientem množství</t>
  </si>
  <si>
    <t>135</t>
  </si>
  <si>
    <t>781494111</t>
  </si>
  <si>
    <t>Plastové profily rohové lepené flexibilním lepidlem</t>
  </si>
  <si>
    <t>-2130670914</t>
  </si>
  <si>
    <t>Obklad - dokončující práce profily ukončovací plastové lepené flexibilním lepidlem rohové</t>
  </si>
  <si>
    <t>136</t>
  </si>
  <si>
    <t>781494511</t>
  </si>
  <si>
    <t>Plastové profily ukončovací lepené flexibilním lepidlem</t>
  </si>
  <si>
    <t>-1109762437</t>
  </si>
  <si>
    <t>Obklad - dokončující práce profily ukončovací plastové lepené flexibilním lepidlem ukončovací</t>
  </si>
  <si>
    <t>137</t>
  </si>
  <si>
    <t>998781102</t>
  </si>
  <si>
    <t>Přesun hmot tonážní pro obklady keramické v objektech v přes 6 do 12 m</t>
  </si>
  <si>
    <t>481352903</t>
  </si>
  <si>
    <t>Přesun hmot pro obklady keramické stanovený z hmotnosti přesunovaného materiálu vodorovná dopravní vzdálenost do 50 m v objektech výšky přes 6 do 12 m</t>
  </si>
  <si>
    <t>784</t>
  </si>
  <si>
    <t>Dokončovací práce - malby a tapety</t>
  </si>
  <si>
    <t>138</t>
  </si>
  <si>
    <t>784111001</t>
  </si>
  <si>
    <t>Oprášení (ometení ) podkladu v místnostech v do 3,80 m</t>
  </si>
  <si>
    <t>1266808734</t>
  </si>
  <si>
    <t>Oprášení (ometení) podkladu v místnostech výšky do 3,80 m</t>
  </si>
  <si>
    <t>139</t>
  </si>
  <si>
    <t>784181101</t>
  </si>
  <si>
    <t>Základní akrylátová jednonásobná bezbarvá penetrace podkladu v místnostech v do 3,80 m</t>
  </si>
  <si>
    <t>1053466248</t>
  </si>
  <si>
    <t>Penetrace podkladu jednonásobná základní akrylátová bezbarvá v místnostech výšky do 3,80 m</t>
  </si>
  <si>
    <t>140</t>
  </si>
  <si>
    <t>784221101</t>
  </si>
  <si>
    <t>Dvojnásobné bílé malby ze směsí za sucha dobře otěruvzdorných v místnostech do 3,80 m</t>
  </si>
  <si>
    <t>-1417993708</t>
  </si>
  <si>
    <t>Malby z malířských směsí otěruvzdorných za sucha dvojnásobné, bílé za sucha otěruvzdorné dobře v místnostech výšky do 3,80 m</t>
  </si>
  <si>
    <t>02 - VRN</t>
  </si>
  <si>
    <t xml:space="preserve"> 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</si>
  <si>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</si>
  <si>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</si>
  <si>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</si>
  <si>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</si>
  <si>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</si>
  <si>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</si>
  <si>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>Vedlejší rozpočtové náklady</t>
  </si>
  <si>
    <t>VRN1</t>
  </si>
  <si>
    <t>Průzkumné, geodetické a projektové práce</t>
  </si>
  <si>
    <t>013254000</t>
  </si>
  <si>
    <t>Dokumentace skutečného provedení stavby (dle SoD čl. 2 odst. 2.5.1.)</t>
  </si>
  <si>
    <t>kpl</t>
  </si>
  <si>
    <t>Dokumentace skutečného provedení stavby</t>
  </si>
  <si>
    <t>VRN3</t>
  </si>
  <si>
    <t>Zařízení staveniště</t>
  </si>
  <si>
    <t>030001000</t>
  </si>
  <si>
    <t>Zařízení staveniště (dle SoD čl. 2 odst. 2.5.2.)</t>
  </si>
  <si>
    <t>soub</t>
  </si>
  <si>
    <t>Základní rozdělení průvodních činností a nákladů zařízení staveniště</t>
  </si>
  <si>
    <t>Poznámka k položce:
Poznámka k položce: Poznámka k položce: vybudování, provoz, odstranění</t>
  </si>
  <si>
    <t>VRN4</t>
  </si>
  <si>
    <t>Inženýrská činnost</t>
  </si>
  <si>
    <t>043203000</t>
  </si>
  <si>
    <t>Fotodokumentace provádění díla (dle SoD čl. 2 odst. 2.5.9.)</t>
  </si>
  <si>
    <t>Fotodokumentace</t>
  </si>
  <si>
    <t>044002000</t>
  </si>
  <si>
    <t>Revize a zkoušky (dle SoD čl. 2 odst. 2.5.3.)</t>
  </si>
  <si>
    <t>Revize</t>
  </si>
  <si>
    <t>045203000</t>
  </si>
  <si>
    <t>Kompletační činnost (dle SoD čl. 2 odst. 2.5.4.)</t>
  </si>
  <si>
    <t>Kompletační činnost</t>
  </si>
  <si>
    <t>045303000</t>
  </si>
  <si>
    <t>Koordinační činnost (dle SoD čl. 2 odst. 2.5.5.)</t>
  </si>
  <si>
    <t>Koordinační činnost</t>
  </si>
  <si>
    <t>VRN5</t>
  </si>
  <si>
    <t>Finanční náklady</t>
  </si>
  <si>
    <t>051002000</t>
  </si>
  <si>
    <t>Pojištění stavby (dle SoD čl. 2 odst. 2.5.6.)</t>
  </si>
  <si>
    <t>Pojistné</t>
  </si>
  <si>
    <t>VRN7</t>
  </si>
  <si>
    <t>Provozní vlivy</t>
  </si>
  <si>
    <t>070001000</t>
  </si>
  <si>
    <t>Provozní a územní vlivy (dle SoD čl. 2 odst. 2.5.7.)</t>
  </si>
  <si>
    <t>Základní rozdělení průvodních činností a nákladů provozní vlivy</t>
  </si>
  <si>
    <t>071002000</t>
  </si>
  <si>
    <t>Provoz dalšího subjektu (dle SoD čl. 2 odst. 2.5.8.)</t>
  </si>
  <si>
    <t>Provoz investora, třetích osob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</si>
</sst>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2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49" fontId="37" fillId="0" borderId="22" xfId="0" applyNumberFormat="1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center" vertical="center" wrapText="1"/>
    </xf>
    <xf numFmtId="167" fontId="37" fillId="0" borderId="22" xfId="0" applyNumberFormat="1" applyFont="1" applyBorder="1" applyAlignment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186" t="s">
        <v>14</v>
      </c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R5" s="19"/>
      <c r="BE5" s="183" t="s">
        <v>15</v>
      </c>
      <c r="BS5" s="16" t="s">
        <v>6</v>
      </c>
    </row>
    <row r="6" spans="2:71" ht="36.95" customHeight="1">
      <c r="B6" s="19"/>
      <c r="D6" s="25" t="s">
        <v>16</v>
      </c>
      <c r="K6" s="188" t="s">
        <v>17</v>
      </c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R6" s="19"/>
      <c r="BE6" s="184"/>
      <c r="BS6" s="16" t="s">
        <v>6</v>
      </c>
    </row>
    <row r="7" spans="2:7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184"/>
      <c r="BS7" s="16" t="s">
        <v>6</v>
      </c>
    </row>
    <row r="8" spans="2:71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184"/>
      <c r="BS8" s="16" t="s">
        <v>6</v>
      </c>
    </row>
    <row r="9" spans="2:71" ht="14.45" customHeight="1">
      <c r="B9" s="19"/>
      <c r="AR9" s="19"/>
      <c r="BE9" s="184"/>
      <c r="BS9" s="16" t="s">
        <v>6</v>
      </c>
    </row>
    <row r="10" spans="2:71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184"/>
      <c r="BS10" s="16" t="s">
        <v>6</v>
      </c>
    </row>
    <row r="11" spans="2:71" ht="18.4" customHeight="1">
      <c r="B11" s="19"/>
      <c r="E11" s="24" t="s">
        <v>26</v>
      </c>
      <c r="AK11" s="26" t="s">
        <v>27</v>
      </c>
      <c r="AN11" s="24" t="s">
        <v>1</v>
      </c>
      <c r="AR11" s="19"/>
      <c r="BE11" s="184"/>
      <c r="BS11" s="16" t="s">
        <v>6</v>
      </c>
    </row>
    <row r="12" spans="2:71" ht="6.95" customHeight="1">
      <c r="B12" s="19"/>
      <c r="AR12" s="19"/>
      <c r="BE12" s="184"/>
      <c r="BS12" s="16" t="s">
        <v>6</v>
      </c>
    </row>
    <row r="13" spans="2:71" ht="12" customHeight="1">
      <c r="B13" s="19"/>
      <c r="D13" s="26" t="s">
        <v>28</v>
      </c>
      <c r="AK13" s="26" t="s">
        <v>25</v>
      </c>
      <c r="AN13" s="28" t="s">
        <v>29</v>
      </c>
      <c r="AR13" s="19"/>
      <c r="BE13" s="184"/>
      <c r="BS13" s="16" t="s">
        <v>6</v>
      </c>
    </row>
    <row r="14" spans="2:71" ht="12.75">
      <c r="B14" s="19"/>
      <c r="E14" s="189" t="s">
        <v>29</v>
      </c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26" t="s">
        <v>27</v>
      </c>
      <c r="AN14" s="28" t="s">
        <v>29</v>
      </c>
      <c r="AR14" s="19"/>
      <c r="BE14" s="184"/>
      <c r="BS14" s="16" t="s">
        <v>6</v>
      </c>
    </row>
    <row r="15" spans="2:71" ht="6.95" customHeight="1">
      <c r="B15" s="19"/>
      <c r="AR15" s="19"/>
      <c r="BE15" s="184"/>
      <c r="BS15" s="16" t="s">
        <v>4</v>
      </c>
    </row>
    <row r="16" spans="2:71" ht="12" customHeight="1">
      <c r="B16" s="19"/>
      <c r="D16" s="26" t="s">
        <v>30</v>
      </c>
      <c r="AK16" s="26" t="s">
        <v>25</v>
      </c>
      <c r="AN16" s="24" t="s">
        <v>1</v>
      </c>
      <c r="AR16" s="19"/>
      <c r="BE16" s="184"/>
      <c r="BS16" s="16" t="s">
        <v>4</v>
      </c>
    </row>
    <row r="17" spans="2:71" ht="18.4" customHeight="1">
      <c r="B17" s="19"/>
      <c r="E17" s="24" t="s">
        <v>31</v>
      </c>
      <c r="AK17" s="26" t="s">
        <v>27</v>
      </c>
      <c r="AN17" s="24" t="s">
        <v>1</v>
      </c>
      <c r="AR17" s="19"/>
      <c r="BE17" s="184"/>
      <c r="BS17" s="16" t="s">
        <v>32</v>
      </c>
    </row>
    <row r="18" spans="2:71" ht="6.95" customHeight="1">
      <c r="B18" s="19"/>
      <c r="AR18" s="19"/>
      <c r="BE18" s="184"/>
      <c r="BS18" s="16" t="s">
        <v>6</v>
      </c>
    </row>
    <row r="19" spans="2:71" ht="12" customHeight="1">
      <c r="B19" s="19"/>
      <c r="D19" s="26" t="s">
        <v>33</v>
      </c>
      <c r="AK19" s="26" t="s">
        <v>25</v>
      </c>
      <c r="AN19" s="24" t="s">
        <v>1</v>
      </c>
      <c r="AR19" s="19"/>
      <c r="BE19" s="184"/>
      <c r="BS19" s="16" t="s">
        <v>6</v>
      </c>
    </row>
    <row r="20" spans="2:71" ht="18.4" customHeight="1">
      <c r="B20" s="19"/>
      <c r="E20" s="24" t="s">
        <v>34</v>
      </c>
      <c r="AK20" s="26" t="s">
        <v>27</v>
      </c>
      <c r="AN20" s="24" t="s">
        <v>1</v>
      </c>
      <c r="AR20" s="19"/>
      <c r="BE20" s="184"/>
      <c r="BS20" s="16" t="s">
        <v>32</v>
      </c>
    </row>
    <row r="21" spans="2:57" ht="6.95" customHeight="1">
      <c r="B21" s="19"/>
      <c r="AR21" s="19"/>
      <c r="BE21" s="184"/>
    </row>
    <row r="22" spans="2:57" ht="12" customHeight="1">
      <c r="B22" s="19"/>
      <c r="D22" s="26" t="s">
        <v>35</v>
      </c>
      <c r="AR22" s="19"/>
      <c r="BE22" s="184"/>
    </row>
    <row r="23" spans="2:57" ht="16.5" customHeight="1">
      <c r="B23" s="19"/>
      <c r="E23" s="191" t="s">
        <v>1</v>
      </c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R23" s="19"/>
      <c r="BE23" s="184"/>
    </row>
    <row r="24" spans="2:57" ht="6.95" customHeight="1">
      <c r="B24" s="19"/>
      <c r="AR24" s="19"/>
      <c r="BE24" s="184"/>
    </row>
    <row r="25" spans="2:57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184"/>
    </row>
    <row r="26" spans="2:57" s="1" customFormat="1" ht="25.9" customHeight="1">
      <c r="B26" s="31"/>
      <c r="D26" s="32" t="s">
        <v>36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192">
        <f>ROUND(AG94,2)</f>
        <v>0</v>
      </c>
      <c r="AL26" s="193"/>
      <c r="AM26" s="193"/>
      <c r="AN26" s="193"/>
      <c r="AO26" s="193"/>
      <c r="AR26" s="31"/>
      <c r="BE26" s="184"/>
    </row>
    <row r="27" spans="2:57" s="1" customFormat="1" ht="6.95" customHeight="1">
      <c r="B27" s="31"/>
      <c r="AR27" s="31"/>
      <c r="BE27" s="184"/>
    </row>
    <row r="28" spans="2:57" s="1" customFormat="1" ht="12.75">
      <c r="B28" s="31"/>
      <c r="L28" s="194" t="s">
        <v>37</v>
      </c>
      <c r="M28" s="194"/>
      <c r="N28" s="194"/>
      <c r="O28" s="194"/>
      <c r="P28" s="194"/>
      <c r="W28" s="194" t="s">
        <v>38</v>
      </c>
      <c r="X28" s="194"/>
      <c r="Y28" s="194"/>
      <c r="Z28" s="194"/>
      <c r="AA28" s="194"/>
      <c r="AB28" s="194"/>
      <c r="AC28" s="194"/>
      <c r="AD28" s="194"/>
      <c r="AE28" s="194"/>
      <c r="AK28" s="194" t="s">
        <v>39</v>
      </c>
      <c r="AL28" s="194"/>
      <c r="AM28" s="194"/>
      <c r="AN28" s="194"/>
      <c r="AO28" s="194"/>
      <c r="AR28" s="31"/>
      <c r="BE28" s="184"/>
    </row>
    <row r="29" spans="2:57" s="2" customFormat="1" ht="14.45" customHeight="1">
      <c r="B29" s="35"/>
      <c r="D29" s="26" t="s">
        <v>40</v>
      </c>
      <c r="F29" s="26" t="s">
        <v>41</v>
      </c>
      <c r="L29" s="197">
        <v>0.21</v>
      </c>
      <c r="M29" s="196"/>
      <c r="N29" s="196"/>
      <c r="O29" s="196"/>
      <c r="P29" s="196"/>
      <c r="W29" s="195">
        <f>ROUND(AZ94,2)</f>
        <v>0</v>
      </c>
      <c r="X29" s="196"/>
      <c r="Y29" s="196"/>
      <c r="Z29" s="196"/>
      <c r="AA29" s="196"/>
      <c r="AB29" s="196"/>
      <c r="AC29" s="196"/>
      <c r="AD29" s="196"/>
      <c r="AE29" s="196"/>
      <c r="AK29" s="195">
        <f>ROUND(AV94,2)</f>
        <v>0</v>
      </c>
      <c r="AL29" s="196"/>
      <c r="AM29" s="196"/>
      <c r="AN29" s="196"/>
      <c r="AO29" s="196"/>
      <c r="AR29" s="35"/>
      <c r="BE29" s="185"/>
    </row>
    <row r="30" spans="2:57" s="2" customFormat="1" ht="14.45" customHeight="1">
      <c r="B30" s="35"/>
      <c r="F30" s="26" t="s">
        <v>42</v>
      </c>
      <c r="L30" s="197">
        <v>0.15</v>
      </c>
      <c r="M30" s="196"/>
      <c r="N30" s="196"/>
      <c r="O30" s="196"/>
      <c r="P30" s="196"/>
      <c r="W30" s="195">
        <f>ROUND(BA94,2)</f>
        <v>0</v>
      </c>
      <c r="X30" s="196"/>
      <c r="Y30" s="196"/>
      <c r="Z30" s="196"/>
      <c r="AA30" s="196"/>
      <c r="AB30" s="196"/>
      <c r="AC30" s="196"/>
      <c r="AD30" s="196"/>
      <c r="AE30" s="196"/>
      <c r="AK30" s="195">
        <f>ROUND(AW94,2)</f>
        <v>0</v>
      </c>
      <c r="AL30" s="196"/>
      <c r="AM30" s="196"/>
      <c r="AN30" s="196"/>
      <c r="AO30" s="196"/>
      <c r="AR30" s="35"/>
      <c r="BE30" s="185"/>
    </row>
    <row r="31" spans="2:57" s="2" customFormat="1" ht="14.45" customHeight="1" hidden="1">
      <c r="B31" s="35"/>
      <c r="F31" s="26" t="s">
        <v>43</v>
      </c>
      <c r="L31" s="197">
        <v>0.21</v>
      </c>
      <c r="M31" s="196"/>
      <c r="N31" s="196"/>
      <c r="O31" s="196"/>
      <c r="P31" s="196"/>
      <c r="W31" s="195">
        <f>ROUND(BB94,2)</f>
        <v>0</v>
      </c>
      <c r="X31" s="196"/>
      <c r="Y31" s="196"/>
      <c r="Z31" s="196"/>
      <c r="AA31" s="196"/>
      <c r="AB31" s="196"/>
      <c r="AC31" s="196"/>
      <c r="AD31" s="196"/>
      <c r="AE31" s="196"/>
      <c r="AK31" s="195">
        <v>0</v>
      </c>
      <c r="AL31" s="196"/>
      <c r="AM31" s="196"/>
      <c r="AN31" s="196"/>
      <c r="AO31" s="196"/>
      <c r="AR31" s="35"/>
      <c r="BE31" s="185"/>
    </row>
    <row r="32" spans="2:57" s="2" customFormat="1" ht="14.45" customHeight="1" hidden="1">
      <c r="B32" s="35"/>
      <c r="F32" s="26" t="s">
        <v>44</v>
      </c>
      <c r="L32" s="197">
        <v>0.15</v>
      </c>
      <c r="M32" s="196"/>
      <c r="N32" s="196"/>
      <c r="O32" s="196"/>
      <c r="P32" s="196"/>
      <c r="W32" s="195">
        <f>ROUND(BC94,2)</f>
        <v>0</v>
      </c>
      <c r="X32" s="196"/>
      <c r="Y32" s="196"/>
      <c r="Z32" s="196"/>
      <c r="AA32" s="196"/>
      <c r="AB32" s="196"/>
      <c r="AC32" s="196"/>
      <c r="AD32" s="196"/>
      <c r="AE32" s="196"/>
      <c r="AK32" s="195">
        <v>0</v>
      </c>
      <c r="AL32" s="196"/>
      <c r="AM32" s="196"/>
      <c r="AN32" s="196"/>
      <c r="AO32" s="196"/>
      <c r="AR32" s="35"/>
      <c r="BE32" s="185"/>
    </row>
    <row r="33" spans="2:57" s="2" customFormat="1" ht="14.45" customHeight="1" hidden="1">
      <c r="B33" s="35"/>
      <c r="F33" s="26" t="s">
        <v>45</v>
      </c>
      <c r="L33" s="197">
        <v>0</v>
      </c>
      <c r="M33" s="196"/>
      <c r="N33" s="196"/>
      <c r="O33" s="196"/>
      <c r="P33" s="196"/>
      <c r="W33" s="195">
        <f>ROUND(BD94,2)</f>
        <v>0</v>
      </c>
      <c r="X33" s="196"/>
      <c r="Y33" s="196"/>
      <c r="Z33" s="196"/>
      <c r="AA33" s="196"/>
      <c r="AB33" s="196"/>
      <c r="AC33" s="196"/>
      <c r="AD33" s="196"/>
      <c r="AE33" s="196"/>
      <c r="AK33" s="195">
        <v>0</v>
      </c>
      <c r="AL33" s="196"/>
      <c r="AM33" s="196"/>
      <c r="AN33" s="196"/>
      <c r="AO33" s="196"/>
      <c r="AR33" s="35"/>
      <c r="BE33" s="185"/>
    </row>
    <row r="34" spans="2:57" s="1" customFormat="1" ht="6.95" customHeight="1">
      <c r="B34" s="31"/>
      <c r="AR34" s="31"/>
      <c r="BE34" s="184"/>
    </row>
    <row r="35" spans="2:44" s="1" customFormat="1" ht="25.9" customHeight="1">
      <c r="B35" s="31"/>
      <c r="C35" s="36"/>
      <c r="D35" s="37" t="s">
        <v>46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47</v>
      </c>
      <c r="U35" s="38"/>
      <c r="V35" s="38"/>
      <c r="W35" s="38"/>
      <c r="X35" s="198" t="s">
        <v>48</v>
      </c>
      <c r="Y35" s="199"/>
      <c r="Z35" s="199"/>
      <c r="AA35" s="199"/>
      <c r="AB35" s="199"/>
      <c r="AC35" s="38"/>
      <c r="AD35" s="38"/>
      <c r="AE35" s="38"/>
      <c r="AF35" s="38"/>
      <c r="AG35" s="38"/>
      <c r="AH35" s="38"/>
      <c r="AI35" s="38"/>
      <c r="AJ35" s="38"/>
      <c r="AK35" s="200">
        <f>SUM(AK26:AK33)</f>
        <v>0</v>
      </c>
      <c r="AL35" s="199"/>
      <c r="AM35" s="199"/>
      <c r="AN35" s="199"/>
      <c r="AO35" s="201"/>
      <c r="AP35" s="36"/>
      <c r="AQ35" s="36"/>
      <c r="AR35" s="31"/>
    </row>
    <row r="36" spans="2:44" s="1" customFormat="1" ht="6.95" customHeight="1">
      <c r="B36" s="31"/>
      <c r="AR36" s="31"/>
    </row>
    <row r="37" spans="2:44" s="1" customFormat="1" ht="14.45" customHeight="1">
      <c r="B37" s="31"/>
      <c r="AR37" s="31"/>
    </row>
    <row r="38" spans="2:44" ht="14.45" customHeight="1">
      <c r="B38" s="19"/>
      <c r="AR38" s="19"/>
    </row>
    <row r="39" spans="2:44" ht="14.45" customHeight="1">
      <c r="B39" s="19"/>
      <c r="AR39" s="19"/>
    </row>
    <row r="40" spans="2:44" ht="14.45" customHeight="1">
      <c r="B40" s="19"/>
      <c r="AR40" s="19"/>
    </row>
    <row r="41" spans="2:44" ht="14.45" customHeight="1">
      <c r="B41" s="19"/>
      <c r="AR41" s="19"/>
    </row>
    <row r="42" spans="2:44" ht="14.45" customHeight="1">
      <c r="B42" s="19"/>
      <c r="AR42" s="19"/>
    </row>
    <row r="43" spans="2:44" ht="14.45" customHeight="1">
      <c r="B43" s="19"/>
      <c r="AR43" s="19"/>
    </row>
    <row r="44" spans="2:44" ht="14.45" customHeight="1">
      <c r="B44" s="19"/>
      <c r="AR44" s="19"/>
    </row>
    <row r="45" spans="2:44" ht="14.45" customHeight="1">
      <c r="B45" s="19"/>
      <c r="AR45" s="19"/>
    </row>
    <row r="46" spans="2:44" ht="14.45" customHeight="1">
      <c r="B46" s="19"/>
      <c r="AR46" s="19"/>
    </row>
    <row r="47" spans="2:44" ht="14.45" customHeight="1">
      <c r="B47" s="19"/>
      <c r="AR47" s="19"/>
    </row>
    <row r="48" spans="2:44" ht="14.45" customHeight="1">
      <c r="B48" s="19"/>
      <c r="AR48" s="19"/>
    </row>
    <row r="49" spans="2:44" s="1" customFormat="1" ht="14.45" customHeight="1">
      <c r="B49" s="31"/>
      <c r="D49" s="40" t="s">
        <v>49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50</v>
      </c>
      <c r="AI49" s="41"/>
      <c r="AJ49" s="41"/>
      <c r="AK49" s="41"/>
      <c r="AL49" s="41"/>
      <c r="AM49" s="41"/>
      <c r="AN49" s="41"/>
      <c r="AO49" s="41"/>
      <c r="AR49" s="31"/>
    </row>
    <row r="50" spans="2:44" ht="11.25">
      <c r="B50" s="19"/>
      <c r="AR50" s="19"/>
    </row>
    <row r="51" spans="2:44" ht="11.25">
      <c r="B51" s="19"/>
      <c r="AR51" s="19"/>
    </row>
    <row r="52" spans="2:44" ht="11.25">
      <c r="B52" s="19"/>
      <c r="AR52" s="19"/>
    </row>
    <row r="53" spans="2:44" ht="11.25">
      <c r="B53" s="19"/>
      <c r="AR53" s="19"/>
    </row>
    <row r="54" spans="2:44" ht="11.25">
      <c r="B54" s="19"/>
      <c r="AR54" s="19"/>
    </row>
    <row r="55" spans="2:44" ht="11.25">
      <c r="B55" s="19"/>
      <c r="AR55" s="19"/>
    </row>
    <row r="56" spans="2:44" ht="11.25">
      <c r="B56" s="19"/>
      <c r="AR56" s="19"/>
    </row>
    <row r="57" spans="2:44" ht="11.25">
      <c r="B57" s="19"/>
      <c r="AR57" s="19"/>
    </row>
    <row r="58" spans="2:44" ht="11.25">
      <c r="B58" s="19"/>
      <c r="AR58" s="19"/>
    </row>
    <row r="59" spans="2:44" ht="11.25">
      <c r="B59" s="19"/>
      <c r="AR59" s="19"/>
    </row>
    <row r="60" spans="2:44" s="1" customFormat="1" ht="12.75">
      <c r="B60" s="31"/>
      <c r="D60" s="42" t="s">
        <v>51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52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51</v>
      </c>
      <c r="AI60" s="33"/>
      <c r="AJ60" s="33"/>
      <c r="AK60" s="33"/>
      <c r="AL60" s="33"/>
      <c r="AM60" s="42" t="s">
        <v>52</v>
      </c>
      <c r="AN60" s="33"/>
      <c r="AO60" s="33"/>
      <c r="AR60" s="31"/>
    </row>
    <row r="61" spans="2:44" ht="11.25">
      <c r="B61" s="19"/>
      <c r="AR61" s="19"/>
    </row>
    <row r="62" spans="2:44" ht="11.25">
      <c r="B62" s="19"/>
      <c r="AR62" s="19"/>
    </row>
    <row r="63" spans="2:44" ht="11.25">
      <c r="B63" s="19"/>
      <c r="AR63" s="19"/>
    </row>
    <row r="64" spans="2:44" s="1" customFormat="1" ht="12.75">
      <c r="B64" s="31"/>
      <c r="D64" s="40" t="s">
        <v>53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54</v>
      </c>
      <c r="AI64" s="41"/>
      <c r="AJ64" s="41"/>
      <c r="AK64" s="41"/>
      <c r="AL64" s="41"/>
      <c r="AM64" s="41"/>
      <c r="AN64" s="41"/>
      <c r="AO64" s="41"/>
      <c r="AR64" s="31"/>
    </row>
    <row r="65" spans="2:44" ht="11.25">
      <c r="B65" s="19"/>
      <c r="AR65" s="19"/>
    </row>
    <row r="66" spans="2:44" ht="11.25">
      <c r="B66" s="19"/>
      <c r="AR66" s="19"/>
    </row>
    <row r="67" spans="2:44" ht="11.25">
      <c r="B67" s="19"/>
      <c r="AR67" s="19"/>
    </row>
    <row r="68" spans="2:44" ht="11.25">
      <c r="B68" s="19"/>
      <c r="AR68" s="19"/>
    </row>
    <row r="69" spans="2:44" ht="11.25">
      <c r="B69" s="19"/>
      <c r="AR69" s="19"/>
    </row>
    <row r="70" spans="2:44" ht="11.25">
      <c r="B70" s="19"/>
      <c r="AR70" s="19"/>
    </row>
    <row r="71" spans="2:44" ht="11.25">
      <c r="B71" s="19"/>
      <c r="AR71" s="19"/>
    </row>
    <row r="72" spans="2:44" ht="11.25">
      <c r="B72" s="19"/>
      <c r="AR72" s="19"/>
    </row>
    <row r="73" spans="2:44" ht="11.25">
      <c r="B73" s="19"/>
      <c r="AR73" s="19"/>
    </row>
    <row r="74" spans="2:44" ht="11.25">
      <c r="B74" s="19"/>
      <c r="AR74" s="19"/>
    </row>
    <row r="75" spans="2:44" s="1" customFormat="1" ht="12.75">
      <c r="B75" s="31"/>
      <c r="D75" s="42" t="s">
        <v>51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52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51</v>
      </c>
      <c r="AI75" s="33"/>
      <c r="AJ75" s="33"/>
      <c r="AK75" s="33"/>
      <c r="AL75" s="33"/>
      <c r="AM75" s="42" t="s">
        <v>52</v>
      </c>
      <c r="AN75" s="33"/>
      <c r="AO75" s="33"/>
      <c r="AR75" s="31"/>
    </row>
    <row r="76" spans="2:44" s="1" customFormat="1" ht="11.25">
      <c r="B76" s="31"/>
      <c r="AR76" s="31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2:44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2:44" s="1" customFormat="1" ht="24.95" customHeight="1">
      <c r="B82" s="31"/>
      <c r="C82" s="20" t="s">
        <v>55</v>
      </c>
      <c r="AR82" s="31"/>
    </row>
    <row r="83" spans="2:44" s="1" customFormat="1" ht="6.95" customHeight="1">
      <c r="B83" s="31"/>
      <c r="AR83" s="31"/>
    </row>
    <row r="84" spans="2:44" s="3" customFormat="1" ht="12" customHeight="1">
      <c r="B84" s="47"/>
      <c r="C84" s="26" t="s">
        <v>13</v>
      </c>
      <c r="L84" s="3" t="str">
        <f>K5</f>
        <v>20230503</v>
      </c>
      <c r="AR84" s="47"/>
    </row>
    <row r="85" spans="2:44" s="4" customFormat="1" ht="36.95" customHeight="1">
      <c r="B85" s="48"/>
      <c r="C85" s="49" t="s">
        <v>16</v>
      </c>
      <c r="L85" s="202" t="str">
        <f>K6</f>
        <v>ZTI ZŠ Moskevská</v>
      </c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R85" s="48"/>
    </row>
    <row r="86" spans="2:44" s="1" customFormat="1" ht="6.95" customHeight="1">
      <c r="B86" s="31"/>
      <c r="AR86" s="31"/>
    </row>
    <row r="87" spans="2:44" s="1" customFormat="1" ht="12" customHeight="1">
      <c r="B87" s="31"/>
      <c r="C87" s="26" t="s">
        <v>20</v>
      </c>
      <c r="L87" s="50" t="str">
        <f>IF(K8="","",K8)</f>
        <v>Č. Lípa</v>
      </c>
      <c r="AI87" s="26" t="s">
        <v>22</v>
      </c>
      <c r="AM87" s="204" t="str">
        <f>IF(AN8="","",AN8)</f>
        <v>3. 5. 2023</v>
      </c>
      <c r="AN87" s="204"/>
      <c r="AR87" s="31"/>
    </row>
    <row r="88" spans="2:44" s="1" customFormat="1" ht="6.95" customHeight="1">
      <c r="B88" s="31"/>
      <c r="AR88" s="31"/>
    </row>
    <row r="89" spans="2:56" s="1" customFormat="1" ht="15.2" customHeight="1">
      <c r="B89" s="31"/>
      <c r="C89" s="26" t="s">
        <v>24</v>
      </c>
      <c r="L89" s="3" t="str">
        <f>IF(E11="","",E11)</f>
        <v>Město Č. Lípa</v>
      </c>
      <c r="AI89" s="26" t="s">
        <v>30</v>
      </c>
      <c r="AM89" s="205" t="str">
        <f>IF(E17="","",E17)</f>
        <v>Ing. Kotek</v>
      </c>
      <c r="AN89" s="206"/>
      <c r="AO89" s="206"/>
      <c r="AP89" s="206"/>
      <c r="AR89" s="31"/>
      <c r="AS89" s="207" t="s">
        <v>56</v>
      </c>
      <c r="AT89" s="208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56" s="1" customFormat="1" ht="15.2" customHeight="1">
      <c r="B90" s="31"/>
      <c r="C90" s="26" t="s">
        <v>28</v>
      </c>
      <c r="L90" s="3" t="str">
        <f>IF(E14="Vyplň údaj","",E14)</f>
        <v/>
      </c>
      <c r="AI90" s="26" t="s">
        <v>33</v>
      </c>
      <c r="AM90" s="205" t="str">
        <f>IF(E20="","",E20)</f>
        <v>J. Nešněra</v>
      </c>
      <c r="AN90" s="206"/>
      <c r="AO90" s="206"/>
      <c r="AP90" s="206"/>
      <c r="AR90" s="31"/>
      <c r="AS90" s="209"/>
      <c r="AT90" s="210"/>
      <c r="BD90" s="55"/>
    </row>
    <row r="91" spans="2:56" s="1" customFormat="1" ht="10.9" customHeight="1">
      <c r="B91" s="31"/>
      <c r="AR91" s="31"/>
      <c r="AS91" s="209"/>
      <c r="AT91" s="210"/>
      <c r="BD91" s="55"/>
    </row>
    <row r="92" spans="2:56" s="1" customFormat="1" ht="29.25" customHeight="1">
      <c r="B92" s="31"/>
      <c r="C92" s="211" t="s">
        <v>57</v>
      </c>
      <c r="D92" s="212"/>
      <c r="E92" s="212"/>
      <c r="F92" s="212"/>
      <c r="G92" s="212"/>
      <c r="H92" s="56"/>
      <c r="I92" s="213" t="s">
        <v>58</v>
      </c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4" t="s">
        <v>59</v>
      </c>
      <c r="AH92" s="212"/>
      <c r="AI92" s="212"/>
      <c r="AJ92" s="212"/>
      <c r="AK92" s="212"/>
      <c r="AL92" s="212"/>
      <c r="AM92" s="212"/>
      <c r="AN92" s="213" t="s">
        <v>60</v>
      </c>
      <c r="AO92" s="212"/>
      <c r="AP92" s="215"/>
      <c r="AQ92" s="57" t="s">
        <v>61</v>
      </c>
      <c r="AR92" s="31"/>
      <c r="AS92" s="58" t="s">
        <v>62</v>
      </c>
      <c r="AT92" s="59" t="s">
        <v>63</v>
      </c>
      <c r="AU92" s="59" t="s">
        <v>64</v>
      </c>
      <c r="AV92" s="59" t="s">
        <v>65</v>
      </c>
      <c r="AW92" s="59" t="s">
        <v>66</v>
      </c>
      <c r="AX92" s="59" t="s">
        <v>67</v>
      </c>
      <c r="AY92" s="59" t="s">
        <v>68</v>
      </c>
      <c r="AZ92" s="59" t="s">
        <v>69</v>
      </c>
      <c r="BA92" s="59" t="s">
        <v>70</v>
      </c>
      <c r="BB92" s="59" t="s">
        <v>71</v>
      </c>
      <c r="BC92" s="59" t="s">
        <v>72</v>
      </c>
      <c r="BD92" s="60" t="s">
        <v>73</v>
      </c>
    </row>
    <row r="93" spans="2:56" s="1" customFormat="1" ht="10.9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0" s="5" customFormat="1" ht="32.45" customHeight="1">
      <c r="B94" s="62"/>
      <c r="C94" s="63" t="s">
        <v>74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19">
        <f>ROUND(SUM(AG95:AG96),2)</f>
        <v>0</v>
      </c>
      <c r="AH94" s="219"/>
      <c r="AI94" s="219"/>
      <c r="AJ94" s="219"/>
      <c r="AK94" s="219"/>
      <c r="AL94" s="219"/>
      <c r="AM94" s="219"/>
      <c r="AN94" s="220">
        <f>SUM(AG94,AT94)</f>
        <v>0</v>
      </c>
      <c r="AO94" s="220"/>
      <c r="AP94" s="220"/>
      <c r="AQ94" s="66" t="s">
        <v>1</v>
      </c>
      <c r="AR94" s="62"/>
      <c r="AS94" s="67">
        <f>ROUND(SUM(AS95:AS96),2)</f>
        <v>0</v>
      </c>
      <c r="AT94" s="68">
        <f>ROUND(SUM(AV94:AW94),2)</f>
        <v>0</v>
      </c>
      <c r="AU94" s="69">
        <f>ROUND(SUM(AU95:AU96),5)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ROUND(SUM(AZ95:AZ96),2)</f>
        <v>0</v>
      </c>
      <c r="BA94" s="68">
        <f>ROUND(SUM(BA95:BA96),2)</f>
        <v>0</v>
      </c>
      <c r="BB94" s="68">
        <f>ROUND(SUM(BB95:BB96),2)</f>
        <v>0</v>
      </c>
      <c r="BC94" s="68">
        <f>ROUND(SUM(BC95:BC96),2)</f>
        <v>0</v>
      </c>
      <c r="BD94" s="70">
        <f>ROUND(SUM(BD95:BD96),2)</f>
        <v>0</v>
      </c>
      <c r="BS94" s="71" t="s">
        <v>75</v>
      </c>
      <c r="BT94" s="71" t="s">
        <v>76</v>
      </c>
      <c r="BU94" s="72" t="s">
        <v>77</v>
      </c>
      <c r="BV94" s="71" t="s">
        <v>78</v>
      </c>
      <c r="BW94" s="71" t="s">
        <v>5</v>
      </c>
      <c r="BX94" s="71" t="s">
        <v>79</v>
      </c>
      <c r="CL94" s="71" t="s">
        <v>1</v>
      </c>
    </row>
    <row r="95" spans="1:91" s="6" customFormat="1" ht="16.5" customHeight="1">
      <c r="A95" s="73" t="s">
        <v>80</v>
      </c>
      <c r="B95" s="74"/>
      <c r="C95" s="75"/>
      <c r="D95" s="218" t="s">
        <v>81</v>
      </c>
      <c r="E95" s="218"/>
      <c r="F95" s="218"/>
      <c r="G95" s="218"/>
      <c r="H95" s="218"/>
      <c r="I95" s="76"/>
      <c r="J95" s="218" t="s">
        <v>82</v>
      </c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16">
        <f>'01 - ZTI'!J30</f>
        <v>0</v>
      </c>
      <c r="AH95" s="217"/>
      <c r="AI95" s="217"/>
      <c r="AJ95" s="217"/>
      <c r="AK95" s="217"/>
      <c r="AL95" s="217"/>
      <c r="AM95" s="217"/>
      <c r="AN95" s="216">
        <f>SUM(AG95,AT95)</f>
        <v>0</v>
      </c>
      <c r="AO95" s="217"/>
      <c r="AP95" s="217"/>
      <c r="AQ95" s="77" t="s">
        <v>83</v>
      </c>
      <c r="AR95" s="74"/>
      <c r="AS95" s="78">
        <v>0</v>
      </c>
      <c r="AT95" s="79">
        <f>ROUND(SUM(AV95:AW95),2)</f>
        <v>0</v>
      </c>
      <c r="AU95" s="80">
        <f>'01 - ZTI'!P136</f>
        <v>0</v>
      </c>
      <c r="AV95" s="79">
        <f>'01 - ZTI'!J33</f>
        <v>0</v>
      </c>
      <c r="AW95" s="79">
        <f>'01 - ZTI'!J34</f>
        <v>0</v>
      </c>
      <c r="AX95" s="79">
        <f>'01 - ZTI'!J35</f>
        <v>0</v>
      </c>
      <c r="AY95" s="79">
        <f>'01 - ZTI'!J36</f>
        <v>0</v>
      </c>
      <c r="AZ95" s="79">
        <f>'01 - ZTI'!F33</f>
        <v>0</v>
      </c>
      <c r="BA95" s="79">
        <f>'01 - ZTI'!F34</f>
        <v>0</v>
      </c>
      <c r="BB95" s="79">
        <f>'01 - ZTI'!F35</f>
        <v>0</v>
      </c>
      <c r="BC95" s="79">
        <f>'01 - ZTI'!F36</f>
        <v>0</v>
      </c>
      <c r="BD95" s="81">
        <f>'01 - ZTI'!F37</f>
        <v>0</v>
      </c>
      <c r="BT95" s="82" t="s">
        <v>84</v>
      </c>
      <c r="BV95" s="82" t="s">
        <v>78</v>
      </c>
      <c r="BW95" s="82" t="s">
        <v>85</v>
      </c>
      <c r="BX95" s="82" t="s">
        <v>5</v>
      </c>
      <c r="CL95" s="82" t="s">
        <v>1</v>
      </c>
      <c r="CM95" s="82" t="s">
        <v>86</v>
      </c>
    </row>
    <row r="96" spans="1:91" s="6" customFormat="1" ht="16.5" customHeight="1">
      <c r="A96" s="73" t="s">
        <v>80</v>
      </c>
      <c r="B96" s="74"/>
      <c r="C96" s="75"/>
      <c r="D96" s="218" t="s">
        <v>87</v>
      </c>
      <c r="E96" s="218"/>
      <c r="F96" s="218"/>
      <c r="G96" s="218"/>
      <c r="H96" s="218"/>
      <c r="I96" s="76"/>
      <c r="J96" s="218" t="s">
        <v>88</v>
      </c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6">
        <f>'02 - VRN'!J30</f>
        <v>0</v>
      </c>
      <c r="AH96" s="217"/>
      <c r="AI96" s="217"/>
      <c r="AJ96" s="217"/>
      <c r="AK96" s="217"/>
      <c r="AL96" s="217"/>
      <c r="AM96" s="217"/>
      <c r="AN96" s="216">
        <f>SUM(AG96,AT96)</f>
        <v>0</v>
      </c>
      <c r="AO96" s="217"/>
      <c r="AP96" s="217"/>
      <c r="AQ96" s="77" t="s">
        <v>83</v>
      </c>
      <c r="AR96" s="74"/>
      <c r="AS96" s="83">
        <v>0</v>
      </c>
      <c r="AT96" s="84">
        <f>ROUND(SUM(AV96:AW96),2)</f>
        <v>0</v>
      </c>
      <c r="AU96" s="85">
        <f>'02 - VRN'!P122</f>
        <v>0</v>
      </c>
      <c r="AV96" s="84">
        <f>'02 - VRN'!J33</f>
        <v>0</v>
      </c>
      <c r="AW96" s="84">
        <f>'02 - VRN'!J34</f>
        <v>0</v>
      </c>
      <c r="AX96" s="84">
        <f>'02 - VRN'!J35</f>
        <v>0</v>
      </c>
      <c r="AY96" s="84">
        <f>'02 - VRN'!J36</f>
        <v>0</v>
      </c>
      <c r="AZ96" s="84">
        <f>'02 - VRN'!F33</f>
        <v>0</v>
      </c>
      <c r="BA96" s="84">
        <f>'02 - VRN'!F34</f>
        <v>0</v>
      </c>
      <c r="BB96" s="84">
        <f>'02 - VRN'!F35</f>
        <v>0</v>
      </c>
      <c r="BC96" s="84">
        <f>'02 - VRN'!F36</f>
        <v>0</v>
      </c>
      <c r="BD96" s="86">
        <f>'02 - VRN'!F37</f>
        <v>0</v>
      </c>
      <c r="BT96" s="82" t="s">
        <v>84</v>
      </c>
      <c r="BV96" s="82" t="s">
        <v>78</v>
      </c>
      <c r="BW96" s="82" t="s">
        <v>89</v>
      </c>
      <c r="BX96" s="82" t="s">
        <v>5</v>
      </c>
      <c r="CL96" s="82" t="s">
        <v>1</v>
      </c>
      <c r="CM96" s="82" t="s">
        <v>86</v>
      </c>
    </row>
    <row r="97" spans="2:44" s="1" customFormat="1" ht="30" customHeight="1">
      <c r="B97" s="31"/>
      <c r="AR97" s="31"/>
    </row>
    <row r="98" spans="2:44" s="1" customFormat="1" ht="6.95" customHeight="1">
      <c r="B98" s="43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31"/>
    </row>
  </sheetData>
  <sheetProtection algorithmName="SHA-512" hashValue="Upe06hemQbmlkkF7RKwyMpl3tYd8pr2FLTP1eZpajYJVk4clRSbt+NwaLrFZyzCdQnskSCFNAkKJQB+VoCFdhw==" saltValue="hPMEr+YlEo7ejzFbQQqd8sR7CsbW0dWjap/MyJk6Grj9QeV1T0z4XFhRnFzL/xvNioHWxOpT3TnakO33zb70iQ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 - ZTI'!C2" display="/"/>
    <hyperlink ref="A96" location="'02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504"/>
  <sheetViews>
    <sheetView showGridLines="0" tabSelected="1" workbookViewId="0" topLeftCell="A153">
      <selection activeCell="W157" sqref="W157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6" t="s">
        <v>85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86</v>
      </c>
    </row>
    <row r="4" spans="2:46" ht="24.95" customHeight="1">
      <c r="B4" s="19"/>
      <c r="D4" s="20" t="s">
        <v>90</v>
      </c>
      <c r="L4" s="19"/>
      <c r="M4" s="8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1" t="str">
        <f>'Rekapitulace stavby'!K6</f>
        <v>ZTI ZŠ Moskevská</v>
      </c>
      <c r="F7" s="222"/>
      <c r="G7" s="222"/>
      <c r="H7" s="222"/>
      <c r="L7" s="19"/>
    </row>
    <row r="8" spans="2:12" s="1" customFormat="1" ht="12" customHeight="1">
      <c r="B8" s="31"/>
      <c r="D8" s="26" t="s">
        <v>91</v>
      </c>
      <c r="L8" s="31"/>
    </row>
    <row r="9" spans="2:12" s="1" customFormat="1" ht="16.5" customHeight="1">
      <c r="B9" s="31"/>
      <c r="E9" s="202" t="s">
        <v>92</v>
      </c>
      <c r="F9" s="223"/>
      <c r="G9" s="223"/>
      <c r="H9" s="223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3. 5. 2023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">
        <v>1</v>
      </c>
      <c r="L14" s="31"/>
    </row>
    <row r="15" spans="2:12" s="1" customFormat="1" ht="18" customHeight="1">
      <c r="B15" s="31"/>
      <c r="E15" s="24" t="s">
        <v>26</v>
      </c>
      <c r="I15" s="26" t="s">
        <v>27</v>
      </c>
      <c r="J15" s="24" t="s">
        <v>1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24" t="str">
        <f>'Rekapitulace stavby'!E14</f>
        <v>Vyplň údaj</v>
      </c>
      <c r="F18" s="186"/>
      <c r="G18" s="186"/>
      <c r="H18" s="186"/>
      <c r="I18" s="26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25</v>
      </c>
      <c r="J20" s="24" t="s">
        <v>1</v>
      </c>
      <c r="L20" s="31"/>
    </row>
    <row r="21" spans="2:12" s="1" customFormat="1" ht="18" customHeight="1">
      <c r="B21" s="31"/>
      <c r="E21" s="24" t="s">
        <v>31</v>
      </c>
      <c r="I21" s="26" t="s">
        <v>27</v>
      </c>
      <c r="J21" s="24" t="s">
        <v>1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33</v>
      </c>
      <c r="I23" s="26" t="s">
        <v>25</v>
      </c>
      <c r="J23" s="24" t="s">
        <v>1</v>
      </c>
      <c r="L23" s="31"/>
    </row>
    <row r="24" spans="2:12" s="1" customFormat="1" ht="18" customHeight="1">
      <c r="B24" s="31"/>
      <c r="E24" s="24" t="s">
        <v>34</v>
      </c>
      <c r="I24" s="26" t="s">
        <v>27</v>
      </c>
      <c r="J24" s="24" t="s">
        <v>1</v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35</v>
      </c>
      <c r="L26" s="31"/>
    </row>
    <row r="27" spans="2:12" s="7" customFormat="1" ht="16.5" customHeight="1">
      <c r="B27" s="88"/>
      <c r="E27" s="191" t="s">
        <v>1</v>
      </c>
      <c r="F27" s="191"/>
      <c r="G27" s="191"/>
      <c r="H27" s="191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36</v>
      </c>
      <c r="J30" s="65">
        <f>ROUND(J136,2)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38</v>
      </c>
      <c r="I32" s="34" t="s">
        <v>37</v>
      </c>
      <c r="J32" s="34" t="s">
        <v>39</v>
      </c>
      <c r="L32" s="31"/>
    </row>
    <row r="33" spans="2:12" s="1" customFormat="1" ht="14.45" customHeight="1">
      <c r="B33" s="31"/>
      <c r="D33" s="54" t="s">
        <v>40</v>
      </c>
      <c r="E33" s="26" t="s">
        <v>41</v>
      </c>
      <c r="F33" s="90">
        <f>ROUND((SUM(BE136:BE503)),2)</f>
        <v>0</v>
      </c>
      <c r="I33" s="91">
        <v>0.21</v>
      </c>
      <c r="J33" s="90">
        <f>ROUND(((SUM(BE136:BE503))*I33),2)</f>
        <v>0</v>
      </c>
      <c r="L33" s="31"/>
    </row>
    <row r="34" spans="2:12" s="1" customFormat="1" ht="14.45" customHeight="1">
      <c r="B34" s="31"/>
      <c r="E34" s="26" t="s">
        <v>42</v>
      </c>
      <c r="F34" s="90">
        <f>ROUND((SUM(BF136:BF503)),2)</f>
        <v>0</v>
      </c>
      <c r="I34" s="91">
        <v>0.15</v>
      </c>
      <c r="J34" s="90">
        <f>ROUND(((SUM(BF136:BF503))*I34),2)</f>
        <v>0</v>
      </c>
      <c r="L34" s="31"/>
    </row>
    <row r="35" spans="2:12" s="1" customFormat="1" ht="14.45" customHeight="1" hidden="1">
      <c r="B35" s="31"/>
      <c r="E35" s="26" t="s">
        <v>43</v>
      </c>
      <c r="F35" s="90">
        <f>ROUND((SUM(BG136:BG503)),2)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44</v>
      </c>
      <c r="F36" s="90">
        <f>ROUND((SUM(BH136:BH503)),2)</f>
        <v>0</v>
      </c>
      <c r="I36" s="91">
        <v>0.15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45</v>
      </c>
      <c r="F37" s="90">
        <f>ROUND((SUM(BI136:BI503)),2)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46</v>
      </c>
      <c r="E39" s="56"/>
      <c r="F39" s="56"/>
      <c r="G39" s="94" t="s">
        <v>47</v>
      </c>
      <c r="H39" s="95" t="s">
        <v>48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51</v>
      </c>
      <c r="E61" s="33"/>
      <c r="F61" s="98" t="s">
        <v>52</v>
      </c>
      <c r="G61" s="42" t="s">
        <v>51</v>
      </c>
      <c r="H61" s="33"/>
      <c r="I61" s="33"/>
      <c r="J61" s="99" t="s">
        <v>52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51</v>
      </c>
      <c r="E76" s="33"/>
      <c r="F76" s="98" t="s">
        <v>52</v>
      </c>
      <c r="G76" s="42" t="s">
        <v>51</v>
      </c>
      <c r="H76" s="33"/>
      <c r="I76" s="33"/>
      <c r="J76" s="99" t="s">
        <v>52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93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1" t="str">
        <f>E7</f>
        <v>ZTI ZŠ Moskevská</v>
      </c>
      <c r="F85" s="222"/>
      <c r="G85" s="222"/>
      <c r="H85" s="222"/>
      <c r="L85" s="31"/>
    </row>
    <row r="86" spans="2:12" s="1" customFormat="1" ht="12" customHeight="1">
      <c r="B86" s="31"/>
      <c r="C86" s="26" t="s">
        <v>91</v>
      </c>
      <c r="L86" s="31"/>
    </row>
    <row r="87" spans="2:12" s="1" customFormat="1" ht="16.5" customHeight="1">
      <c r="B87" s="31"/>
      <c r="E87" s="202" t="str">
        <f>E9</f>
        <v>01 - ZTI</v>
      </c>
      <c r="F87" s="223"/>
      <c r="G87" s="223"/>
      <c r="H87" s="223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Č. Lípa</v>
      </c>
      <c r="I89" s="26" t="s">
        <v>22</v>
      </c>
      <c r="J89" s="51" t="str">
        <f>IF(J12="","",J12)</f>
        <v>3. 5. 2023</v>
      </c>
      <c r="L89" s="31"/>
    </row>
    <row r="90" spans="2:12" s="1" customFormat="1" ht="6.95" customHeight="1">
      <c r="B90" s="31"/>
      <c r="L90" s="31"/>
    </row>
    <row r="91" spans="2:12" s="1" customFormat="1" ht="15.2" customHeight="1">
      <c r="B91" s="31"/>
      <c r="C91" s="26" t="s">
        <v>24</v>
      </c>
      <c r="F91" s="24" t="str">
        <f>E15</f>
        <v>Město Č. Lípa</v>
      </c>
      <c r="I91" s="26" t="s">
        <v>30</v>
      </c>
      <c r="J91" s="29" t="str">
        <f>E21</f>
        <v>Ing. Kotek</v>
      </c>
      <c r="L91" s="31"/>
    </row>
    <row r="92" spans="2:12" s="1" customFormat="1" ht="15.2" customHeight="1">
      <c r="B92" s="31"/>
      <c r="C92" s="26" t="s">
        <v>28</v>
      </c>
      <c r="F92" s="24" t="str">
        <f>IF(E18="","",E18)</f>
        <v>Vyplň údaj</v>
      </c>
      <c r="I92" s="26" t="s">
        <v>33</v>
      </c>
      <c r="J92" s="29" t="str">
        <f>E24</f>
        <v>J. Nešněra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94</v>
      </c>
      <c r="D94" s="92"/>
      <c r="E94" s="92"/>
      <c r="F94" s="92"/>
      <c r="G94" s="92"/>
      <c r="H94" s="92"/>
      <c r="I94" s="92"/>
      <c r="J94" s="101" t="s">
        <v>95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2" t="s">
        <v>96</v>
      </c>
      <c r="J96" s="65">
        <f>J136</f>
        <v>0</v>
      </c>
      <c r="L96" s="31"/>
      <c r="AU96" s="16" t="s">
        <v>97</v>
      </c>
    </row>
    <row r="97" spans="2:12" s="8" customFormat="1" ht="24.95" customHeight="1">
      <c r="B97" s="103"/>
      <c r="D97" s="104" t="s">
        <v>98</v>
      </c>
      <c r="E97" s="105"/>
      <c r="F97" s="105"/>
      <c r="G97" s="105"/>
      <c r="H97" s="105"/>
      <c r="I97" s="105"/>
      <c r="J97" s="106">
        <f>J137</f>
        <v>0</v>
      </c>
      <c r="L97" s="103"/>
    </row>
    <row r="98" spans="2:12" s="9" customFormat="1" ht="19.9" customHeight="1">
      <c r="B98" s="107"/>
      <c r="D98" s="108" t="s">
        <v>99</v>
      </c>
      <c r="E98" s="109"/>
      <c r="F98" s="109"/>
      <c r="G98" s="109"/>
      <c r="H98" s="109"/>
      <c r="I98" s="109"/>
      <c r="J98" s="110">
        <f>J138</f>
        <v>0</v>
      </c>
      <c r="L98" s="107"/>
    </row>
    <row r="99" spans="2:12" s="9" customFormat="1" ht="19.9" customHeight="1">
      <c r="B99" s="107"/>
      <c r="D99" s="108" t="s">
        <v>100</v>
      </c>
      <c r="E99" s="109"/>
      <c r="F99" s="109"/>
      <c r="G99" s="109"/>
      <c r="H99" s="109"/>
      <c r="I99" s="109"/>
      <c r="J99" s="110">
        <f>J170</f>
        <v>0</v>
      </c>
      <c r="L99" s="107"/>
    </row>
    <row r="100" spans="2:12" s="9" customFormat="1" ht="19.9" customHeight="1">
      <c r="B100" s="107"/>
      <c r="D100" s="108" t="s">
        <v>101</v>
      </c>
      <c r="E100" s="109"/>
      <c r="F100" s="109"/>
      <c r="G100" s="109"/>
      <c r="H100" s="109"/>
      <c r="I100" s="109"/>
      <c r="J100" s="110">
        <f>J174</f>
        <v>0</v>
      </c>
      <c r="L100" s="107"/>
    </row>
    <row r="101" spans="2:12" s="9" customFormat="1" ht="19.9" customHeight="1">
      <c r="B101" s="107"/>
      <c r="D101" s="108" t="s">
        <v>102</v>
      </c>
      <c r="E101" s="109"/>
      <c r="F101" s="109"/>
      <c r="G101" s="109"/>
      <c r="H101" s="109"/>
      <c r="I101" s="109"/>
      <c r="J101" s="110">
        <f>J180</f>
        <v>0</v>
      </c>
      <c r="L101" s="107"/>
    </row>
    <row r="102" spans="2:12" s="9" customFormat="1" ht="19.9" customHeight="1">
      <c r="B102" s="107"/>
      <c r="D102" s="108" t="s">
        <v>103</v>
      </c>
      <c r="E102" s="109"/>
      <c r="F102" s="109"/>
      <c r="G102" s="109"/>
      <c r="H102" s="109"/>
      <c r="I102" s="109"/>
      <c r="J102" s="110">
        <f>J183</f>
        <v>0</v>
      </c>
      <c r="L102" s="107"/>
    </row>
    <row r="103" spans="2:12" s="9" customFormat="1" ht="19.9" customHeight="1">
      <c r="B103" s="107"/>
      <c r="D103" s="108" t="s">
        <v>104</v>
      </c>
      <c r="E103" s="109"/>
      <c r="F103" s="109"/>
      <c r="G103" s="109"/>
      <c r="H103" s="109"/>
      <c r="I103" s="109"/>
      <c r="J103" s="110">
        <f>J208</f>
        <v>0</v>
      </c>
      <c r="L103" s="107"/>
    </row>
    <row r="104" spans="2:12" s="9" customFormat="1" ht="19.9" customHeight="1">
      <c r="B104" s="107"/>
      <c r="D104" s="108" t="s">
        <v>105</v>
      </c>
      <c r="E104" s="109"/>
      <c r="F104" s="109"/>
      <c r="G104" s="109"/>
      <c r="H104" s="109"/>
      <c r="I104" s="109"/>
      <c r="J104" s="110">
        <f>J235</f>
        <v>0</v>
      </c>
      <c r="L104" s="107"/>
    </row>
    <row r="105" spans="2:12" s="9" customFormat="1" ht="19.9" customHeight="1">
      <c r="B105" s="107"/>
      <c r="D105" s="108" t="s">
        <v>106</v>
      </c>
      <c r="E105" s="109"/>
      <c r="F105" s="109"/>
      <c r="G105" s="109"/>
      <c r="H105" s="109"/>
      <c r="I105" s="109"/>
      <c r="J105" s="110">
        <f>J276</f>
        <v>0</v>
      </c>
      <c r="L105" s="107"/>
    </row>
    <row r="106" spans="2:12" s="9" customFormat="1" ht="19.9" customHeight="1">
      <c r="B106" s="107"/>
      <c r="D106" s="108" t="s">
        <v>107</v>
      </c>
      <c r="E106" s="109"/>
      <c r="F106" s="109"/>
      <c r="G106" s="109"/>
      <c r="H106" s="109"/>
      <c r="I106" s="109"/>
      <c r="J106" s="110">
        <f>J288</f>
        <v>0</v>
      </c>
      <c r="L106" s="107"/>
    </row>
    <row r="107" spans="2:12" s="8" customFormat="1" ht="24.95" customHeight="1">
      <c r="B107" s="103"/>
      <c r="D107" s="104" t="s">
        <v>108</v>
      </c>
      <c r="E107" s="105"/>
      <c r="F107" s="105"/>
      <c r="G107" s="105"/>
      <c r="H107" s="105"/>
      <c r="I107" s="105"/>
      <c r="J107" s="106">
        <f>J291</f>
        <v>0</v>
      </c>
      <c r="L107" s="103"/>
    </row>
    <row r="108" spans="2:12" s="9" customFormat="1" ht="19.9" customHeight="1">
      <c r="B108" s="107"/>
      <c r="D108" s="108" t="s">
        <v>109</v>
      </c>
      <c r="E108" s="109"/>
      <c r="F108" s="109"/>
      <c r="G108" s="109"/>
      <c r="H108" s="109"/>
      <c r="I108" s="109"/>
      <c r="J108" s="110">
        <f>J292</f>
        <v>0</v>
      </c>
      <c r="L108" s="107"/>
    </row>
    <row r="109" spans="2:12" s="9" customFormat="1" ht="19.9" customHeight="1">
      <c r="B109" s="107"/>
      <c r="D109" s="108" t="s">
        <v>110</v>
      </c>
      <c r="E109" s="109"/>
      <c r="F109" s="109"/>
      <c r="G109" s="109"/>
      <c r="H109" s="109"/>
      <c r="I109" s="109"/>
      <c r="J109" s="110">
        <f>J325</f>
        <v>0</v>
      </c>
      <c r="L109" s="107"/>
    </row>
    <row r="110" spans="2:12" s="9" customFormat="1" ht="19.9" customHeight="1">
      <c r="B110" s="107"/>
      <c r="D110" s="108" t="s">
        <v>111</v>
      </c>
      <c r="E110" s="109"/>
      <c r="F110" s="109"/>
      <c r="G110" s="109"/>
      <c r="H110" s="109"/>
      <c r="I110" s="109"/>
      <c r="J110" s="110">
        <f>J384</f>
        <v>0</v>
      </c>
      <c r="L110" s="107"/>
    </row>
    <row r="111" spans="2:12" s="9" customFormat="1" ht="19.9" customHeight="1">
      <c r="B111" s="107"/>
      <c r="D111" s="108" t="s">
        <v>112</v>
      </c>
      <c r="E111" s="109"/>
      <c r="F111" s="109"/>
      <c r="G111" s="109"/>
      <c r="H111" s="109"/>
      <c r="I111" s="109"/>
      <c r="J111" s="110">
        <f>J387</f>
        <v>0</v>
      </c>
      <c r="L111" s="107"/>
    </row>
    <row r="112" spans="2:12" s="9" customFormat="1" ht="19.9" customHeight="1">
      <c r="B112" s="107"/>
      <c r="D112" s="108" t="s">
        <v>113</v>
      </c>
      <c r="E112" s="109"/>
      <c r="F112" s="109"/>
      <c r="G112" s="109"/>
      <c r="H112" s="109"/>
      <c r="I112" s="109"/>
      <c r="J112" s="110">
        <f>J459</f>
        <v>0</v>
      </c>
      <c r="L112" s="107"/>
    </row>
    <row r="113" spans="2:12" s="9" customFormat="1" ht="19.9" customHeight="1">
      <c r="B113" s="107"/>
      <c r="D113" s="108" t="s">
        <v>114</v>
      </c>
      <c r="E113" s="109"/>
      <c r="F113" s="109"/>
      <c r="G113" s="109"/>
      <c r="H113" s="109"/>
      <c r="I113" s="109"/>
      <c r="J113" s="110">
        <f>J463</f>
        <v>0</v>
      </c>
      <c r="L113" s="107"/>
    </row>
    <row r="114" spans="2:12" s="9" customFormat="1" ht="19.9" customHeight="1">
      <c r="B114" s="107"/>
      <c r="D114" s="108" t="s">
        <v>115</v>
      </c>
      <c r="E114" s="109"/>
      <c r="F114" s="109"/>
      <c r="G114" s="109"/>
      <c r="H114" s="109"/>
      <c r="I114" s="109"/>
      <c r="J114" s="110">
        <f>J466</f>
        <v>0</v>
      </c>
      <c r="L114" s="107"/>
    </row>
    <row r="115" spans="2:12" s="9" customFormat="1" ht="19.9" customHeight="1">
      <c r="B115" s="107"/>
      <c r="D115" s="108" t="s">
        <v>116</v>
      </c>
      <c r="E115" s="109"/>
      <c r="F115" s="109"/>
      <c r="G115" s="109"/>
      <c r="H115" s="109"/>
      <c r="I115" s="109"/>
      <c r="J115" s="110">
        <f>J481</f>
        <v>0</v>
      </c>
      <c r="L115" s="107"/>
    </row>
    <row r="116" spans="2:12" s="9" customFormat="1" ht="19.9" customHeight="1">
      <c r="B116" s="107"/>
      <c r="D116" s="108" t="s">
        <v>117</v>
      </c>
      <c r="E116" s="109"/>
      <c r="F116" s="109"/>
      <c r="G116" s="109"/>
      <c r="H116" s="109"/>
      <c r="I116" s="109"/>
      <c r="J116" s="110">
        <f>J497</f>
        <v>0</v>
      </c>
      <c r="L116" s="107"/>
    </row>
    <row r="117" spans="2:12" s="1" customFormat="1" ht="21.75" customHeight="1">
      <c r="B117" s="31"/>
      <c r="L117" s="31"/>
    </row>
    <row r="118" spans="2:12" s="1" customFormat="1" ht="6.95" customHeight="1">
      <c r="B118" s="43"/>
      <c r="C118" s="44"/>
      <c r="D118" s="44"/>
      <c r="E118" s="44"/>
      <c r="F118" s="44"/>
      <c r="G118" s="44"/>
      <c r="H118" s="44"/>
      <c r="I118" s="44"/>
      <c r="J118" s="44"/>
      <c r="K118" s="44"/>
      <c r="L118" s="31"/>
    </row>
    <row r="122" spans="2:12" s="1" customFormat="1" ht="6.95" customHeight="1">
      <c r="B122" s="45"/>
      <c r="C122" s="46"/>
      <c r="D122" s="46"/>
      <c r="E122" s="46"/>
      <c r="F122" s="46"/>
      <c r="G122" s="46"/>
      <c r="H122" s="46"/>
      <c r="I122" s="46"/>
      <c r="J122" s="46"/>
      <c r="K122" s="46"/>
      <c r="L122" s="31"/>
    </row>
    <row r="123" spans="2:12" s="1" customFormat="1" ht="24.95" customHeight="1">
      <c r="B123" s="31"/>
      <c r="C123" s="20" t="s">
        <v>118</v>
      </c>
      <c r="L123" s="31"/>
    </row>
    <row r="124" spans="2:12" s="1" customFormat="1" ht="6.95" customHeight="1">
      <c r="B124" s="31"/>
      <c r="L124" s="31"/>
    </row>
    <row r="125" spans="2:12" s="1" customFormat="1" ht="12" customHeight="1">
      <c r="B125" s="31"/>
      <c r="C125" s="26" t="s">
        <v>16</v>
      </c>
      <c r="L125" s="31"/>
    </row>
    <row r="126" spans="2:12" s="1" customFormat="1" ht="16.5" customHeight="1">
      <c r="B126" s="31"/>
      <c r="E126" s="221" t="str">
        <f>E7</f>
        <v>ZTI ZŠ Moskevská</v>
      </c>
      <c r="F126" s="222"/>
      <c r="G126" s="222"/>
      <c r="H126" s="222"/>
      <c r="L126" s="31"/>
    </row>
    <row r="127" spans="2:12" s="1" customFormat="1" ht="12" customHeight="1">
      <c r="B127" s="31"/>
      <c r="C127" s="26" t="s">
        <v>91</v>
      </c>
      <c r="L127" s="31"/>
    </row>
    <row r="128" spans="2:12" s="1" customFormat="1" ht="16.5" customHeight="1">
      <c r="B128" s="31"/>
      <c r="E128" s="202" t="str">
        <f>E9</f>
        <v>01 - ZTI</v>
      </c>
      <c r="F128" s="223"/>
      <c r="G128" s="223"/>
      <c r="H128" s="223"/>
      <c r="L128" s="31"/>
    </row>
    <row r="129" spans="2:12" s="1" customFormat="1" ht="6.95" customHeight="1">
      <c r="B129" s="31"/>
      <c r="L129" s="31"/>
    </row>
    <row r="130" spans="2:12" s="1" customFormat="1" ht="12" customHeight="1">
      <c r="B130" s="31"/>
      <c r="C130" s="26" t="s">
        <v>20</v>
      </c>
      <c r="F130" s="24" t="str">
        <f>F12</f>
        <v>Č. Lípa</v>
      </c>
      <c r="I130" s="26" t="s">
        <v>22</v>
      </c>
      <c r="J130" s="51" t="str">
        <f>IF(J12="","",J12)</f>
        <v>3. 5. 2023</v>
      </c>
      <c r="L130" s="31"/>
    </row>
    <row r="131" spans="2:12" s="1" customFormat="1" ht="6.95" customHeight="1">
      <c r="B131" s="31"/>
      <c r="L131" s="31"/>
    </row>
    <row r="132" spans="2:12" s="1" customFormat="1" ht="15.2" customHeight="1">
      <c r="B132" s="31"/>
      <c r="C132" s="26" t="s">
        <v>24</v>
      </c>
      <c r="F132" s="24" t="str">
        <f>E15</f>
        <v>Město Č. Lípa</v>
      </c>
      <c r="I132" s="26" t="s">
        <v>30</v>
      </c>
      <c r="J132" s="29" t="str">
        <f>E21</f>
        <v>Ing. Kotek</v>
      </c>
      <c r="L132" s="31"/>
    </row>
    <row r="133" spans="2:12" s="1" customFormat="1" ht="15.2" customHeight="1">
      <c r="B133" s="31"/>
      <c r="C133" s="26" t="s">
        <v>28</v>
      </c>
      <c r="F133" s="24" t="str">
        <f>IF(E18="","",E18)</f>
        <v>Vyplň údaj</v>
      </c>
      <c r="I133" s="26" t="s">
        <v>33</v>
      </c>
      <c r="J133" s="29" t="str">
        <f>E24</f>
        <v>J. Nešněra</v>
      </c>
      <c r="L133" s="31"/>
    </row>
    <row r="134" spans="2:12" s="1" customFormat="1" ht="10.35" customHeight="1">
      <c r="B134" s="31"/>
      <c r="L134" s="31"/>
    </row>
    <row r="135" spans="2:20" s="10" customFormat="1" ht="29.25" customHeight="1">
      <c r="B135" s="111"/>
      <c r="C135" s="112" t="s">
        <v>119</v>
      </c>
      <c r="D135" s="113" t="s">
        <v>61</v>
      </c>
      <c r="E135" s="113" t="s">
        <v>57</v>
      </c>
      <c r="F135" s="113" t="s">
        <v>58</v>
      </c>
      <c r="G135" s="113" t="s">
        <v>120</v>
      </c>
      <c r="H135" s="113" t="s">
        <v>121</v>
      </c>
      <c r="I135" s="113" t="s">
        <v>122</v>
      </c>
      <c r="J135" s="113" t="s">
        <v>95</v>
      </c>
      <c r="K135" s="114" t="s">
        <v>123</v>
      </c>
      <c r="L135" s="111"/>
      <c r="M135" s="58" t="s">
        <v>1</v>
      </c>
      <c r="N135" s="59" t="s">
        <v>40</v>
      </c>
      <c r="O135" s="59" t="s">
        <v>124</v>
      </c>
      <c r="P135" s="59" t="s">
        <v>125</v>
      </c>
      <c r="Q135" s="59" t="s">
        <v>126</v>
      </c>
      <c r="R135" s="59" t="s">
        <v>127</v>
      </c>
      <c r="S135" s="59" t="s">
        <v>128</v>
      </c>
      <c r="T135" s="60" t="s">
        <v>129</v>
      </c>
    </row>
    <row r="136" spans="2:63" s="1" customFormat="1" ht="22.9" customHeight="1">
      <c r="B136" s="31"/>
      <c r="C136" s="63" t="s">
        <v>130</v>
      </c>
      <c r="J136" s="115">
        <f>BK136</f>
        <v>0</v>
      </c>
      <c r="L136" s="31"/>
      <c r="M136" s="61"/>
      <c r="N136" s="52"/>
      <c r="O136" s="52"/>
      <c r="P136" s="116">
        <f>P137+P291</f>
        <v>0</v>
      </c>
      <c r="Q136" s="52"/>
      <c r="R136" s="116">
        <f>R137+R291</f>
        <v>92.62569099000001</v>
      </c>
      <c r="S136" s="52"/>
      <c r="T136" s="117">
        <f>T137+T291</f>
        <v>60.79045</v>
      </c>
      <c r="AT136" s="16" t="s">
        <v>75</v>
      </c>
      <c r="AU136" s="16" t="s">
        <v>97</v>
      </c>
      <c r="BK136" s="118">
        <f>BK137+BK291</f>
        <v>0</v>
      </c>
    </row>
    <row r="137" spans="2:63" s="11" customFormat="1" ht="25.9" customHeight="1">
      <c r="B137" s="119"/>
      <c r="D137" s="120" t="s">
        <v>75</v>
      </c>
      <c r="E137" s="121" t="s">
        <v>131</v>
      </c>
      <c r="F137" s="121" t="s">
        <v>132</v>
      </c>
      <c r="I137" s="122"/>
      <c r="J137" s="123">
        <f>BK137</f>
        <v>0</v>
      </c>
      <c r="L137" s="119"/>
      <c r="M137" s="124"/>
      <c r="P137" s="125">
        <f>P138+P170+P174+P180+P183+P208+P235+P276+P288</f>
        <v>0</v>
      </c>
      <c r="R137" s="125">
        <f>R138+R170+R174+R180+R183+R208+R235+R276+R288</f>
        <v>84.92101382000001</v>
      </c>
      <c r="T137" s="126">
        <f>T138+T170+T174+T180+T183+T208+T235+T276+T288</f>
        <v>57.82472</v>
      </c>
      <c r="AR137" s="120" t="s">
        <v>84</v>
      </c>
      <c r="AT137" s="127" t="s">
        <v>75</v>
      </c>
      <c r="AU137" s="127" t="s">
        <v>76</v>
      </c>
      <c r="AY137" s="120" t="s">
        <v>133</v>
      </c>
      <c r="BK137" s="128">
        <f>BK138+BK170+BK174+BK180+BK183+BK208+BK235+BK276+BK288</f>
        <v>0</v>
      </c>
    </row>
    <row r="138" spans="2:63" s="11" customFormat="1" ht="22.9" customHeight="1">
      <c r="B138" s="119"/>
      <c r="D138" s="120" t="s">
        <v>75</v>
      </c>
      <c r="E138" s="129" t="s">
        <v>84</v>
      </c>
      <c r="F138" s="129" t="s">
        <v>134</v>
      </c>
      <c r="I138" s="122"/>
      <c r="J138" s="130">
        <f>BK138</f>
        <v>0</v>
      </c>
      <c r="L138" s="119"/>
      <c r="M138" s="124"/>
      <c r="P138" s="125">
        <f>SUM(P139:P169)</f>
        <v>0</v>
      </c>
      <c r="R138" s="125">
        <f>SUM(R139:R169)</f>
        <v>31.6</v>
      </c>
      <c r="T138" s="126">
        <f>SUM(T139:T169)</f>
        <v>8.06</v>
      </c>
      <c r="AR138" s="120" t="s">
        <v>84</v>
      </c>
      <c r="AT138" s="127" t="s">
        <v>75</v>
      </c>
      <c r="AU138" s="127" t="s">
        <v>84</v>
      </c>
      <c r="AY138" s="120" t="s">
        <v>133</v>
      </c>
      <c r="BK138" s="128">
        <f>SUM(BK139:BK169)</f>
        <v>0</v>
      </c>
    </row>
    <row r="139" spans="2:65" s="1" customFormat="1" ht="24.2" customHeight="1">
      <c r="B139" s="31"/>
      <c r="C139" s="131" t="s">
        <v>84</v>
      </c>
      <c r="D139" s="131" t="s">
        <v>135</v>
      </c>
      <c r="E139" s="132" t="s">
        <v>136</v>
      </c>
      <c r="F139" s="133" t="s">
        <v>137</v>
      </c>
      <c r="G139" s="134" t="s">
        <v>138</v>
      </c>
      <c r="H139" s="135">
        <v>31</v>
      </c>
      <c r="I139" s="136"/>
      <c r="J139" s="137">
        <f>ROUND(I139*H139,2)</f>
        <v>0</v>
      </c>
      <c r="K139" s="133" t="s">
        <v>139</v>
      </c>
      <c r="L139" s="31"/>
      <c r="M139" s="138" t="s">
        <v>1</v>
      </c>
      <c r="N139" s="139" t="s">
        <v>41</v>
      </c>
      <c r="P139" s="140">
        <f>O139*H139</f>
        <v>0</v>
      </c>
      <c r="Q139" s="140">
        <v>0</v>
      </c>
      <c r="R139" s="140">
        <f>Q139*H139</f>
        <v>0</v>
      </c>
      <c r="S139" s="140">
        <v>0.26</v>
      </c>
      <c r="T139" s="141">
        <f>S139*H139</f>
        <v>8.06</v>
      </c>
      <c r="AR139" s="142" t="s">
        <v>140</v>
      </c>
      <c r="AT139" s="142" t="s">
        <v>135</v>
      </c>
      <c r="AU139" s="142" t="s">
        <v>86</v>
      </c>
      <c r="AY139" s="16" t="s">
        <v>133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16" t="s">
        <v>84</v>
      </c>
      <c r="BK139" s="143">
        <f>ROUND(I139*H139,2)</f>
        <v>0</v>
      </c>
      <c r="BL139" s="16" t="s">
        <v>140</v>
      </c>
      <c r="BM139" s="142" t="s">
        <v>141</v>
      </c>
    </row>
    <row r="140" spans="2:47" s="1" customFormat="1" ht="39">
      <c r="B140" s="31"/>
      <c r="D140" s="144" t="s">
        <v>142</v>
      </c>
      <c r="F140" s="145" t="s">
        <v>143</v>
      </c>
      <c r="I140" s="146"/>
      <c r="L140" s="31"/>
      <c r="M140" s="147"/>
      <c r="T140" s="55"/>
      <c r="AT140" s="16" t="s">
        <v>142</v>
      </c>
      <c r="AU140" s="16" t="s">
        <v>86</v>
      </c>
    </row>
    <row r="141" spans="2:51" s="12" customFormat="1" ht="11.25">
      <c r="B141" s="148"/>
      <c r="D141" s="144" t="s">
        <v>144</v>
      </c>
      <c r="E141" s="149" t="s">
        <v>1</v>
      </c>
      <c r="F141" s="150" t="s">
        <v>145</v>
      </c>
      <c r="H141" s="151">
        <v>31</v>
      </c>
      <c r="I141" s="152"/>
      <c r="L141" s="148"/>
      <c r="M141" s="153"/>
      <c r="T141" s="154"/>
      <c r="AT141" s="149" t="s">
        <v>144</v>
      </c>
      <c r="AU141" s="149" t="s">
        <v>86</v>
      </c>
      <c r="AV141" s="12" t="s">
        <v>86</v>
      </c>
      <c r="AW141" s="12" t="s">
        <v>32</v>
      </c>
      <c r="AX141" s="12" t="s">
        <v>84</v>
      </c>
      <c r="AY141" s="149" t="s">
        <v>133</v>
      </c>
    </row>
    <row r="142" spans="2:65" s="1" customFormat="1" ht="33" customHeight="1">
      <c r="B142" s="31"/>
      <c r="C142" s="131" t="s">
        <v>86</v>
      </c>
      <c r="D142" s="131" t="s">
        <v>135</v>
      </c>
      <c r="E142" s="132" t="s">
        <v>146</v>
      </c>
      <c r="F142" s="133" t="s">
        <v>147</v>
      </c>
      <c r="G142" s="134" t="s">
        <v>148</v>
      </c>
      <c r="H142" s="135">
        <v>32.31</v>
      </c>
      <c r="I142" s="136"/>
      <c r="J142" s="137">
        <f>ROUND(I142*H142,2)</f>
        <v>0</v>
      </c>
      <c r="K142" s="133" t="s">
        <v>139</v>
      </c>
      <c r="L142" s="31"/>
      <c r="M142" s="138" t="s">
        <v>1</v>
      </c>
      <c r="N142" s="139" t="s">
        <v>41</v>
      </c>
      <c r="P142" s="140">
        <f>O142*H142</f>
        <v>0</v>
      </c>
      <c r="Q142" s="140">
        <v>0</v>
      </c>
      <c r="R142" s="140">
        <f>Q142*H142</f>
        <v>0</v>
      </c>
      <c r="S142" s="140">
        <v>0</v>
      </c>
      <c r="T142" s="141">
        <f>S142*H142</f>
        <v>0</v>
      </c>
      <c r="AR142" s="142" t="s">
        <v>140</v>
      </c>
      <c r="AT142" s="142" t="s">
        <v>135</v>
      </c>
      <c r="AU142" s="142" t="s">
        <v>86</v>
      </c>
      <c r="AY142" s="16" t="s">
        <v>133</v>
      </c>
      <c r="BE142" s="143">
        <f>IF(N142="základní",J142,0)</f>
        <v>0</v>
      </c>
      <c r="BF142" s="143">
        <f>IF(N142="snížená",J142,0)</f>
        <v>0</v>
      </c>
      <c r="BG142" s="143">
        <f>IF(N142="zákl. přenesená",J142,0)</f>
        <v>0</v>
      </c>
      <c r="BH142" s="143">
        <f>IF(N142="sníž. přenesená",J142,0)</f>
        <v>0</v>
      </c>
      <c r="BI142" s="143">
        <f>IF(N142="nulová",J142,0)</f>
        <v>0</v>
      </c>
      <c r="BJ142" s="16" t="s">
        <v>84</v>
      </c>
      <c r="BK142" s="143">
        <f>ROUND(I142*H142,2)</f>
        <v>0</v>
      </c>
      <c r="BL142" s="16" t="s">
        <v>140</v>
      </c>
      <c r="BM142" s="142" t="s">
        <v>149</v>
      </c>
    </row>
    <row r="143" spans="2:47" s="1" customFormat="1" ht="29.25">
      <c r="B143" s="31"/>
      <c r="D143" s="144" t="s">
        <v>142</v>
      </c>
      <c r="F143" s="145" t="s">
        <v>150</v>
      </c>
      <c r="I143" s="146"/>
      <c r="L143" s="31"/>
      <c r="M143" s="147"/>
      <c r="T143" s="55"/>
      <c r="AT143" s="16" t="s">
        <v>142</v>
      </c>
      <c r="AU143" s="16" t="s">
        <v>86</v>
      </c>
    </row>
    <row r="144" spans="2:51" s="12" customFormat="1" ht="11.25">
      <c r="B144" s="148"/>
      <c r="D144" s="144" t="s">
        <v>144</v>
      </c>
      <c r="E144" s="149" t="s">
        <v>1</v>
      </c>
      <c r="F144" s="150" t="s">
        <v>151</v>
      </c>
      <c r="H144" s="151">
        <v>1.75</v>
      </c>
      <c r="I144" s="152"/>
      <c r="L144" s="148"/>
      <c r="M144" s="153"/>
      <c r="T144" s="154"/>
      <c r="AT144" s="149" t="s">
        <v>144</v>
      </c>
      <c r="AU144" s="149" t="s">
        <v>86</v>
      </c>
      <c r="AV144" s="12" t="s">
        <v>86</v>
      </c>
      <c r="AW144" s="12" t="s">
        <v>32</v>
      </c>
      <c r="AX144" s="12" t="s">
        <v>76</v>
      </c>
      <c r="AY144" s="149" t="s">
        <v>133</v>
      </c>
    </row>
    <row r="145" spans="2:51" s="12" customFormat="1" ht="11.25">
      <c r="B145" s="148"/>
      <c r="D145" s="144" t="s">
        <v>144</v>
      </c>
      <c r="E145" s="149" t="s">
        <v>1</v>
      </c>
      <c r="F145" s="150" t="s">
        <v>152</v>
      </c>
      <c r="H145" s="151">
        <v>7.28</v>
      </c>
      <c r="I145" s="152"/>
      <c r="L145" s="148"/>
      <c r="M145" s="153"/>
      <c r="T145" s="154"/>
      <c r="AT145" s="149" t="s">
        <v>144</v>
      </c>
      <c r="AU145" s="149" t="s">
        <v>86</v>
      </c>
      <c r="AV145" s="12" t="s">
        <v>86</v>
      </c>
      <c r="AW145" s="12" t="s">
        <v>32</v>
      </c>
      <c r="AX145" s="12" t="s">
        <v>76</v>
      </c>
      <c r="AY145" s="149" t="s">
        <v>133</v>
      </c>
    </row>
    <row r="146" spans="2:51" s="12" customFormat="1" ht="11.25">
      <c r="B146" s="148"/>
      <c r="D146" s="144" t="s">
        <v>144</v>
      </c>
      <c r="E146" s="149" t="s">
        <v>1</v>
      </c>
      <c r="F146" s="150" t="s">
        <v>153</v>
      </c>
      <c r="H146" s="151">
        <v>7.68</v>
      </c>
      <c r="I146" s="152"/>
      <c r="L146" s="148"/>
      <c r="M146" s="153"/>
      <c r="T146" s="154"/>
      <c r="AT146" s="149" t="s">
        <v>144</v>
      </c>
      <c r="AU146" s="149" t="s">
        <v>86</v>
      </c>
      <c r="AV146" s="12" t="s">
        <v>86</v>
      </c>
      <c r="AW146" s="12" t="s">
        <v>32</v>
      </c>
      <c r="AX146" s="12" t="s">
        <v>76</v>
      </c>
      <c r="AY146" s="149" t="s">
        <v>133</v>
      </c>
    </row>
    <row r="147" spans="2:51" s="12" customFormat="1" ht="11.25">
      <c r="B147" s="148"/>
      <c r="D147" s="144" t="s">
        <v>144</v>
      </c>
      <c r="E147" s="149" t="s">
        <v>1</v>
      </c>
      <c r="F147" s="150" t="s">
        <v>154</v>
      </c>
      <c r="H147" s="151">
        <v>15.6</v>
      </c>
      <c r="I147" s="152"/>
      <c r="L147" s="148"/>
      <c r="M147" s="153"/>
      <c r="T147" s="154"/>
      <c r="AT147" s="149" t="s">
        <v>144</v>
      </c>
      <c r="AU147" s="149" t="s">
        <v>86</v>
      </c>
      <c r="AV147" s="12" t="s">
        <v>86</v>
      </c>
      <c r="AW147" s="12" t="s">
        <v>32</v>
      </c>
      <c r="AX147" s="12" t="s">
        <v>76</v>
      </c>
      <c r="AY147" s="149" t="s">
        <v>133</v>
      </c>
    </row>
    <row r="148" spans="2:51" s="13" customFormat="1" ht="11.25">
      <c r="B148" s="155"/>
      <c r="D148" s="144" t="s">
        <v>144</v>
      </c>
      <c r="E148" s="156" t="s">
        <v>1</v>
      </c>
      <c r="F148" s="157" t="s">
        <v>155</v>
      </c>
      <c r="H148" s="158">
        <v>32.31</v>
      </c>
      <c r="I148" s="159"/>
      <c r="L148" s="155"/>
      <c r="M148" s="160"/>
      <c r="T148" s="161"/>
      <c r="AT148" s="156" t="s">
        <v>144</v>
      </c>
      <c r="AU148" s="156" t="s">
        <v>86</v>
      </c>
      <c r="AV148" s="13" t="s">
        <v>140</v>
      </c>
      <c r="AW148" s="13" t="s">
        <v>32</v>
      </c>
      <c r="AX148" s="13" t="s">
        <v>84</v>
      </c>
      <c r="AY148" s="156" t="s">
        <v>133</v>
      </c>
    </row>
    <row r="149" spans="2:65" s="1" customFormat="1" ht="37.9" customHeight="1">
      <c r="B149" s="31"/>
      <c r="C149" s="131" t="s">
        <v>156</v>
      </c>
      <c r="D149" s="131" t="s">
        <v>135</v>
      </c>
      <c r="E149" s="132" t="s">
        <v>157</v>
      </c>
      <c r="F149" s="133" t="s">
        <v>158</v>
      </c>
      <c r="G149" s="134" t="s">
        <v>148</v>
      </c>
      <c r="H149" s="135">
        <v>20.261</v>
      </c>
      <c r="I149" s="136"/>
      <c r="J149" s="137">
        <f>ROUND(I149*H149,2)</f>
        <v>0</v>
      </c>
      <c r="K149" s="133" t="s">
        <v>139</v>
      </c>
      <c r="L149" s="31"/>
      <c r="M149" s="138" t="s">
        <v>1</v>
      </c>
      <c r="N149" s="139" t="s">
        <v>41</v>
      </c>
      <c r="P149" s="140">
        <f>O149*H149</f>
        <v>0</v>
      </c>
      <c r="Q149" s="140">
        <v>0</v>
      </c>
      <c r="R149" s="140">
        <f>Q149*H149</f>
        <v>0</v>
      </c>
      <c r="S149" s="140">
        <v>0</v>
      </c>
      <c r="T149" s="141">
        <f>S149*H149</f>
        <v>0</v>
      </c>
      <c r="AR149" s="142" t="s">
        <v>140</v>
      </c>
      <c r="AT149" s="142" t="s">
        <v>135</v>
      </c>
      <c r="AU149" s="142" t="s">
        <v>86</v>
      </c>
      <c r="AY149" s="16" t="s">
        <v>133</v>
      </c>
      <c r="BE149" s="143">
        <f>IF(N149="základní",J149,0)</f>
        <v>0</v>
      </c>
      <c r="BF149" s="143">
        <f>IF(N149="snížená",J149,0)</f>
        <v>0</v>
      </c>
      <c r="BG149" s="143">
        <f>IF(N149="zákl. přenesená",J149,0)</f>
        <v>0</v>
      </c>
      <c r="BH149" s="143">
        <f>IF(N149="sníž. přenesená",J149,0)</f>
        <v>0</v>
      </c>
      <c r="BI149" s="143">
        <f>IF(N149="nulová",J149,0)</f>
        <v>0</v>
      </c>
      <c r="BJ149" s="16" t="s">
        <v>84</v>
      </c>
      <c r="BK149" s="143">
        <f>ROUND(I149*H149,2)</f>
        <v>0</v>
      </c>
      <c r="BL149" s="16" t="s">
        <v>140</v>
      </c>
      <c r="BM149" s="142" t="s">
        <v>159</v>
      </c>
    </row>
    <row r="150" spans="2:47" s="1" customFormat="1" ht="39">
      <c r="B150" s="31"/>
      <c r="D150" s="144" t="s">
        <v>142</v>
      </c>
      <c r="F150" s="145" t="s">
        <v>160</v>
      </c>
      <c r="I150" s="146"/>
      <c r="L150" s="31"/>
      <c r="M150" s="147"/>
      <c r="T150" s="55"/>
      <c r="AT150" s="16" t="s">
        <v>142</v>
      </c>
      <c r="AU150" s="16" t="s">
        <v>86</v>
      </c>
    </row>
    <row r="151" spans="2:65" s="1" customFormat="1" ht="37.9" customHeight="1">
      <c r="B151" s="31"/>
      <c r="C151" s="131" t="s">
        <v>140</v>
      </c>
      <c r="D151" s="131" t="s">
        <v>135</v>
      </c>
      <c r="E151" s="132" t="s">
        <v>161</v>
      </c>
      <c r="F151" s="133" t="s">
        <v>162</v>
      </c>
      <c r="G151" s="134" t="s">
        <v>148</v>
      </c>
      <c r="H151" s="135">
        <v>20.261</v>
      </c>
      <c r="I151" s="136"/>
      <c r="J151" s="137">
        <f>ROUND(I151*H151,2)</f>
        <v>0</v>
      </c>
      <c r="K151" s="133" t="s">
        <v>139</v>
      </c>
      <c r="L151" s="31"/>
      <c r="M151" s="138" t="s">
        <v>1</v>
      </c>
      <c r="N151" s="139" t="s">
        <v>41</v>
      </c>
      <c r="P151" s="140">
        <f>O151*H151</f>
        <v>0</v>
      </c>
      <c r="Q151" s="140">
        <v>0</v>
      </c>
      <c r="R151" s="140">
        <f>Q151*H151</f>
        <v>0</v>
      </c>
      <c r="S151" s="140">
        <v>0</v>
      </c>
      <c r="T151" s="141">
        <f>S151*H151</f>
        <v>0</v>
      </c>
      <c r="AR151" s="142" t="s">
        <v>140</v>
      </c>
      <c r="AT151" s="142" t="s">
        <v>135</v>
      </c>
      <c r="AU151" s="142" t="s">
        <v>86</v>
      </c>
      <c r="AY151" s="16" t="s">
        <v>133</v>
      </c>
      <c r="BE151" s="143">
        <f>IF(N151="základní",J151,0)</f>
        <v>0</v>
      </c>
      <c r="BF151" s="143">
        <f>IF(N151="snížená",J151,0)</f>
        <v>0</v>
      </c>
      <c r="BG151" s="143">
        <f>IF(N151="zákl. přenesená",J151,0)</f>
        <v>0</v>
      </c>
      <c r="BH151" s="143">
        <f>IF(N151="sníž. přenesená",J151,0)</f>
        <v>0</v>
      </c>
      <c r="BI151" s="143">
        <f>IF(N151="nulová",J151,0)</f>
        <v>0</v>
      </c>
      <c r="BJ151" s="16" t="s">
        <v>84</v>
      </c>
      <c r="BK151" s="143">
        <f>ROUND(I151*H151,2)</f>
        <v>0</v>
      </c>
      <c r="BL151" s="16" t="s">
        <v>140</v>
      </c>
      <c r="BM151" s="142" t="s">
        <v>163</v>
      </c>
    </row>
    <row r="152" spans="2:47" s="1" customFormat="1" ht="39">
      <c r="B152" s="31"/>
      <c r="D152" s="144" t="s">
        <v>142</v>
      </c>
      <c r="F152" s="145" t="s">
        <v>164</v>
      </c>
      <c r="I152" s="146"/>
      <c r="L152" s="31"/>
      <c r="M152" s="147"/>
      <c r="T152" s="55"/>
      <c r="AT152" s="16" t="s">
        <v>142</v>
      </c>
      <c r="AU152" s="16" t="s">
        <v>86</v>
      </c>
    </row>
    <row r="153" spans="2:51" s="12" customFormat="1" ht="11.25">
      <c r="B153" s="148"/>
      <c r="D153" s="144" t="s">
        <v>144</v>
      </c>
      <c r="E153" s="149" t="s">
        <v>1</v>
      </c>
      <c r="F153" s="150" t="s">
        <v>165</v>
      </c>
      <c r="H153" s="151">
        <v>20.261</v>
      </c>
      <c r="I153" s="152"/>
      <c r="L153" s="148"/>
      <c r="M153" s="153"/>
      <c r="T153" s="154"/>
      <c r="AT153" s="149" t="s">
        <v>144</v>
      </c>
      <c r="AU153" s="149" t="s">
        <v>86</v>
      </c>
      <c r="AV153" s="12" t="s">
        <v>86</v>
      </c>
      <c r="AW153" s="12" t="s">
        <v>32</v>
      </c>
      <c r="AX153" s="12" t="s">
        <v>84</v>
      </c>
      <c r="AY153" s="149" t="s">
        <v>133</v>
      </c>
    </row>
    <row r="154" spans="2:65" s="1" customFormat="1" ht="24.2" customHeight="1">
      <c r="B154" s="31"/>
      <c r="C154" s="131" t="s">
        <v>166</v>
      </c>
      <c r="D154" s="131" t="s">
        <v>135</v>
      </c>
      <c r="E154" s="132" t="s">
        <v>167</v>
      </c>
      <c r="F154" s="133" t="s">
        <v>168</v>
      </c>
      <c r="G154" s="134" t="s">
        <v>169</v>
      </c>
      <c r="H154" s="135">
        <v>40.522</v>
      </c>
      <c r="I154" s="136"/>
      <c r="J154" s="137">
        <f>ROUND(I154*H154,2)</f>
        <v>0</v>
      </c>
      <c r="K154" s="133" t="s">
        <v>139</v>
      </c>
      <c r="L154" s="31"/>
      <c r="M154" s="138" t="s">
        <v>1</v>
      </c>
      <c r="N154" s="139" t="s">
        <v>41</v>
      </c>
      <c r="P154" s="140">
        <f>O154*H154</f>
        <v>0</v>
      </c>
      <c r="Q154" s="140">
        <v>0</v>
      </c>
      <c r="R154" s="140">
        <f>Q154*H154</f>
        <v>0</v>
      </c>
      <c r="S154" s="140">
        <v>0</v>
      </c>
      <c r="T154" s="141">
        <f>S154*H154</f>
        <v>0</v>
      </c>
      <c r="AR154" s="142" t="s">
        <v>140</v>
      </c>
      <c r="AT154" s="142" t="s">
        <v>135</v>
      </c>
      <c r="AU154" s="142" t="s">
        <v>86</v>
      </c>
      <c r="AY154" s="16" t="s">
        <v>133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6" t="s">
        <v>84</v>
      </c>
      <c r="BK154" s="143">
        <f>ROUND(I154*H154,2)</f>
        <v>0</v>
      </c>
      <c r="BL154" s="16" t="s">
        <v>140</v>
      </c>
      <c r="BM154" s="142" t="s">
        <v>170</v>
      </c>
    </row>
    <row r="155" spans="2:47" s="1" customFormat="1" ht="29.25">
      <c r="B155" s="31"/>
      <c r="D155" s="144" t="s">
        <v>142</v>
      </c>
      <c r="F155" s="145" t="s">
        <v>171</v>
      </c>
      <c r="I155" s="146"/>
      <c r="L155" s="31"/>
      <c r="M155" s="147"/>
      <c r="T155" s="55"/>
      <c r="AT155" s="16" t="s">
        <v>142</v>
      </c>
      <c r="AU155" s="16" t="s">
        <v>86</v>
      </c>
    </row>
    <row r="156" spans="2:51" s="12" customFormat="1" ht="11.25">
      <c r="B156" s="148"/>
      <c r="D156" s="144" t="s">
        <v>144</v>
      </c>
      <c r="F156" s="150" t="s">
        <v>172</v>
      </c>
      <c r="H156" s="151">
        <v>40.522</v>
      </c>
      <c r="I156" s="152"/>
      <c r="L156" s="148"/>
      <c r="M156" s="153"/>
      <c r="T156" s="154"/>
      <c r="AT156" s="149" t="s">
        <v>144</v>
      </c>
      <c r="AU156" s="149" t="s">
        <v>86</v>
      </c>
      <c r="AV156" s="12" t="s">
        <v>86</v>
      </c>
      <c r="AW156" s="12" t="s">
        <v>4</v>
      </c>
      <c r="AX156" s="12" t="s">
        <v>84</v>
      </c>
      <c r="AY156" s="149" t="s">
        <v>133</v>
      </c>
    </row>
    <row r="157" spans="2:65" s="1" customFormat="1" ht="24.2" customHeight="1">
      <c r="B157" s="31"/>
      <c r="C157" s="131" t="s">
        <v>173</v>
      </c>
      <c r="D157" s="131" t="s">
        <v>135</v>
      </c>
      <c r="E157" s="132" t="s">
        <v>174</v>
      </c>
      <c r="F157" s="133" t="s">
        <v>175</v>
      </c>
      <c r="G157" s="134" t="s">
        <v>148</v>
      </c>
      <c r="H157" s="135">
        <v>12.049</v>
      </c>
      <c r="I157" s="136"/>
      <c r="J157" s="137">
        <f>ROUND(I157*H157,2)</f>
        <v>0</v>
      </c>
      <c r="K157" s="133" t="s">
        <v>139</v>
      </c>
      <c r="L157" s="31"/>
      <c r="M157" s="138" t="s">
        <v>1</v>
      </c>
      <c r="N157" s="139" t="s">
        <v>41</v>
      </c>
      <c r="P157" s="140">
        <f>O157*H157</f>
        <v>0</v>
      </c>
      <c r="Q157" s="140">
        <v>0</v>
      </c>
      <c r="R157" s="140">
        <f>Q157*H157</f>
        <v>0</v>
      </c>
      <c r="S157" s="140">
        <v>0</v>
      </c>
      <c r="T157" s="141">
        <f>S157*H157</f>
        <v>0</v>
      </c>
      <c r="AR157" s="142" t="s">
        <v>140</v>
      </c>
      <c r="AT157" s="142" t="s">
        <v>135</v>
      </c>
      <c r="AU157" s="142" t="s">
        <v>86</v>
      </c>
      <c r="AY157" s="16" t="s">
        <v>133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6" t="s">
        <v>84</v>
      </c>
      <c r="BK157" s="143">
        <f>ROUND(I157*H157,2)</f>
        <v>0</v>
      </c>
      <c r="BL157" s="16" t="s">
        <v>140</v>
      </c>
      <c r="BM157" s="142" t="s">
        <v>176</v>
      </c>
    </row>
    <row r="158" spans="2:47" s="1" customFormat="1" ht="29.25">
      <c r="B158" s="31"/>
      <c r="D158" s="144" t="s">
        <v>142</v>
      </c>
      <c r="F158" s="145" t="s">
        <v>177</v>
      </c>
      <c r="I158" s="146"/>
      <c r="L158" s="31"/>
      <c r="M158" s="147"/>
      <c r="T158" s="55"/>
      <c r="AT158" s="16" t="s">
        <v>142</v>
      </c>
      <c r="AU158" s="16" t="s">
        <v>86</v>
      </c>
    </row>
    <row r="159" spans="2:51" s="12" customFormat="1" ht="11.25">
      <c r="B159" s="148"/>
      <c r="D159" s="144" t="s">
        <v>144</v>
      </c>
      <c r="E159" s="149" t="s">
        <v>1</v>
      </c>
      <c r="F159" s="150" t="s">
        <v>178</v>
      </c>
      <c r="H159" s="151">
        <v>13.18</v>
      </c>
      <c r="I159" s="152"/>
      <c r="L159" s="148"/>
      <c r="M159" s="153"/>
      <c r="T159" s="154"/>
      <c r="AT159" s="149" t="s">
        <v>144</v>
      </c>
      <c r="AU159" s="149" t="s">
        <v>86</v>
      </c>
      <c r="AV159" s="12" t="s">
        <v>86</v>
      </c>
      <c r="AW159" s="12" t="s">
        <v>32</v>
      </c>
      <c r="AX159" s="12" t="s">
        <v>76</v>
      </c>
      <c r="AY159" s="149" t="s">
        <v>133</v>
      </c>
    </row>
    <row r="160" spans="2:51" s="12" customFormat="1" ht="11.25">
      <c r="B160" s="148"/>
      <c r="D160" s="144" t="s">
        <v>144</v>
      </c>
      <c r="E160" s="149" t="s">
        <v>1</v>
      </c>
      <c r="F160" s="150" t="s">
        <v>179</v>
      </c>
      <c r="H160" s="151">
        <v>-1.131</v>
      </c>
      <c r="I160" s="152"/>
      <c r="L160" s="148"/>
      <c r="M160" s="153"/>
      <c r="T160" s="154"/>
      <c r="AT160" s="149" t="s">
        <v>144</v>
      </c>
      <c r="AU160" s="149" t="s">
        <v>86</v>
      </c>
      <c r="AV160" s="12" t="s">
        <v>86</v>
      </c>
      <c r="AW160" s="12" t="s">
        <v>32</v>
      </c>
      <c r="AX160" s="12" t="s">
        <v>76</v>
      </c>
      <c r="AY160" s="149" t="s">
        <v>133</v>
      </c>
    </row>
    <row r="161" spans="2:51" s="13" customFormat="1" ht="11.25">
      <c r="B161" s="155"/>
      <c r="D161" s="144" t="s">
        <v>144</v>
      </c>
      <c r="E161" s="156" t="s">
        <v>1</v>
      </c>
      <c r="F161" s="157" t="s">
        <v>155</v>
      </c>
      <c r="H161" s="158">
        <v>12.049</v>
      </c>
      <c r="I161" s="159"/>
      <c r="L161" s="155"/>
      <c r="M161" s="160"/>
      <c r="T161" s="161"/>
      <c r="AT161" s="156" t="s">
        <v>144</v>
      </c>
      <c r="AU161" s="156" t="s">
        <v>86</v>
      </c>
      <c r="AV161" s="13" t="s">
        <v>140</v>
      </c>
      <c r="AW161" s="13" t="s">
        <v>32</v>
      </c>
      <c r="AX161" s="13" t="s">
        <v>84</v>
      </c>
      <c r="AY161" s="156" t="s">
        <v>133</v>
      </c>
    </row>
    <row r="162" spans="2:65" s="1" customFormat="1" ht="24.2" customHeight="1">
      <c r="B162" s="31"/>
      <c r="C162" s="131" t="s">
        <v>180</v>
      </c>
      <c r="D162" s="131" t="s">
        <v>135</v>
      </c>
      <c r="E162" s="132" t="s">
        <v>181</v>
      </c>
      <c r="F162" s="133" t="s">
        <v>182</v>
      </c>
      <c r="G162" s="134" t="s">
        <v>148</v>
      </c>
      <c r="H162" s="135">
        <v>15.8</v>
      </c>
      <c r="I162" s="136"/>
      <c r="J162" s="137">
        <f>ROUND(I162*H162,2)</f>
        <v>0</v>
      </c>
      <c r="K162" s="133" t="s">
        <v>139</v>
      </c>
      <c r="L162" s="31"/>
      <c r="M162" s="138" t="s">
        <v>1</v>
      </c>
      <c r="N162" s="139" t="s">
        <v>41</v>
      </c>
      <c r="P162" s="140">
        <f>O162*H162</f>
        <v>0</v>
      </c>
      <c r="Q162" s="140">
        <v>0</v>
      </c>
      <c r="R162" s="140">
        <f>Q162*H162</f>
        <v>0</v>
      </c>
      <c r="S162" s="140">
        <v>0</v>
      </c>
      <c r="T162" s="141">
        <f>S162*H162</f>
        <v>0</v>
      </c>
      <c r="AR162" s="142" t="s">
        <v>140</v>
      </c>
      <c r="AT162" s="142" t="s">
        <v>135</v>
      </c>
      <c r="AU162" s="142" t="s">
        <v>86</v>
      </c>
      <c r="AY162" s="16" t="s">
        <v>133</v>
      </c>
      <c r="BE162" s="143">
        <f>IF(N162="základní",J162,0)</f>
        <v>0</v>
      </c>
      <c r="BF162" s="143">
        <f>IF(N162="snížená",J162,0)</f>
        <v>0</v>
      </c>
      <c r="BG162" s="143">
        <f>IF(N162="zákl. přenesená",J162,0)</f>
        <v>0</v>
      </c>
      <c r="BH162" s="143">
        <f>IF(N162="sníž. přenesená",J162,0)</f>
        <v>0</v>
      </c>
      <c r="BI162" s="143">
        <f>IF(N162="nulová",J162,0)</f>
        <v>0</v>
      </c>
      <c r="BJ162" s="16" t="s">
        <v>84</v>
      </c>
      <c r="BK162" s="143">
        <f>ROUND(I162*H162,2)</f>
        <v>0</v>
      </c>
      <c r="BL162" s="16" t="s">
        <v>140</v>
      </c>
      <c r="BM162" s="142" t="s">
        <v>183</v>
      </c>
    </row>
    <row r="163" spans="2:47" s="1" customFormat="1" ht="39">
      <c r="B163" s="31"/>
      <c r="D163" s="144" t="s">
        <v>142</v>
      </c>
      <c r="F163" s="145" t="s">
        <v>184</v>
      </c>
      <c r="I163" s="146"/>
      <c r="L163" s="31"/>
      <c r="M163" s="147"/>
      <c r="T163" s="55"/>
      <c r="AT163" s="16" t="s">
        <v>142</v>
      </c>
      <c r="AU163" s="16" t="s">
        <v>86</v>
      </c>
    </row>
    <row r="164" spans="2:51" s="12" customFormat="1" ht="11.25">
      <c r="B164" s="148"/>
      <c r="D164" s="144" t="s">
        <v>144</v>
      </c>
      <c r="E164" s="149" t="s">
        <v>1</v>
      </c>
      <c r="F164" s="150" t="s">
        <v>185</v>
      </c>
      <c r="H164" s="151">
        <v>12.4</v>
      </c>
      <c r="I164" s="152"/>
      <c r="L164" s="148"/>
      <c r="M164" s="153"/>
      <c r="T164" s="154"/>
      <c r="AT164" s="149" t="s">
        <v>144</v>
      </c>
      <c r="AU164" s="149" t="s">
        <v>86</v>
      </c>
      <c r="AV164" s="12" t="s">
        <v>86</v>
      </c>
      <c r="AW164" s="12" t="s">
        <v>32</v>
      </c>
      <c r="AX164" s="12" t="s">
        <v>76</v>
      </c>
      <c r="AY164" s="149" t="s">
        <v>133</v>
      </c>
    </row>
    <row r="165" spans="2:51" s="12" customFormat="1" ht="11.25">
      <c r="B165" s="148"/>
      <c r="D165" s="144" t="s">
        <v>144</v>
      </c>
      <c r="E165" s="149" t="s">
        <v>1</v>
      </c>
      <c r="F165" s="150" t="s">
        <v>186</v>
      </c>
      <c r="H165" s="151">
        <v>3.4</v>
      </c>
      <c r="I165" s="152"/>
      <c r="L165" s="148"/>
      <c r="M165" s="153"/>
      <c r="T165" s="154"/>
      <c r="AT165" s="149" t="s">
        <v>144</v>
      </c>
      <c r="AU165" s="149" t="s">
        <v>86</v>
      </c>
      <c r="AV165" s="12" t="s">
        <v>86</v>
      </c>
      <c r="AW165" s="12" t="s">
        <v>32</v>
      </c>
      <c r="AX165" s="12" t="s">
        <v>76</v>
      </c>
      <c r="AY165" s="149" t="s">
        <v>133</v>
      </c>
    </row>
    <row r="166" spans="2:51" s="13" customFormat="1" ht="11.25">
      <c r="B166" s="155"/>
      <c r="D166" s="144" t="s">
        <v>144</v>
      </c>
      <c r="E166" s="156" t="s">
        <v>1</v>
      </c>
      <c r="F166" s="157" t="s">
        <v>155</v>
      </c>
      <c r="H166" s="158">
        <v>15.8</v>
      </c>
      <c r="I166" s="159"/>
      <c r="L166" s="155"/>
      <c r="M166" s="160"/>
      <c r="T166" s="161"/>
      <c r="AT166" s="156" t="s">
        <v>144</v>
      </c>
      <c r="AU166" s="156" t="s">
        <v>86</v>
      </c>
      <c r="AV166" s="13" t="s">
        <v>140</v>
      </c>
      <c r="AW166" s="13" t="s">
        <v>32</v>
      </c>
      <c r="AX166" s="13" t="s">
        <v>84</v>
      </c>
      <c r="AY166" s="156" t="s">
        <v>133</v>
      </c>
    </row>
    <row r="167" spans="2:65" s="1" customFormat="1" ht="16.5" customHeight="1">
      <c r="B167" s="31"/>
      <c r="C167" s="162" t="s">
        <v>187</v>
      </c>
      <c r="D167" s="162" t="s">
        <v>188</v>
      </c>
      <c r="E167" s="163" t="s">
        <v>189</v>
      </c>
      <c r="F167" s="164" t="s">
        <v>190</v>
      </c>
      <c r="G167" s="165" t="s">
        <v>169</v>
      </c>
      <c r="H167" s="166">
        <v>31.6</v>
      </c>
      <c r="I167" s="167"/>
      <c r="J167" s="168">
        <f>ROUND(I167*H167,2)</f>
        <v>0</v>
      </c>
      <c r="K167" s="164" t="s">
        <v>139</v>
      </c>
      <c r="L167" s="169"/>
      <c r="M167" s="170" t="s">
        <v>1</v>
      </c>
      <c r="N167" s="171" t="s">
        <v>41</v>
      </c>
      <c r="P167" s="140">
        <f>O167*H167</f>
        <v>0</v>
      </c>
      <c r="Q167" s="140">
        <v>1</v>
      </c>
      <c r="R167" s="140">
        <f>Q167*H167</f>
        <v>31.6</v>
      </c>
      <c r="S167" s="140">
        <v>0</v>
      </c>
      <c r="T167" s="141">
        <f>S167*H167</f>
        <v>0</v>
      </c>
      <c r="AR167" s="142" t="s">
        <v>187</v>
      </c>
      <c r="AT167" s="142" t="s">
        <v>188</v>
      </c>
      <c r="AU167" s="142" t="s">
        <v>86</v>
      </c>
      <c r="AY167" s="16" t="s">
        <v>133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16" t="s">
        <v>84</v>
      </c>
      <c r="BK167" s="143">
        <f>ROUND(I167*H167,2)</f>
        <v>0</v>
      </c>
      <c r="BL167" s="16" t="s">
        <v>140</v>
      </c>
      <c r="BM167" s="142" t="s">
        <v>191</v>
      </c>
    </row>
    <row r="168" spans="2:47" s="1" customFormat="1" ht="11.25">
      <c r="B168" s="31"/>
      <c r="D168" s="144" t="s">
        <v>142</v>
      </c>
      <c r="F168" s="145" t="s">
        <v>190</v>
      </c>
      <c r="I168" s="146"/>
      <c r="L168" s="31"/>
      <c r="M168" s="147"/>
      <c r="T168" s="55"/>
      <c r="AT168" s="16" t="s">
        <v>142</v>
      </c>
      <c r="AU168" s="16" t="s">
        <v>86</v>
      </c>
    </row>
    <row r="169" spans="2:51" s="12" customFormat="1" ht="11.25">
      <c r="B169" s="148"/>
      <c r="D169" s="144" t="s">
        <v>144</v>
      </c>
      <c r="F169" s="150" t="s">
        <v>192</v>
      </c>
      <c r="H169" s="151">
        <v>31.6</v>
      </c>
      <c r="I169" s="152"/>
      <c r="L169" s="148"/>
      <c r="M169" s="153"/>
      <c r="T169" s="154"/>
      <c r="AT169" s="149" t="s">
        <v>144</v>
      </c>
      <c r="AU169" s="149" t="s">
        <v>86</v>
      </c>
      <c r="AV169" s="12" t="s">
        <v>86</v>
      </c>
      <c r="AW169" s="12" t="s">
        <v>4</v>
      </c>
      <c r="AX169" s="12" t="s">
        <v>84</v>
      </c>
      <c r="AY169" s="149" t="s">
        <v>133</v>
      </c>
    </row>
    <row r="170" spans="2:63" s="11" customFormat="1" ht="22.9" customHeight="1">
      <c r="B170" s="119"/>
      <c r="D170" s="120" t="s">
        <v>75</v>
      </c>
      <c r="E170" s="129" t="s">
        <v>156</v>
      </c>
      <c r="F170" s="129" t="s">
        <v>193</v>
      </c>
      <c r="I170" s="122"/>
      <c r="J170" s="130">
        <f>BK170</f>
        <v>0</v>
      </c>
      <c r="L170" s="119"/>
      <c r="M170" s="124"/>
      <c r="P170" s="125">
        <f>SUM(P171:P173)</f>
        <v>0</v>
      </c>
      <c r="R170" s="125">
        <f>SUM(R171:R173)</f>
        <v>0.054804</v>
      </c>
      <c r="T170" s="126">
        <f>SUM(T171:T173)</f>
        <v>0</v>
      </c>
      <c r="AR170" s="120" t="s">
        <v>84</v>
      </c>
      <c r="AT170" s="127" t="s">
        <v>75</v>
      </c>
      <c r="AU170" s="127" t="s">
        <v>84</v>
      </c>
      <c r="AY170" s="120" t="s">
        <v>133</v>
      </c>
      <c r="BK170" s="128">
        <f>SUM(BK171:BK173)</f>
        <v>0</v>
      </c>
    </row>
    <row r="171" spans="2:65" s="1" customFormat="1" ht="16.5" customHeight="1">
      <c r="B171" s="31"/>
      <c r="C171" s="131" t="s">
        <v>194</v>
      </c>
      <c r="D171" s="131" t="s">
        <v>135</v>
      </c>
      <c r="E171" s="132" t="s">
        <v>195</v>
      </c>
      <c r="F171" s="133" t="s">
        <v>196</v>
      </c>
      <c r="G171" s="134" t="s">
        <v>138</v>
      </c>
      <c r="H171" s="135">
        <v>1.2</v>
      </c>
      <c r="I171" s="136"/>
      <c r="J171" s="137">
        <f>ROUND(I171*H171,2)</f>
        <v>0</v>
      </c>
      <c r="K171" s="133" t="s">
        <v>139</v>
      </c>
      <c r="L171" s="31"/>
      <c r="M171" s="138" t="s">
        <v>1</v>
      </c>
      <c r="N171" s="139" t="s">
        <v>41</v>
      </c>
      <c r="P171" s="140">
        <f>O171*H171</f>
        <v>0</v>
      </c>
      <c r="Q171" s="140">
        <v>0.04567</v>
      </c>
      <c r="R171" s="140">
        <f>Q171*H171</f>
        <v>0.054804</v>
      </c>
      <c r="S171" s="140">
        <v>0</v>
      </c>
      <c r="T171" s="141">
        <f>S171*H171</f>
        <v>0</v>
      </c>
      <c r="AR171" s="142" t="s">
        <v>140</v>
      </c>
      <c r="AT171" s="142" t="s">
        <v>135</v>
      </c>
      <c r="AU171" s="142" t="s">
        <v>86</v>
      </c>
      <c r="AY171" s="16" t="s">
        <v>133</v>
      </c>
      <c r="BE171" s="143">
        <f>IF(N171="základní",J171,0)</f>
        <v>0</v>
      </c>
      <c r="BF171" s="143">
        <f>IF(N171="snížená",J171,0)</f>
        <v>0</v>
      </c>
      <c r="BG171" s="143">
        <f>IF(N171="zákl. přenesená",J171,0)</f>
        <v>0</v>
      </c>
      <c r="BH171" s="143">
        <f>IF(N171="sníž. přenesená",J171,0)</f>
        <v>0</v>
      </c>
      <c r="BI171" s="143">
        <f>IF(N171="nulová",J171,0)</f>
        <v>0</v>
      </c>
      <c r="BJ171" s="16" t="s">
        <v>84</v>
      </c>
      <c r="BK171" s="143">
        <f>ROUND(I171*H171,2)</f>
        <v>0</v>
      </c>
      <c r="BL171" s="16" t="s">
        <v>140</v>
      </c>
      <c r="BM171" s="142" t="s">
        <v>197</v>
      </c>
    </row>
    <row r="172" spans="2:47" s="1" customFormat="1" ht="19.5">
      <c r="B172" s="31"/>
      <c r="D172" s="144" t="s">
        <v>142</v>
      </c>
      <c r="F172" s="145" t="s">
        <v>198</v>
      </c>
      <c r="I172" s="146"/>
      <c r="L172" s="31"/>
      <c r="M172" s="147"/>
      <c r="T172" s="55"/>
      <c r="AT172" s="16" t="s">
        <v>142</v>
      </c>
      <c r="AU172" s="16" t="s">
        <v>86</v>
      </c>
    </row>
    <row r="173" spans="2:51" s="12" customFormat="1" ht="11.25">
      <c r="B173" s="148"/>
      <c r="D173" s="144" t="s">
        <v>144</v>
      </c>
      <c r="E173" s="149" t="s">
        <v>1</v>
      </c>
      <c r="F173" s="150" t="s">
        <v>199</v>
      </c>
      <c r="H173" s="151">
        <v>1.2</v>
      </c>
      <c r="I173" s="152"/>
      <c r="L173" s="148"/>
      <c r="M173" s="153"/>
      <c r="T173" s="154"/>
      <c r="AT173" s="149" t="s">
        <v>144</v>
      </c>
      <c r="AU173" s="149" t="s">
        <v>86</v>
      </c>
      <c r="AV173" s="12" t="s">
        <v>86</v>
      </c>
      <c r="AW173" s="12" t="s">
        <v>32</v>
      </c>
      <c r="AX173" s="12" t="s">
        <v>84</v>
      </c>
      <c r="AY173" s="149" t="s">
        <v>133</v>
      </c>
    </row>
    <row r="174" spans="2:63" s="11" customFormat="1" ht="22.9" customHeight="1">
      <c r="B174" s="119"/>
      <c r="D174" s="120" t="s">
        <v>75</v>
      </c>
      <c r="E174" s="129" t="s">
        <v>140</v>
      </c>
      <c r="F174" s="129" t="s">
        <v>200</v>
      </c>
      <c r="I174" s="122"/>
      <c r="J174" s="130">
        <f>BK174</f>
        <v>0</v>
      </c>
      <c r="L174" s="119"/>
      <c r="M174" s="124"/>
      <c r="P174" s="125">
        <f>SUM(P175:P179)</f>
        <v>0</v>
      </c>
      <c r="R174" s="125">
        <f>SUM(R175:R179)</f>
        <v>0</v>
      </c>
      <c r="T174" s="126">
        <f>SUM(T175:T179)</f>
        <v>0</v>
      </c>
      <c r="AR174" s="120" t="s">
        <v>84</v>
      </c>
      <c r="AT174" s="127" t="s">
        <v>75</v>
      </c>
      <c r="AU174" s="127" t="s">
        <v>84</v>
      </c>
      <c r="AY174" s="120" t="s">
        <v>133</v>
      </c>
      <c r="BK174" s="128">
        <f>SUM(BK175:BK179)</f>
        <v>0</v>
      </c>
    </row>
    <row r="175" spans="2:65" s="1" customFormat="1" ht="24.2" customHeight="1">
      <c r="B175" s="31"/>
      <c r="C175" s="131" t="s">
        <v>201</v>
      </c>
      <c r="D175" s="131" t="s">
        <v>135</v>
      </c>
      <c r="E175" s="132" t="s">
        <v>202</v>
      </c>
      <c r="F175" s="133" t="s">
        <v>203</v>
      </c>
      <c r="G175" s="134" t="s">
        <v>148</v>
      </c>
      <c r="H175" s="135">
        <v>3.33</v>
      </c>
      <c r="I175" s="136"/>
      <c r="J175" s="137">
        <f>ROUND(I175*H175,2)</f>
        <v>0</v>
      </c>
      <c r="K175" s="133" t="s">
        <v>139</v>
      </c>
      <c r="L175" s="31"/>
      <c r="M175" s="138" t="s">
        <v>1</v>
      </c>
      <c r="N175" s="139" t="s">
        <v>41</v>
      </c>
      <c r="P175" s="140">
        <f>O175*H175</f>
        <v>0</v>
      </c>
      <c r="Q175" s="140">
        <v>0</v>
      </c>
      <c r="R175" s="140">
        <f>Q175*H175</f>
        <v>0</v>
      </c>
      <c r="S175" s="140">
        <v>0</v>
      </c>
      <c r="T175" s="141">
        <f>S175*H175</f>
        <v>0</v>
      </c>
      <c r="AR175" s="142" t="s">
        <v>140</v>
      </c>
      <c r="AT175" s="142" t="s">
        <v>135</v>
      </c>
      <c r="AU175" s="142" t="s">
        <v>86</v>
      </c>
      <c r="AY175" s="16" t="s">
        <v>133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16" t="s">
        <v>84</v>
      </c>
      <c r="BK175" s="143">
        <f>ROUND(I175*H175,2)</f>
        <v>0</v>
      </c>
      <c r="BL175" s="16" t="s">
        <v>140</v>
      </c>
      <c r="BM175" s="142" t="s">
        <v>204</v>
      </c>
    </row>
    <row r="176" spans="2:47" s="1" customFormat="1" ht="19.5">
      <c r="B176" s="31"/>
      <c r="D176" s="144" t="s">
        <v>142</v>
      </c>
      <c r="F176" s="145" t="s">
        <v>205</v>
      </c>
      <c r="I176" s="146"/>
      <c r="L176" s="31"/>
      <c r="M176" s="147"/>
      <c r="T176" s="55"/>
      <c r="AT176" s="16" t="s">
        <v>142</v>
      </c>
      <c r="AU176" s="16" t="s">
        <v>86</v>
      </c>
    </row>
    <row r="177" spans="2:51" s="12" customFormat="1" ht="11.25">
      <c r="B177" s="148"/>
      <c r="D177" s="144" t="s">
        <v>144</v>
      </c>
      <c r="E177" s="149" t="s">
        <v>1</v>
      </c>
      <c r="F177" s="150" t="s">
        <v>206</v>
      </c>
      <c r="H177" s="151">
        <v>2.48</v>
      </c>
      <c r="I177" s="152"/>
      <c r="L177" s="148"/>
      <c r="M177" s="153"/>
      <c r="T177" s="154"/>
      <c r="AT177" s="149" t="s">
        <v>144</v>
      </c>
      <c r="AU177" s="149" t="s">
        <v>86</v>
      </c>
      <c r="AV177" s="12" t="s">
        <v>86</v>
      </c>
      <c r="AW177" s="12" t="s">
        <v>32</v>
      </c>
      <c r="AX177" s="12" t="s">
        <v>76</v>
      </c>
      <c r="AY177" s="149" t="s">
        <v>133</v>
      </c>
    </row>
    <row r="178" spans="2:51" s="12" customFormat="1" ht="11.25">
      <c r="B178" s="148"/>
      <c r="D178" s="144" t="s">
        <v>144</v>
      </c>
      <c r="E178" s="149" t="s">
        <v>1</v>
      </c>
      <c r="F178" s="150" t="s">
        <v>207</v>
      </c>
      <c r="H178" s="151">
        <v>0.85</v>
      </c>
      <c r="I178" s="152"/>
      <c r="L178" s="148"/>
      <c r="M178" s="153"/>
      <c r="T178" s="154"/>
      <c r="AT178" s="149" t="s">
        <v>144</v>
      </c>
      <c r="AU178" s="149" t="s">
        <v>86</v>
      </c>
      <c r="AV178" s="12" t="s">
        <v>86</v>
      </c>
      <c r="AW178" s="12" t="s">
        <v>32</v>
      </c>
      <c r="AX178" s="12" t="s">
        <v>76</v>
      </c>
      <c r="AY178" s="149" t="s">
        <v>133</v>
      </c>
    </row>
    <row r="179" spans="2:51" s="13" customFormat="1" ht="11.25">
      <c r="B179" s="155"/>
      <c r="D179" s="144" t="s">
        <v>144</v>
      </c>
      <c r="E179" s="156" t="s">
        <v>1</v>
      </c>
      <c r="F179" s="157" t="s">
        <v>155</v>
      </c>
      <c r="H179" s="158">
        <v>3.33</v>
      </c>
      <c r="I179" s="159"/>
      <c r="L179" s="155"/>
      <c r="M179" s="160"/>
      <c r="T179" s="161"/>
      <c r="AT179" s="156" t="s">
        <v>144</v>
      </c>
      <c r="AU179" s="156" t="s">
        <v>86</v>
      </c>
      <c r="AV179" s="13" t="s">
        <v>140</v>
      </c>
      <c r="AW179" s="13" t="s">
        <v>32</v>
      </c>
      <c r="AX179" s="13" t="s">
        <v>84</v>
      </c>
      <c r="AY179" s="156" t="s">
        <v>133</v>
      </c>
    </row>
    <row r="180" spans="2:63" s="11" customFormat="1" ht="22.9" customHeight="1">
      <c r="B180" s="119"/>
      <c r="D180" s="120" t="s">
        <v>75</v>
      </c>
      <c r="E180" s="129" t="s">
        <v>166</v>
      </c>
      <c r="F180" s="129" t="s">
        <v>208</v>
      </c>
      <c r="I180" s="122"/>
      <c r="J180" s="130">
        <f>BK180</f>
        <v>0</v>
      </c>
      <c r="L180" s="119"/>
      <c r="M180" s="124"/>
      <c r="P180" s="125">
        <f>SUM(P181:P182)</f>
        <v>0</v>
      </c>
      <c r="R180" s="125">
        <f>SUM(R181:R182)</f>
        <v>3.46022</v>
      </c>
      <c r="T180" s="126">
        <f>SUM(T181:T182)</f>
        <v>0</v>
      </c>
      <c r="AR180" s="120" t="s">
        <v>84</v>
      </c>
      <c r="AT180" s="127" t="s">
        <v>75</v>
      </c>
      <c r="AU180" s="127" t="s">
        <v>84</v>
      </c>
      <c r="AY180" s="120" t="s">
        <v>133</v>
      </c>
      <c r="BK180" s="128">
        <f>SUM(BK181:BK182)</f>
        <v>0</v>
      </c>
    </row>
    <row r="181" spans="2:65" s="1" customFormat="1" ht="24.2" customHeight="1">
      <c r="B181" s="31"/>
      <c r="C181" s="131" t="s">
        <v>209</v>
      </c>
      <c r="D181" s="131" t="s">
        <v>135</v>
      </c>
      <c r="E181" s="132" t="s">
        <v>210</v>
      </c>
      <c r="F181" s="133" t="s">
        <v>211</v>
      </c>
      <c r="G181" s="134" t="s">
        <v>138</v>
      </c>
      <c r="H181" s="135">
        <v>31</v>
      </c>
      <c r="I181" s="136"/>
      <c r="J181" s="137">
        <f>ROUND(I181*H181,2)</f>
        <v>0</v>
      </c>
      <c r="K181" s="133" t="s">
        <v>139</v>
      </c>
      <c r="L181" s="31"/>
      <c r="M181" s="138" t="s">
        <v>1</v>
      </c>
      <c r="N181" s="139" t="s">
        <v>41</v>
      </c>
      <c r="P181" s="140">
        <f>O181*H181</f>
        <v>0</v>
      </c>
      <c r="Q181" s="140">
        <v>0.11162</v>
      </c>
      <c r="R181" s="140">
        <f>Q181*H181</f>
        <v>3.46022</v>
      </c>
      <c r="S181" s="140">
        <v>0</v>
      </c>
      <c r="T181" s="141">
        <f>S181*H181</f>
        <v>0</v>
      </c>
      <c r="AR181" s="142" t="s">
        <v>140</v>
      </c>
      <c r="AT181" s="142" t="s">
        <v>135</v>
      </c>
      <c r="AU181" s="142" t="s">
        <v>86</v>
      </c>
      <c r="AY181" s="16" t="s">
        <v>133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16" t="s">
        <v>84</v>
      </c>
      <c r="BK181" s="143">
        <f>ROUND(I181*H181,2)</f>
        <v>0</v>
      </c>
      <c r="BL181" s="16" t="s">
        <v>140</v>
      </c>
      <c r="BM181" s="142" t="s">
        <v>212</v>
      </c>
    </row>
    <row r="182" spans="2:47" s="1" customFormat="1" ht="48.75">
      <c r="B182" s="31"/>
      <c r="D182" s="144" t="s">
        <v>142</v>
      </c>
      <c r="F182" s="145" t="s">
        <v>213</v>
      </c>
      <c r="I182" s="146"/>
      <c r="L182" s="31"/>
      <c r="M182" s="147"/>
      <c r="T182" s="55"/>
      <c r="AT182" s="16" t="s">
        <v>142</v>
      </c>
      <c r="AU182" s="16" t="s">
        <v>86</v>
      </c>
    </row>
    <row r="183" spans="2:63" s="11" customFormat="1" ht="22.9" customHeight="1">
      <c r="B183" s="119"/>
      <c r="D183" s="120" t="s">
        <v>75</v>
      </c>
      <c r="E183" s="129" t="s">
        <v>173</v>
      </c>
      <c r="F183" s="129" t="s">
        <v>214</v>
      </c>
      <c r="I183" s="122"/>
      <c r="J183" s="130">
        <f>BK183</f>
        <v>0</v>
      </c>
      <c r="L183" s="119"/>
      <c r="M183" s="124"/>
      <c r="P183" s="125">
        <f>SUM(P184:P207)</f>
        <v>0</v>
      </c>
      <c r="R183" s="125">
        <f>SUM(R184:R207)</f>
        <v>49.30469982</v>
      </c>
      <c r="T183" s="126">
        <f>SUM(T184:T207)</f>
        <v>0</v>
      </c>
      <c r="AR183" s="120" t="s">
        <v>84</v>
      </c>
      <c r="AT183" s="127" t="s">
        <v>75</v>
      </c>
      <c r="AU183" s="127" t="s">
        <v>84</v>
      </c>
      <c r="AY183" s="120" t="s">
        <v>133</v>
      </c>
      <c r="BK183" s="128">
        <f>SUM(BK184:BK207)</f>
        <v>0</v>
      </c>
    </row>
    <row r="184" spans="2:65" s="1" customFormat="1" ht="21.75" customHeight="1">
      <c r="B184" s="31"/>
      <c r="C184" s="131" t="s">
        <v>215</v>
      </c>
      <c r="D184" s="131" t="s">
        <v>135</v>
      </c>
      <c r="E184" s="132" t="s">
        <v>216</v>
      </c>
      <c r="F184" s="133" t="s">
        <v>217</v>
      </c>
      <c r="G184" s="134" t="s">
        <v>138</v>
      </c>
      <c r="H184" s="135">
        <v>22.5</v>
      </c>
      <c r="I184" s="136"/>
      <c r="J184" s="137">
        <f>ROUND(I184*H184,2)</f>
        <v>0</v>
      </c>
      <c r="K184" s="133" t="s">
        <v>139</v>
      </c>
      <c r="L184" s="31"/>
      <c r="M184" s="138" t="s">
        <v>1</v>
      </c>
      <c r="N184" s="139" t="s">
        <v>41</v>
      </c>
      <c r="P184" s="140">
        <f>O184*H184</f>
        <v>0</v>
      </c>
      <c r="Q184" s="140">
        <v>0.056</v>
      </c>
      <c r="R184" s="140">
        <f>Q184*H184</f>
        <v>1.26</v>
      </c>
      <c r="S184" s="140">
        <v>0</v>
      </c>
      <c r="T184" s="141">
        <f>S184*H184</f>
        <v>0</v>
      </c>
      <c r="AR184" s="142" t="s">
        <v>140</v>
      </c>
      <c r="AT184" s="142" t="s">
        <v>135</v>
      </c>
      <c r="AU184" s="142" t="s">
        <v>86</v>
      </c>
      <c r="AY184" s="16" t="s">
        <v>133</v>
      </c>
      <c r="BE184" s="143">
        <f>IF(N184="základní",J184,0)</f>
        <v>0</v>
      </c>
      <c r="BF184" s="143">
        <f>IF(N184="snížená",J184,0)</f>
        <v>0</v>
      </c>
      <c r="BG184" s="143">
        <f>IF(N184="zákl. přenesená",J184,0)</f>
        <v>0</v>
      </c>
      <c r="BH184" s="143">
        <f>IF(N184="sníž. přenesená",J184,0)</f>
        <v>0</v>
      </c>
      <c r="BI184" s="143">
        <f>IF(N184="nulová",J184,0)</f>
        <v>0</v>
      </c>
      <c r="BJ184" s="16" t="s">
        <v>84</v>
      </c>
      <c r="BK184" s="143">
        <f>ROUND(I184*H184,2)</f>
        <v>0</v>
      </c>
      <c r="BL184" s="16" t="s">
        <v>140</v>
      </c>
      <c r="BM184" s="142" t="s">
        <v>218</v>
      </c>
    </row>
    <row r="185" spans="2:47" s="1" customFormat="1" ht="11.25">
      <c r="B185" s="31"/>
      <c r="D185" s="144" t="s">
        <v>142</v>
      </c>
      <c r="F185" s="145" t="s">
        <v>219</v>
      </c>
      <c r="I185" s="146"/>
      <c r="L185" s="31"/>
      <c r="M185" s="147"/>
      <c r="T185" s="55"/>
      <c r="AT185" s="16" t="s">
        <v>142</v>
      </c>
      <c r="AU185" s="16" t="s">
        <v>86</v>
      </c>
    </row>
    <row r="186" spans="2:51" s="12" customFormat="1" ht="11.25">
      <c r="B186" s="148"/>
      <c r="D186" s="144" t="s">
        <v>144</v>
      </c>
      <c r="E186" s="149" t="s">
        <v>1</v>
      </c>
      <c r="F186" s="150" t="s">
        <v>220</v>
      </c>
      <c r="H186" s="151">
        <v>22.5</v>
      </c>
      <c r="I186" s="152"/>
      <c r="L186" s="148"/>
      <c r="M186" s="153"/>
      <c r="T186" s="154"/>
      <c r="AT186" s="149" t="s">
        <v>144</v>
      </c>
      <c r="AU186" s="149" t="s">
        <v>86</v>
      </c>
      <c r="AV186" s="12" t="s">
        <v>86</v>
      </c>
      <c r="AW186" s="12" t="s">
        <v>32</v>
      </c>
      <c r="AX186" s="12" t="s">
        <v>84</v>
      </c>
      <c r="AY186" s="149" t="s">
        <v>133</v>
      </c>
    </row>
    <row r="187" spans="2:65" s="1" customFormat="1" ht="24.2" customHeight="1">
      <c r="B187" s="31"/>
      <c r="C187" s="131" t="s">
        <v>221</v>
      </c>
      <c r="D187" s="131" t="s">
        <v>135</v>
      </c>
      <c r="E187" s="132" t="s">
        <v>222</v>
      </c>
      <c r="F187" s="133" t="s">
        <v>223</v>
      </c>
      <c r="G187" s="134" t="s">
        <v>138</v>
      </c>
      <c r="H187" s="135">
        <v>1.2</v>
      </c>
      <c r="I187" s="136"/>
      <c r="J187" s="137">
        <f>ROUND(I187*H187,2)</f>
        <v>0</v>
      </c>
      <c r="K187" s="133" t="s">
        <v>139</v>
      </c>
      <c r="L187" s="31"/>
      <c r="M187" s="138" t="s">
        <v>1</v>
      </c>
      <c r="N187" s="139" t="s">
        <v>41</v>
      </c>
      <c r="P187" s="140">
        <f>O187*H187</f>
        <v>0</v>
      </c>
      <c r="Q187" s="140">
        <v>0.00438</v>
      </c>
      <c r="R187" s="140">
        <f>Q187*H187</f>
        <v>0.005256</v>
      </c>
      <c r="S187" s="140">
        <v>0</v>
      </c>
      <c r="T187" s="141">
        <f>S187*H187</f>
        <v>0</v>
      </c>
      <c r="AR187" s="142" t="s">
        <v>140</v>
      </c>
      <c r="AT187" s="142" t="s">
        <v>135</v>
      </c>
      <c r="AU187" s="142" t="s">
        <v>86</v>
      </c>
      <c r="AY187" s="16" t="s">
        <v>133</v>
      </c>
      <c r="BE187" s="143">
        <f>IF(N187="základní",J187,0)</f>
        <v>0</v>
      </c>
      <c r="BF187" s="143">
        <f>IF(N187="snížená",J187,0)</f>
        <v>0</v>
      </c>
      <c r="BG187" s="143">
        <f>IF(N187="zákl. přenesená",J187,0)</f>
        <v>0</v>
      </c>
      <c r="BH187" s="143">
        <f>IF(N187="sníž. přenesená",J187,0)</f>
        <v>0</v>
      </c>
      <c r="BI187" s="143">
        <f>IF(N187="nulová",J187,0)</f>
        <v>0</v>
      </c>
      <c r="BJ187" s="16" t="s">
        <v>84</v>
      </c>
      <c r="BK187" s="143">
        <f>ROUND(I187*H187,2)</f>
        <v>0</v>
      </c>
      <c r="BL187" s="16" t="s">
        <v>140</v>
      </c>
      <c r="BM187" s="142" t="s">
        <v>224</v>
      </c>
    </row>
    <row r="188" spans="2:47" s="1" customFormat="1" ht="19.5">
      <c r="B188" s="31"/>
      <c r="D188" s="144" t="s">
        <v>142</v>
      </c>
      <c r="F188" s="145" t="s">
        <v>225</v>
      </c>
      <c r="I188" s="146"/>
      <c r="L188" s="31"/>
      <c r="M188" s="147"/>
      <c r="T188" s="55"/>
      <c r="AT188" s="16" t="s">
        <v>142</v>
      </c>
      <c r="AU188" s="16" t="s">
        <v>86</v>
      </c>
    </row>
    <row r="189" spans="2:65" s="1" customFormat="1" ht="24.2" customHeight="1">
      <c r="B189" s="31"/>
      <c r="C189" s="131" t="s">
        <v>226</v>
      </c>
      <c r="D189" s="131" t="s">
        <v>135</v>
      </c>
      <c r="E189" s="132" t="s">
        <v>227</v>
      </c>
      <c r="F189" s="133" t="s">
        <v>228</v>
      </c>
      <c r="G189" s="134" t="s">
        <v>138</v>
      </c>
      <c r="H189" s="135">
        <v>1.2</v>
      </c>
      <c r="I189" s="136"/>
      <c r="J189" s="137">
        <f>ROUND(I189*H189,2)</f>
        <v>0</v>
      </c>
      <c r="K189" s="133" t="s">
        <v>139</v>
      </c>
      <c r="L189" s="31"/>
      <c r="M189" s="138" t="s">
        <v>1</v>
      </c>
      <c r="N189" s="139" t="s">
        <v>41</v>
      </c>
      <c r="P189" s="140">
        <f>O189*H189</f>
        <v>0</v>
      </c>
      <c r="Q189" s="140">
        <v>0.004</v>
      </c>
      <c r="R189" s="140">
        <f>Q189*H189</f>
        <v>0.0048</v>
      </c>
      <c r="S189" s="140">
        <v>0</v>
      </c>
      <c r="T189" s="141">
        <f>S189*H189</f>
        <v>0</v>
      </c>
      <c r="AR189" s="142" t="s">
        <v>140</v>
      </c>
      <c r="AT189" s="142" t="s">
        <v>135</v>
      </c>
      <c r="AU189" s="142" t="s">
        <v>86</v>
      </c>
      <c r="AY189" s="16" t="s">
        <v>133</v>
      </c>
      <c r="BE189" s="143">
        <f>IF(N189="základní",J189,0)</f>
        <v>0</v>
      </c>
      <c r="BF189" s="143">
        <f>IF(N189="snížená",J189,0)</f>
        <v>0</v>
      </c>
      <c r="BG189" s="143">
        <f>IF(N189="zákl. přenesená",J189,0)</f>
        <v>0</v>
      </c>
      <c r="BH189" s="143">
        <f>IF(N189="sníž. přenesená",J189,0)</f>
        <v>0</v>
      </c>
      <c r="BI189" s="143">
        <f>IF(N189="nulová",J189,0)</f>
        <v>0</v>
      </c>
      <c r="BJ189" s="16" t="s">
        <v>84</v>
      </c>
      <c r="BK189" s="143">
        <f>ROUND(I189*H189,2)</f>
        <v>0</v>
      </c>
      <c r="BL189" s="16" t="s">
        <v>140</v>
      </c>
      <c r="BM189" s="142" t="s">
        <v>229</v>
      </c>
    </row>
    <row r="190" spans="2:47" s="1" customFormat="1" ht="19.5">
      <c r="B190" s="31"/>
      <c r="D190" s="144" t="s">
        <v>142</v>
      </c>
      <c r="F190" s="145" t="s">
        <v>230</v>
      </c>
      <c r="I190" s="146"/>
      <c r="L190" s="31"/>
      <c r="M190" s="147"/>
      <c r="T190" s="55"/>
      <c r="AT190" s="16" t="s">
        <v>142</v>
      </c>
      <c r="AU190" s="16" t="s">
        <v>86</v>
      </c>
    </row>
    <row r="191" spans="2:65" s="1" customFormat="1" ht="24.2" customHeight="1">
      <c r="B191" s="31"/>
      <c r="C191" s="131" t="s">
        <v>8</v>
      </c>
      <c r="D191" s="131" t="s">
        <v>135</v>
      </c>
      <c r="E191" s="132" t="s">
        <v>231</v>
      </c>
      <c r="F191" s="133" t="s">
        <v>232</v>
      </c>
      <c r="G191" s="134" t="s">
        <v>233</v>
      </c>
      <c r="H191" s="135">
        <v>40</v>
      </c>
      <c r="I191" s="136"/>
      <c r="J191" s="137">
        <f>ROUND(I191*H191,2)</f>
        <v>0</v>
      </c>
      <c r="K191" s="133" t="s">
        <v>139</v>
      </c>
      <c r="L191" s="31"/>
      <c r="M191" s="138" t="s">
        <v>1</v>
      </c>
      <c r="N191" s="139" t="s">
        <v>41</v>
      </c>
      <c r="P191" s="140">
        <f>O191*H191</f>
        <v>0</v>
      </c>
      <c r="Q191" s="140">
        <v>0.0406</v>
      </c>
      <c r="R191" s="140">
        <f>Q191*H191</f>
        <v>1.6239999999999999</v>
      </c>
      <c r="S191" s="140">
        <v>0</v>
      </c>
      <c r="T191" s="141">
        <f>S191*H191</f>
        <v>0</v>
      </c>
      <c r="AR191" s="142" t="s">
        <v>140</v>
      </c>
      <c r="AT191" s="142" t="s">
        <v>135</v>
      </c>
      <c r="AU191" s="142" t="s">
        <v>86</v>
      </c>
      <c r="AY191" s="16" t="s">
        <v>133</v>
      </c>
      <c r="BE191" s="143">
        <f>IF(N191="základní",J191,0)</f>
        <v>0</v>
      </c>
      <c r="BF191" s="143">
        <f>IF(N191="snížená",J191,0)</f>
        <v>0</v>
      </c>
      <c r="BG191" s="143">
        <f>IF(N191="zákl. přenesená",J191,0)</f>
        <v>0</v>
      </c>
      <c r="BH191" s="143">
        <f>IF(N191="sníž. přenesená",J191,0)</f>
        <v>0</v>
      </c>
      <c r="BI191" s="143">
        <f>IF(N191="nulová",J191,0)</f>
        <v>0</v>
      </c>
      <c r="BJ191" s="16" t="s">
        <v>84</v>
      </c>
      <c r="BK191" s="143">
        <f>ROUND(I191*H191,2)</f>
        <v>0</v>
      </c>
      <c r="BL191" s="16" t="s">
        <v>140</v>
      </c>
      <c r="BM191" s="142" t="s">
        <v>234</v>
      </c>
    </row>
    <row r="192" spans="2:47" s="1" customFormat="1" ht="19.5">
      <c r="B192" s="31"/>
      <c r="D192" s="144" t="s">
        <v>142</v>
      </c>
      <c r="F192" s="145" t="s">
        <v>235</v>
      </c>
      <c r="I192" s="146"/>
      <c r="L192" s="31"/>
      <c r="M192" s="147"/>
      <c r="T192" s="55"/>
      <c r="AT192" s="16" t="s">
        <v>142</v>
      </c>
      <c r="AU192" s="16" t="s">
        <v>86</v>
      </c>
    </row>
    <row r="193" spans="2:65" s="1" customFormat="1" ht="24.2" customHeight="1">
      <c r="B193" s="31"/>
      <c r="C193" s="131" t="s">
        <v>236</v>
      </c>
      <c r="D193" s="131" t="s">
        <v>135</v>
      </c>
      <c r="E193" s="132" t="s">
        <v>237</v>
      </c>
      <c r="F193" s="133" t="s">
        <v>238</v>
      </c>
      <c r="G193" s="134" t="s">
        <v>138</v>
      </c>
      <c r="H193" s="135">
        <v>196.89</v>
      </c>
      <c r="I193" s="136"/>
      <c r="J193" s="137">
        <f>ROUND(I193*H193,2)</f>
        <v>0</v>
      </c>
      <c r="K193" s="133" t="s">
        <v>139</v>
      </c>
      <c r="L193" s="31"/>
      <c r="M193" s="138" t="s">
        <v>1</v>
      </c>
      <c r="N193" s="139" t="s">
        <v>41</v>
      </c>
      <c r="P193" s="140">
        <f>O193*H193</f>
        <v>0</v>
      </c>
      <c r="Q193" s="140">
        <v>0.0154</v>
      </c>
      <c r="R193" s="140">
        <f>Q193*H193</f>
        <v>3.0321059999999997</v>
      </c>
      <c r="S193" s="140">
        <v>0</v>
      </c>
      <c r="T193" s="141">
        <f>S193*H193</f>
        <v>0</v>
      </c>
      <c r="AR193" s="142" t="s">
        <v>140</v>
      </c>
      <c r="AT193" s="142" t="s">
        <v>135</v>
      </c>
      <c r="AU193" s="142" t="s">
        <v>86</v>
      </c>
      <c r="AY193" s="16" t="s">
        <v>133</v>
      </c>
      <c r="BE193" s="143">
        <f>IF(N193="základní",J193,0)</f>
        <v>0</v>
      </c>
      <c r="BF193" s="143">
        <f>IF(N193="snížená",J193,0)</f>
        <v>0</v>
      </c>
      <c r="BG193" s="143">
        <f>IF(N193="zákl. přenesená",J193,0)</f>
        <v>0</v>
      </c>
      <c r="BH193" s="143">
        <f>IF(N193="sníž. přenesená",J193,0)</f>
        <v>0</v>
      </c>
      <c r="BI193" s="143">
        <f>IF(N193="nulová",J193,0)</f>
        <v>0</v>
      </c>
      <c r="BJ193" s="16" t="s">
        <v>84</v>
      </c>
      <c r="BK193" s="143">
        <f>ROUND(I193*H193,2)</f>
        <v>0</v>
      </c>
      <c r="BL193" s="16" t="s">
        <v>140</v>
      </c>
      <c r="BM193" s="142" t="s">
        <v>239</v>
      </c>
    </row>
    <row r="194" spans="2:47" s="1" customFormat="1" ht="19.5">
      <c r="B194" s="31"/>
      <c r="D194" s="144" t="s">
        <v>142</v>
      </c>
      <c r="F194" s="145" t="s">
        <v>240</v>
      </c>
      <c r="I194" s="146"/>
      <c r="L194" s="31"/>
      <c r="M194" s="147"/>
      <c r="T194" s="55"/>
      <c r="AT194" s="16" t="s">
        <v>142</v>
      </c>
      <c r="AU194" s="16" t="s">
        <v>86</v>
      </c>
    </row>
    <row r="195" spans="2:65" s="1" customFormat="1" ht="24.2" customHeight="1">
      <c r="B195" s="31"/>
      <c r="C195" s="131" t="s">
        <v>241</v>
      </c>
      <c r="D195" s="131" t="s">
        <v>135</v>
      </c>
      <c r="E195" s="132" t="s">
        <v>242</v>
      </c>
      <c r="F195" s="133" t="s">
        <v>243</v>
      </c>
      <c r="G195" s="134" t="s">
        <v>148</v>
      </c>
      <c r="H195" s="135">
        <v>4.525</v>
      </c>
      <c r="I195" s="136"/>
      <c r="J195" s="137">
        <f>ROUND(I195*H195,2)</f>
        <v>0</v>
      </c>
      <c r="K195" s="133" t="s">
        <v>139</v>
      </c>
      <c r="L195" s="31"/>
      <c r="M195" s="138" t="s">
        <v>1</v>
      </c>
      <c r="N195" s="139" t="s">
        <v>41</v>
      </c>
      <c r="P195" s="140">
        <f>O195*H195</f>
        <v>0</v>
      </c>
      <c r="Q195" s="140">
        <v>2.30102</v>
      </c>
      <c r="R195" s="140">
        <f>Q195*H195</f>
        <v>10.4121155</v>
      </c>
      <c r="S195" s="140">
        <v>0</v>
      </c>
      <c r="T195" s="141">
        <f>S195*H195</f>
        <v>0</v>
      </c>
      <c r="AR195" s="142" t="s">
        <v>140</v>
      </c>
      <c r="AT195" s="142" t="s">
        <v>135</v>
      </c>
      <c r="AU195" s="142" t="s">
        <v>86</v>
      </c>
      <c r="AY195" s="16" t="s">
        <v>133</v>
      </c>
      <c r="BE195" s="143">
        <f>IF(N195="základní",J195,0)</f>
        <v>0</v>
      </c>
      <c r="BF195" s="143">
        <f>IF(N195="snížená",J195,0)</f>
        <v>0</v>
      </c>
      <c r="BG195" s="143">
        <f>IF(N195="zákl. přenesená",J195,0)</f>
        <v>0</v>
      </c>
      <c r="BH195" s="143">
        <f>IF(N195="sníž. přenesená",J195,0)</f>
        <v>0</v>
      </c>
      <c r="BI195" s="143">
        <f>IF(N195="nulová",J195,0)</f>
        <v>0</v>
      </c>
      <c r="BJ195" s="16" t="s">
        <v>84</v>
      </c>
      <c r="BK195" s="143">
        <f>ROUND(I195*H195,2)</f>
        <v>0</v>
      </c>
      <c r="BL195" s="16" t="s">
        <v>140</v>
      </c>
      <c r="BM195" s="142" t="s">
        <v>244</v>
      </c>
    </row>
    <row r="196" spans="2:47" s="1" customFormat="1" ht="19.5">
      <c r="B196" s="31"/>
      <c r="D196" s="144" t="s">
        <v>142</v>
      </c>
      <c r="F196" s="145" t="s">
        <v>245</v>
      </c>
      <c r="I196" s="146"/>
      <c r="L196" s="31"/>
      <c r="M196" s="147"/>
      <c r="T196" s="55"/>
      <c r="AT196" s="16" t="s">
        <v>142</v>
      </c>
      <c r="AU196" s="16" t="s">
        <v>86</v>
      </c>
    </row>
    <row r="197" spans="2:51" s="12" customFormat="1" ht="11.25">
      <c r="B197" s="148"/>
      <c r="D197" s="144" t="s">
        <v>144</v>
      </c>
      <c r="E197" s="149" t="s">
        <v>1</v>
      </c>
      <c r="F197" s="150" t="s">
        <v>246</v>
      </c>
      <c r="H197" s="151">
        <v>0.625</v>
      </c>
      <c r="I197" s="152"/>
      <c r="L197" s="148"/>
      <c r="M197" s="153"/>
      <c r="T197" s="154"/>
      <c r="AT197" s="149" t="s">
        <v>144</v>
      </c>
      <c r="AU197" s="149" t="s">
        <v>86</v>
      </c>
      <c r="AV197" s="12" t="s">
        <v>86</v>
      </c>
      <c r="AW197" s="12" t="s">
        <v>32</v>
      </c>
      <c r="AX197" s="12" t="s">
        <v>76</v>
      </c>
      <c r="AY197" s="149" t="s">
        <v>133</v>
      </c>
    </row>
    <row r="198" spans="2:51" s="12" customFormat="1" ht="11.25">
      <c r="B198" s="148"/>
      <c r="D198" s="144" t="s">
        <v>144</v>
      </c>
      <c r="E198" s="149" t="s">
        <v>1</v>
      </c>
      <c r="F198" s="150" t="s">
        <v>247</v>
      </c>
      <c r="H198" s="151">
        <v>1.4</v>
      </c>
      <c r="I198" s="152"/>
      <c r="L198" s="148"/>
      <c r="M198" s="153"/>
      <c r="T198" s="154"/>
      <c r="AT198" s="149" t="s">
        <v>144</v>
      </c>
      <c r="AU198" s="149" t="s">
        <v>86</v>
      </c>
      <c r="AV198" s="12" t="s">
        <v>86</v>
      </c>
      <c r="AW198" s="12" t="s">
        <v>32</v>
      </c>
      <c r="AX198" s="12" t="s">
        <v>76</v>
      </c>
      <c r="AY198" s="149" t="s">
        <v>133</v>
      </c>
    </row>
    <row r="199" spans="2:51" s="12" customFormat="1" ht="11.25">
      <c r="B199" s="148"/>
      <c r="D199" s="144" t="s">
        <v>144</v>
      </c>
      <c r="E199" s="149" t="s">
        <v>1</v>
      </c>
      <c r="F199" s="150" t="s">
        <v>248</v>
      </c>
      <c r="H199" s="151">
        <v>2.5</v>
      </c>
      <c r="I199" s="152"/>
      <c r="L199" s="148"/>
      <c r="M199" s="153"/>
      <c r="T199" s="154"/>
      <c r="AT199" s="149" t="s">
        <v>144</v>
      </c>
      <c r="AU199" s="149" t="s">
        <v>86</v>
      </c>
      <c r="AV199" s="12" t="s">
        <v>86</v>
      </c>
      <c r="AW199" s="12" t="s">
        <v>32</v>
      </c>
      <c r="AX199" s="12" t="s">
        <v>76</v>
      </c>
      <c r="AY199" s="149" t="s">
        <v>133</v>
      </c>
    </row>
    <row r="200" spans="2:51" s="13" customFormat="1" ht="11.25">
      <c r="B200" s="155"/>
      <c r="D200" s="144" t="s">
        <v>144</v>
      </c>
      <c r="E200" s="156" t="s">
        <v>1</v>
      </c>
      <c r="F200" s="157" t="s">
        <v>155</v>
      </c>
      <c r="H200" s="158">
        <v>4.525</v>
      </c>
      <c r="I200" s="159"/>
      <c r="L200" s="155"/>
      <c r="M200" s="160"/>
      <c r="T200" s="161"/>
      <c r="AT200" s="156" t="s">
        <v>144</v>
      </c>
      <c r="AU200" s="156" t="s">
        <v>86</v>
      </c>
      <c r="AV200" s="13" t="s">
        <v>140</v>
      </c>
      <c r="AW200" s="13" t="s">
        <v>32</v>
      </c>
      <c r="AX200" s="13" t="s">
        <v>84</v>
      </c>
      <c r="AY200" s="156" t="s">
        <v>133</v>
      </c>
    </row>
    <row r="201" spans="2:65" s="1" customFormat="1" ht="33" customHeight="1">
      <c r="B201" s="31"/>
      <c r="C201" s="131" t="s">
        <v>249</v>
      </c>
      <c r="D201" s="131" t="s">
        <v>135</v>
      </c>
      <c r="E201" s="132" t="s">
        <v>250</v>
      </c>
      <c r="F201" s="133" t="s">
        <v>251</v>
      </c>
      <c r="G201" s="134" t="s">
        <v>148</v>
      </c>
      <c r="H201" s="135">
        <v>13</v>
      </c>
      <c r="I201" s="136"/>
      <c r="J201" s="137">
        <f>ROUND(I201*H201,2)</f>
        <v>0</v>
      </c>
      <c r="K201" s="133" t="s">
        <v>139</v>
      </c>
      <c r="L201" s="31"/>
      <c r="M201" s="138" t="s">
        <v>1</v>
      </c>
      <c r="N201" s="139" t="s">
        <v>41</v>
      </c>
      <c r="P201" s="140">
        <f>O201*H201</f>
        <v>0</v>
      </c>
      <c r="Q201" s="140">
        <v>2.50187</v>
      </c>
      <c r="R201" s="140">
        <f>Q201*H201</f>
        <v>32.52431</v>
      </c>
      <c r="S201" s="140">
        <v>0</v>
      </c>
      <c r="T201" s="141">
        <f>S201*H201</f>
        <v>0</v>
      </c>
      <c r="AR201" s="142" t="s">
        <v>140</v>
      </c>
      <c r="AT201" s="142" t="s">
        <v>135</v>
      </c>
      <c r="AU201" s="142" t="s">
        <v>86</v>
      </c>
      <c r="AY201" s="16" t="s">
        <v>133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6" t="s">
        <v>84</v>
      </c>
      <c r="BK201" s="143">
        <f>ROUND(I201*H201,2)</f>
        <v>0</v>
      </c>
      <c r="BL201" s="16" t="s">
        <v>140</v>
      </c>
      <c r="BM201" s="142" t="s">
        <v>252</v>
      </c>
    </row>
    <row r="202" spans="2:47" s="1" customFormat="1" ht="19.5">
      <c r="B202" s="31"/>
      <c r="D202" s="144" t="s">
        <v>142</v>
      </c>
      <c r="F202" s="145" t="s">
        <v>253</v>
      </c>
      <c r="I202" s="146"/>
      <c r="L202" s="31"/>
      <c r="M202" s="147"/>
      <c r="T202" s="55"/>
      <c r="AT202" s="16" t="s">
        <v>142</v>
      </c>
      <c r="AU202" s="16" t="s">
        <v>86</v>
      </c>
    </row>
    <row r="203" spans="2:65" s="1" customFormat="1" ht="16.5" customHeight="1">
      <c r="B203" s="31"/>
      <c r="C203" s="131" t="s">
        <v>254</v>
      </c>
      <c r="D203" s="131" t="s">
        <v>135</v>
      </c>
      <c r="E203" s="132" t="s">
        <v>255</v>
      </c>
      <c r="F203" s="133" t="s">
        <v>256</v>
      </c>
      <c r="G203" s="134" t="s">
        <v>169</v>
      </c>
      <c r="H203" s="135">
        <v>0.416</v>
      </c>
      <c r="I203" s="136"/>
      <c r="J203" s="137">
        <f>ROUND(I203*H203,2)</f>
        <v>0</v>
      </c>
      <c r="K203" s="133" t="s">
        <v>139</v>
      </c>
      <c r="L203" s="31"/>
      <c r="M203" s="138" t="s">
        <v>1</v>
      </c>
      <c r="N203" s="139" t="s">
        <v>41</v>
      </c>
      <c r="P203" s="140">
        <f>O203*H203</f>
        <v>0</v>
      </c>
      <c r="Q203" s="140">
        <v>1.06277</v>
      </c>
      <c r="R203" s="140">
        <f>Q203*H203</f>
        <v>0.44211232</v>
      </c>
      <c r="S203" s="140">
        <v>0</v>
      </c>
      <c r="T203" s="141">
        <f>S203*H203</f>
        <v>0</v>
      </c>
      <c r="AR203" s="142" t="s">
        <v>140</v>
      </c>
      <c r="AT203" s="142" t="s">
        <v>135</v>
      </c>
      <c r="AU203" s="142" t="s">
        <v>86</v>
      </c>
      <c r="AY203" s="16" t="s">
        <v>133</v>
      </c>
      <c r="BE203" s="143">
        <f>IF(N203="základní",J203,0)</f>
        <v>0</v>
      </c>
      <c r="BF203" s="143">
        <f>IF(N203="snížená",J203,0)</f>
        <v>0</v>
      </c>
      <c r="BG203" s="143">
        <f>IF(N203="zákl. přenesená",J203,0)</f>
        <v>0</v>
      </c>
      <c r="BH203" s="143">
        <f>IF(N203="sníž. přenesená",J203,0)</f>
        <v>0</v>
      </c>
      <c r="BI203" s="143">
        <f>IF(N203="nulová",J203,0)</f>
        <v>0</v>
      </c>
      <c r="BJ203" s="16" t="s">
        <v>84</v>
      </c>
      <c r="BK203" s="143">
        <f>ROUND(I203*H203,2)</f>
        <v>0</v>
      </c>
      <c r="BL203" s="16" t="s">
        <v>140</v>
      </c>
      <c r="BM203" s="142" t="s">
        <v>257</v>
      </c>
    </row>
    <row r="204" spans="2:47" s="1" customFormat="1" ht="11.25">
      <c r="B204" s="31"/>
      <c r="D204" s="144" t="s">
        <v>142</v>
      </c>
      <c r="F204" s="145" t="s">
        <v>258</v>
      </c>
      <c r="I204" s="146"/>
      <c r="L204" s="31"/>
      <c r="M204" s="147"/>
      <c r="T204" s="55"/>
      <c r="AT204" s="16" t="s">
        <v>142</v>
      </c>
      <c r="AU204" s="16" t="s">
        <v>86</v>
      </c>
    </row>
    <row r="205" spans="2:51" s="12" customFormat="1" ht="11.25">
      <c r="B205" s="148"/>
      <c r="D205" s="144" t="s">
        <v>144</v>
      </c>
      <c r="E205" s="149" t="s">
        <v>1</v>
      </c>
      <c r="F205" s="150" t="s">
        <v>259</v>
      </c>
      <c r="H205" s="151">
        <v>0.112</v>
      </c>
      <c r="I205" s="152"/>
      <c r="L205" s="148"/>
      <c r="M205" s="153"/>
      <c r="T205" s="154"/>
      <c r="AT205" s="149" t="s">
        <v>144</v>
      </c>
      <c r="AU205" s="149" t="s">
        <v>86</v>
      </c>
      <c r="AV205" s="12" t="s">
        <v>86</v>
      </c>
      <c r="AW205" s="12" t="s">
        <v>32</v>
      </c>
      <c r="AX205" s="12" t="s">
        <v>76</v>
      </c>
      <c r="AY205" s="149" t="s">
        <v>133</v>
      </c>
    </row>
    <row r="206" spans="2:51" s="12" customFormat="1" ht="11.25">
      <c r="B206" s="148"/>
      <c r="D206" s="144" t="s">
        <v>144</v>
      </c>
      <c r="E206" s="149" t="s">
        <v>1</v>
      </c>
      <c r="F206" s="150" t="s">
        <v>260</v>
      </c>
      <c r="H206" s="151">
        <v>0.304</v>
      </c>
      <c r="I206" s="152"/>
      <c r="L206" s="148"/>
      <c r="M206" s="153"/>
      <c r="T206" s="154"/>
      <c r="AT206" s="149" t="s">
        <v>144</v>
      </c>
      <c r="AU206" s="149" t="s">
        <v>86</v>
      </c>
      <c r="AV206" s="12" t="s">
        <v>86</v>
      </c>
      <c r="AW206" s="12" t="s">
        <v>32</v>
      </c>
      <c r="AX206" s="12" t="s">
        <v>76</v>
      </c>
      <c r="AY206" s="149" t="s">
        <v>133</v>
      </c>
    </row>
    <row r="207" spans="2:51" s="13" customFormat="1" ht="11.25">
      <c r="B207" s="155"/>
      <c r="D207" s="144" t="s">
        <v>144</v>
      </c>
      <c r="E207" s="156" t="s">
        <v>1</v>
      </c>
      <c r="F207" s="157" t="s">
        <v>155</v>
      </c>
      <c r="H207" s="158">
        <v>0.416</v>
      </c>
      <c r="I207" s="159"/>
      <c r="L207" s="155"/>
      <c r="M207" s="160"/>
      <c r="T207" s="161"/>
      <c r="AT207" s="156" t="s">
        <v>144</v>
      </c>
      <c r="AU207" s="156" t="s">
        <v>86</v>
      </c>
      <c r="AV207" s="13" t="s">
        <v>140</v>
      </c>
      <c r="AW207" s="13" t="s">
        <v>32</v>
      </c>
      <c r="AX207" s="13" t="s">
        <v>84</v>
      </c>
      <c r="AY207" s="156" t="s">
        <v>133</v>
      </c>
    </row>
    <row r="208" spans="2:63" s="11" customFormat="1" ht="22.9" customHeight="1">
      <c r="B208" s="119"/>
      <c r="D208" s="120" t="s">
        <v>75</v>
      </c>
      <c r="E208" s="129" t="s">
        <v>187</v>
      </c>
      <c r="F208" s="129" t="s">
        <v>261</v>
      </c>
      <c r="I208" s="122"/>
      <c r="J208" s="130">
        <f>BK208</f>
        <v>0</v>
      </c>
      <c r="L208" s="119"/>
      <c r="M208" s="124"/>
      <c r="P208" s="125">
        <f>SUM(P209:P234)</f>
        <v>0</v>
      </c>
      <c r="R208" s="125">
        <f>SUM(R209:R234)</f>
        <v>0.48829</v>
      </c>
      <c r="T208" s="126">
        <f>SUM(T209:T234)</f>
        <v>0</v>
      </c>
      <c r="AR208" s="120" t="s">
        <v>84</v>
      </c>
      <c r="AT208" s="127" t="s">
        <v>75</v>
      </c>
      <c r="AU208" s="127" t="s">
        <v>84</v>
      </c>
      <c r="AY208" s="120" t="s">
        <v>133</v>
      </c>
      <c r="BK208" s="128">
        <f>SUM(BK209:BK234)</f>
        <v>0</v>
      </c>
    </row>
    <row r="209" spans="2:65" s="1" customFormat="1" ht="24.2" customHeight="1">
      <c r="B209" s="31"/>
      <c r="C209" s="131" t="s">
        <v>262</v>
      </c>
      <c r="D209" s="131" t="s">
        <v>135</v>
      </c>
      <c r="E209" s="132" t="s">
        <v>263</v>
      </c>
      <c r="F209" s="133" t="s">
        <v>264</v>
      </c>
      <c r="G209" s="134" t="s">
        <v>265</v>
      </c>
      <c r="H209" s="135">
        <v>3</v>
      </c>
      <c r="I209" s="136"/>
      <c r="J209" s="137">
        <f>ROUND(I209*H209,2)</f>
        <v>0</v>
      </c>
      <c r="K209" s="133" t="s">
        <v>139</v>
      </c>
      <c r="L209" s="31"/>
      <c r="M209" s="138" t="s">
        <v>1</v>
      </c>
      <c r="N209" s="139" t="s">
        <v>41</v>
      </c>
      <c r="P209" s="140">
        <f>O209*H209</f>
        <v>0</v>
      </c>
      <c r="Q209" s="140">
        <v>0.00131</v>
      </c>
      <c r="R209" s="140">
        <f>Q209*H209</f>
        <v>0.0039299999999999995</v>
      </c>
      <c r="S209" s="140">
        <v>0</v>
      </c>
      <c r="T209" s="141">
        <f>S209*H209</f>
        <v>0</v>
      </c>
      <c r="AR209" s="142" t="s">
        <v>140</v>
      </c>
      <c r="AT209" s="142" t="s">
        <v>135</v>
      </c>
      <c r="AU209" s="142" t="s">
        <v>86</v>
      </c>
      <c r="AY209" s="16" t="s">
        <v>133</v>
      </c>
      <c r="BE209" s="143">
        <f>IF(N209="základní",J209,0)</f>
        <v>0</v>
      </c>
      <c r="BF209" s="143">
        <f>IF(N209="snížená",J209,0)</f>
        <v>0</v>
      </c>
      <c r="BG209" s="143">
        <f>IF(N209="zákl. přenesená",J209,0)</f>
        <v>0</v>
      </c>
      <c r="BH209" s="143">
        <f>IF(N209="sníž. přenesená",J209,0)</f>
        <v>0</v>
      </c>
      <c r="BI209" s="143">
        <f>IF(N209="nulová",J209,0)</f>
        <v>0</v>
      </c>
      <c r="BJ209" s="16" t="s">
        <v>84</v>
      </c>
      <c r="BK209" s="143">
        <f>ROUND(I209*H209,2)</f>
        <v>0</v>
      </c>
      <c r="BL209" s="16" t="s">
        <v>140</v>
      </c>
      <c r="BM209" s="142" t="s">
        <v>266</v>
      </c>
    </row>
    <row r="210" spans="2:47" s="1" customFormat="1" ht="29.25">
      <c r="B210" s="31"/>
      <c r="D210" s="144" t="s">
        <v>142</v>
      </c>
      <c r="F210" s="145" t="s">
        <v>267</v>
      </c>
      <c r="I210" s="146"/>
      <c r="L210" s="31"/>
      <c r="M210" s="147"/>
      <c r="T210" s="55"/>
      <c r="AT210" s="16" t="s">
        <v>142</v>
      </c>
      <c r="AU210" s="16" t="s">
        <v>86</v>
      </c>
    </row>
    <row r="211" spans="2:65" s="1" customFormat="1" ht="24.2" customHeight="1">
      <c r="B211" s="31"/>
      <c r="C211" s="131" t="s">
        <v>7</v>
      </c>
      <c r="D211" s="131" t="s">
        <v>135</v>
      </c>
      <c r="E211" s="132" t="s">
        <v>268</v>
      </c>
      <c r="F211" s="133" t="s">
        <v>269</v>
      </c>
      <c r="G211" s="134" t="s">
        <v>265</v>
      </c>
      <c r="H211" s="135">
        <v>24</v>
      </c>
      <c r="I211" s="136"/>
      <c r="J211" s="137">
        <f>ROUND(I211*H211,2)</f>
        <v>0</v>
      </c>
      <c r="K211" s="133" t="s">
        <v>139</v>
      </c>
      <c r="L211" s="31"/>
      <c r="M211" s="138" t="s">
        <v>1</v>
      </c>
      <c r="N211" s="139" t="s">
        <v>41</v>
      </c>
      <c r="P211" s="140">
        <f>O211*H211</f>
        <v>0</v>
      </c>
      <c r="Q211" s="140">
        <v>0.01969</v>
      </c>
      <c r="R211" s="140">
        <f>Q211*H211</f>
        <v>0.47256</v>
      </c>
      <c r="S211" s="140">
        <v>0</v>
      </c>
      <c r="T211" s="141">
        <f>S211*H211</f>
        <v>0</v>
      </c>
      <c r="AR211" s="142" t="s">
        <v>140</v>
      </c>
      <c r="AT211" s="142" t="s">
        <v>135</v>
      </c>
      <c r="AU211" s="142" t="s">
        <v>86</v>
      </c>
      <c r="AY211" s="16" t="s">
        <v>133</v>
      </c>
      <c r="BE211" s="143">
        <f>IF(N211="základní",J211,0)</f>
        <v>0</v>
      </c>
      <c r="BF211" s="143">
        <f>IF(N211="snížená",J211,0)</f>
        <v>0</v>
      </c>
      <c r="BG211" s="143">
        <f>IF(N211="zákl. přenesená",J211,0)</f>
        <v>0</v>
      </c>
      <c r="BH211" s="143">
        <f>IF(N211="sníž. přenesená",J211,0)</f>
        <v>0</v>
      </c>
      <c r="BI211" s="143">
        <f>IF(N211="nulová",J211,0)</f>
        <v>0</v>
      </c>
      <c r="BJ211" s="16" t="s">
        <v>84</v>
      </c>
      <c r="BK211" s="143">
        <f>ROUND(I211*H211,2)</f>
        <v>0</v>
      </c>
      <c r="BL211" s="16" t="s">
        <v>140</v>
      </c>
      <c r="BM211" s="142" t="s">
        <v>270</v>
      </c>
    </row>
    <row r="212" spans="2:47" s="1" customFormat="1" ht="29.25">
      <c r="B212" s="31"/>
      <c r="D212" s="144" t="s">
        <v>142</v>
      </c>
      <c r="F212" s="145" t="s">
        <v>271</v>
      </c>
      <c r="I212" s="146"/>
      <c r="L212" s="31"/>
      <c r="M212" s="147"/>
      <c r="T212" s="55"/>
      <c r="AT212" s="16" t="s">
        <v>142</v>
      </c>
      <c r="AU212" s="16" t="s">
        <v>86</v>
      </c>
    </row>
    <row r="213" spans="2:51" s="12" customFormat="1" ht="11.25">
      <c r="B213" s="148"/>
      <c r="D213" s="144" t="s">
        <v>144</v>
      </c>
      <c r="E213" s="149" t="s">
        <v>1</v>
      </c>
      <c r="F213" s="150" t="s">
        <v>272</v>
      </c>
      <c r="H213" s="151">
        <v>24</v>
      </c>
      <c r="I213" s="152"/>
      <c r="L213" s="148"/>
      <c r="M213" s="153"/>
      <c r="T213" s="154"/>
      <c r="AT213" s="149" t="s">
        <v>144</v>
      </c>
      <c r="AU213" s="149" t="s">
        <v>86</v>
      </c>
      <c r="AV213" s="12" t="s">
        <v>86</v>
      </c>
      <c r="AW213" s="12" t="s">
        <v>32</v>
      </c>
      <c r="AX213" s="12" t="s">
        <v>84</v>
      </c>
      <c r="AY213" s="149" t="s">
        <v>133</v>
      </c>
    </row>
    <row r="214" spans="2:65" s="1" customFormat="1" ht="33" customHeight="1">
      <c r="B214" s="31"/>
      <c r="C214" s="131" t="s">
        <v>273</v>
      </c>
      <c r="D214" s="131" t="s">
        <v>135</v>
      </c>
      <c r="E214" s="132" t="s">
        <v>274</v>
      </c>
      <c r="F214" s="133" t="s">
        <v>275</v>
      </c>
      <c r="G214" s="134" t="s">
        <v>233</v>
      </c>
      <c r="H214" s="135">
        <v>6</v>
      </c>
      <c r="I214" s="136"/>
      <c r="J214" s="137">
        <f>ROUND(I214*H214,2)</f>
        <v>0</v>
      </c>
      <c r="K214" s="133" t="s">
        <v>139</v>
      </c>
      <c r="L214" s="31"/>
      <c r="M214" s="138" t="s">
        <v>1</v>
      </c>
      <c r="N214" s="139" t="s">
        <v>41</v>
      </c>
      <c r="P214" s="140">
        <f>O214*H214</f>
        <v>0</v>
      </c>
      <c r="Q214" s="140">
        <v>0</v>
      </c>
      <c r="R214" s="140">
        <f>Q214*H214</f>
        <v>0</v>
      </c>
      <c r="S214" s="140">
        <v>0</v>
      </c>
      <c r="T214" s="141">
        <f>S214*H214</f>
        <v>0</v>
      </c>
      <c r="AR214" s="142" t="s">
        <v>140</v>
      </c>
      <c r="AT214" s="142" t="s">
        <v>135</v>
      </c>
      <c r="AU214" s="142" t="s">
        <v>86</v>
      </c>
      <c r="AY214" s="16" t="s">
        <v>133</v>
      </c>
      <c r="BE214" s="143">
        <f>IF(N214="základní",J214,0)</f>
        <v>0</v>
      </c>
      <c r="BF214" s="143">
        <f>IF(N214="snížená",J214,0)</f>
        <v>0</v>
      </c>
      <c r="BG214" s="143">
        <f>IF(N214="zákl. přenesená",J214,0)</f>
        <v>0</v>
      </c>
      <c r="BH214" s="143">
        <f>IF(N214="sníž. přenesená",J214,0)</f>
        <v>0</v>
      </c>
      <c r="BI214" s="143">
        <f>IF(N214="nulová",J214,0)</f>
        <v>0</v>
      </c>
      <c r="BJ214" s="16" t="s">
        <v>84</v>
      </c>
      <c r="BK214" s="143">
        <f>ROUND(I214*H214,2)</f>
        <v>0</v>
      </c>
      <c r="BL214" s="16" t="s">
        <v>140</v>
      </c>
      <c r="BM214" s="142" t="s">
        <v>276</v>
      </c>
    </row>
    <row r="215" spans="2:47" s="1" customFormat="1" ht="19.5">
      <c r="B215" s="31"/>
      <c r="D215" s="144" t="s">
        <v>142</v>
      </c>
      <c r="F215" s="145" t="s">
        <v>277</v>
      </c>
      <c r="I215" s="146"/>
      <c r="L215" s="31"/>
      <c r="M215" s="147"/>
      <c r="T215" s="55"/>
      <c r="AT215" s="16" t="s">
        <v>142</v>
      </c>
      <c r="AU215" s="16" t="s">
        <v>86</v>
      </c>
    </row>
    <row r="216" spans="2:65" s="1" customFormat="1" ht="16.5" customHeight="1">
      <c r="B216" s="31"/>
      <c r="C216" s="162" t="s">
        <v>278</v>
      </c>
      <c r="D216" s="162" t="s">
        <v>188</v>
      </c>
      <c r="E216" s="163" t="s">
        <v>279</v>
      </c>
      <c r="F216" s="164" t="s">
        <v>280</v>
      </c>
      <c r="G216" s="165" t="s">
        <v>233</v>
      </c>
      <c r="H216" s="166">
        <v>2</v>
      </c>
      <c r="I216" s="167"/>
      <c r="J216" s="168">
        <f>ROUND(I216*H216,2)</f>
        <v>0</v>
      </c>
      <c r="K216" s="164" t="s">
        <v>139</v>
      </c>
      <c r="L216" s="169"/>
      <c r="M216" s="170" t="s">
        <v>1</v>
      </c>
      <c r="N216" s="171" t="s">
        <v>41</v>
      </c>
      <c r="P216" s="140">
        <f>O216*H216</f>
        <v>0</v>
      </c>
      <c r="Q216" s="140">
        <v>0.00028</v>
      </c>
      <c r="R216" s="140">
        <f>Q216*H216</f>
        <v>0.00056</v>
      </c>
      <c r="S216" s="140">
        <v>0</v>
      </c>
      <c r="T216" s="141">
        <f>S216*H216</f>
        <v>0</v>
      </c>
      <c r="AR216" s="142" t="s">
        <v>187</v>
      </c>
      <c r="AT216" s="142" t="s">
        <v>188</v>
      </c>
      <c r="AU216" s="142" t="s">
        <v>86</v>
      </c>
      <c r="AY216" s="16" t="s">
        <v>133</v>
      </c>
      <c r="BE216" s="143">
        <f>IF(N216="základní",J216,0)</f>
        <v>0</v>
      </c>
      <c r="BF216" s="143">
        <f>IF(N216="snížená",J216,0)</f>
        <v>0</v>
      </c>
      <c r="BG216" s="143">
        <f>IF(N216="zákl. přenesená",J216,0)</f>
        <v>0</v>
      </c>
      <c r="BH216" s="143">
        <f>IF(N216="sníž. přenesená",J216,0)</f>
        <v>0</v>
      </c>
      <c r="BI216" s="143">
        <f>IF(N216="nulová",J216,0)</f>
        <v>0</v>
      </c>
      <c r="BJ216" s="16" t="s">
        <v>84</v>
      </c>
      <c r="BK216" s="143">
        <f>ROUND(I216*H216,2)</f>
        <v>0</v>
      </c>
      <c r="BL216" s="16" t="s">
        <v>140</v>
      </c>
      <c r="BM216" s="142" t="s">
        <v>281</v>
      </c>
    </row>
    <row r="217" spans="2:47" s="1" customFormat="1" ht="11.25">
      <c r="B217" s="31"/>
      <c r="D217" s="144" t="s">
        <v>142</v>
      </c>
      <c r="F217" s="145" t="s">
        <v>280</v>
      </c>
      <c r="I217" s="146"/>
      <c r="L217" s="31"/>
      <c r="M217" s="147"/>
      <c r="T217" s="55"/>
      <c r="AT217" s="16" t="s">
        <v>142</v>
      </c>
      <c r="AU217" s="16" t="s">
        <v>86</v>
      </c>
    </row>
    <row r="218" spans="2:65" s="1" customFormat="1" ht="16.5" customHeight="1">
      <c r="B218" s="31"/>
      <c r="C218" s="162" t="s">
        <v>282</v>
      </c>
      <c r="D218" s="162" t="s">
        <v>188</v>
      </c>
      <c r="E218" s="163" t="s">
        <v>283</v>
      </c>
      <c r="F218" s="164" t="s">
        <v>284</v>
      </c>
      <c r="G218" s="165" t="s">
        <v>233</v>
      </c>
      <c r="H218" s="166">
        <v>2</v>
      </c>
      <c r="I218" s="167"/>
      <c r="J218" s="168">
        <f>ROUND(I218*H218,2)</f>
        <v>0</v>
      </c>
      <c r="K218" s="164" t="s">
        <v>139</v>
      </c>
      <c r="L218" s="169"/>
      <c r="M218" s="170" t="s">
        <v>1</v>
      </c>
      <c r="N218" s="171" t="s">
        <v>41</v>
      </c>
      <c r="P218" s="140">
        <f>O218*H218</f>
        <v>0</v>
      </c>
      <c r="Q218" s="140">
        <v>0.00034</v>
      </c>
      <c r="R218" s="140">
        <f>Q218*H218</f>
        <v>0.00068</v>
      </c>
      <c r="S218" s="140">
        <v>0</v>
      </c>
      <c r="T218" s="141">
        <f>S218*H218</f>
        <v>0</v>
      </c>
      <c r="AR218" s="142" t="s">
        <v>187</v>
      </c>
      <c r="AT218" s="142" t="s">
        <v>188</v>
      </c>
      <c r="AU218" s="142" t="s">
        <v>86</v>
      </c>
      <c r="AY218" s="16" t="s">
        <v>133</v>
      </c>
      <c r="BE218" s="143">
        <f>IF(N218="základní",J218,0)</f>
        <v>0</v>
      </c>
      <c r="BF218" s="143">
        <f>IF(N218="snížená",J218,0)</f>
        <v>0</v>
      </c>
      <c r="BG218" s="143">
        <f>IF(N218="zákl. přenesená",J218,0)</f>
        <v>0</v>
      </c>
      <c r="BH218" s="143">
        <f>IF(N218="sníž. přenesená",J218,0)</f>
        <v>0</v>
      </c>
      <c r="BI218" s="143">
        <f>IF(N218="nulová",J218,0)</f>
        <v>0</v>
      </c>
      <c r="BJ218" s="16" t="s">
        <v>84</v>
      </c>
      <c r="BK218" s="143">
        <f>ROUND(I218*H218,2)</f>
        <v>0</v>
      </c>
      <c r="BL218" s="16" t="s">
        <v>140</v>
      </c>
      <c r="BM218" s="142" t="s">
        <v>285</v>
      </c>
    </row>
    <row r="219" spans="2:47" s="1" customFormat="1" ht="11.25">
      <c r="B219" s="31"/>
      <c r="D219" s="144" t="s">
        <v>142</v>
      </c>
      <c r="F219" s="145" t="s">
        <v>284</v>
      </c>
      <c r="I219" s="146"/>
      <c r="L219" s="31"/>
      <c r="M219" s="147"/>
      <c r="T219" s="55"/>
      <c r="AT219" s="16" t="s">
        <v>142</v>
      </c>
      <c r="AU219" s="16" t="s">
        <v>86</v>
      </c>
    </row>
    <row r="220" spans="2:65" s="1" customFormat="1" ht="16.5" customHeight="1">
      <c r="B220" s="31"/>
      <c r="C220" s="162" t="s">
        <v>286</v>
      </c>
      <c r="D220" s="162" t="s">
        <v>188</v>
      </c>
      <c r="E220" s="163" t="s">
        <v>287</v>
      </c>
      <c r="F220" s="164" t="s">
        <v>288</v>
      </c>
      <c r="G220" s="165" t="s">
        <v>233</v>
      </c>
      <c r="H220" s="166">
        <v>2</v>
      </c>
      <c r="I220" s="167"/>
      <c r="J220" s="168">
        <f>ROUND(I220*H220,2)</f>
        <v>0</v>
      </c>
      <c r="K220" s="164" t="s">
        <v>139</v>
      </c>
      <c r="L220" s="169"/>
      <c r="M220" s="170" t="s">
        <v>1</v>
      </c>
      <c r="N220" s="171" t="s">
        <v>41</v>
      </c>
      <c r="P220" s="140">
        <f>O220*H220</f>
        <v>0</v>
      </c>
      <c r="Q220" s="140">
        <v>0.00046</v>
      </c>
      <c r="R220" s="140">
        <f>Q220*H220</f>
        <v>0.00092</v>
      </c>
      <c r="S220" s="140">
        <v>0</v>
      </c>
      <c r="T220" s="141">
        <f>S220*H220</f>
        <v>0</v>
      </c>
      <c r="AR220" s="142" t="s">
        <v>187</v>
      </c>
      <c r="AT220" s="142" t="s">
        <v>188</v>
      </c>
      <c r="AU220" s="142" t="s">
        <v>86</v>
      </c>
      <c r="AY220" s="16" t="s">
        <v>133</v>
      </c>
      <c r="BE220" s="143">
        <f>IF(N220="základní",J220,0)</f>
        <v>0</v>
      </c>
      <c r="BF220" s="143">
        <f>IF(N220="snížená",J220,0)</f>
        <v>0</v>
      </c>
      <c r="BG220" s="143">
        <f>IF(N220="zákl. přenesená",J220,0)</f>
        <v>0</v>
      </c>
      <c r="BH220" s="143">
        <f>IF(N220="sníž. přenesená",J220,0)</f>
        <v>0</v>
      </c>
      <c r="BI220" s="143">
        <f>IF(N220="nulová",J220,0)</f>
        <v>0</v>
      </c>
      <c r="BJ220" s="16" t="s">
        <v>84</v>
      </c>
      <c r="BK220" s="143">
        <f>ROUND(I220*H220,2)</f>
        <v>0</v>
      </c>
      <c r="BL220" s="16" t="s">
        <v>140</v>
      </c>
      <c r="BM220" s="142" t="s">
        <v>289</v>
      </c>
    </row>
    <row r="221" spans="2:47" s="1" customFormat="1" ht="11.25">
      <c r="B221" s="31"/>
      <c r="D221" s="144" t="s">
        <v>142</v>
      </c>
      <c r="F221" s="145" t="s">
        <v>288</v>
      </c>
      <c r="I221" s="146"/>
      <c r="L221" s="31"/>
      <c r="M221" s="147"/>
      <c r="T221" s="55"/>
      <c r="AT221" s="16" t="s">
        <v>142</v>
      </c>
      <c r="AU221" s="16" t="s">
        <v>86</v>
      </c>
    </row>
    <row r="222" spans="2:65" s="1" customFormat="1" ht="33" customHeight="1">
      <c r="B222" s="31"/>
      <c r="C222" s="131" t="s">
        <v>290</v>
      </c>
      <c r="D222" s="131" t="s">
        <v>135</v>
      </c>
      <c r="E222" s="132" t="s">
        <v>291</v>
      </c>
      <c r="F222" s="133" t="s">
        <v>292</v>
      </c>
      <c r="G222" s="134" t="s">
        <v>233</v>
      </c>
      <c r="H222" s="135">
        <v>2</v>
      </c>
      <c r="I222" s="136"/>
      <c r="J222" s="137">
        <f>ROUND(I222*H222,2)</f>
        <v>0</v>
      </c>
      <c r="K222" s="133" t="s">
        <v>139</v>
      </c>
      <c r="L222" s="31"/>
      <c r="M222" s="138" t="s">
        <v>1</v>
      </c>
      <c r="N222" s="139" t="s">
        <v>41</v>
      </c>
      <c r="P222" s="140">
        <f>O222*H222</f>
        <v>0</v>
      </c>
      <c r="Q222" s="140">
        <v>1E-05</v>
      </c>
      <c r="R222" s="140">
        <f>Q222*H222</f>
        <v>2E-05</v>
      </c>
      <c r="S222" s="140">
        <v>0</v>
      </c>
      <c r="T222" s="141">
        <f>S222*H222</f>
        <v>0</v>
      </c>
      <c r="AR222" s="142" t="s">
        <v>140</v>
      </c>
      <c r="AT222" s="142" t="s">
        <v>135</v>
      </c>
      <c r="AU222" s="142" t="s">
        <v>86</v>
      </c>
      <c r="AY222" s="16" t="s">
        <v>133</v>
      </c>
      <c r="BE222" s="143">
        <f>IF(N222="základní",J222,0)</f>
        <v>0</v>
      </c>
      <c r="BF222" s="143">
        <f>IF(N222="snížená",J222,0)</f>
        <v>0</v>
      </c>
      <c r="BG222" s="143">
        <f>IF(N222="zákl. přenesená",J222,0)</f>
        <v>0</v>
      </c>
      <c r="BH222" s="143">
        <f>IF(N222="sníž. přenesená",J222,0)</f>
        <v>0</v>
      </c>
      <c r="BI222" s="143">
        <f>IF(N222="nulová",J222,0)</f>
        <v>0</v>
      </c>
      <c r="BJ222" s="16" t="s">
        <v>84</v>
      </c>
      <c r="BK222" s="143">
        <f>ROUND(I222*H222,2)</f>
        <v>0</v>
      </c>
      <c r="BL222" s="16" t="s">
        <v>140</v>
      </c>
      <c r="BM222" s="142" t="s">
        <v>293</v>
      </c>
    </row>
    <row r="223" spans="2:47" s="1" customFormat="1" ht="19.5">
      <c r="B223" s="31"/>
      <c r="D223" s="144" t="s">
        <v>142</v>
      </c>
      <c r="F223" s="145" t="s">
        <v>294</v>
      </c>
      <c r="I223" s="146"/>
      <c r="L223" s="31"/>
      <c r="M223" s="147"/>
      <c r="T223" s="55"/>
      <c r="AT223" s="16" t="s">
        <v>142</v>
      </c>
      <c r="AU223" s="16" t="s">
        <v>86</v>
      </c>
    </row>
    <row r="224" spans="2:65" s="1" customFormat="1" ht="16.5" customHeight="1">
      <c r="B224" s="31"/>
      <c r="C224" s="162" t="s">
        <v>295</v>
      </c>
      <c r="D224" s="162" t="s">
        <v>188</v>
      </c>
      <c r="E224" s="163" t="s">
        <v>296</v>
      </c>
      <c r="F224" s="164" t="s">
        <v>297</v>
      </c>
      <c r="G224" s="165" t="s">
        <v>233</v>
      </c>
      <c r="H224" s="166">
        <v>2</v>
      </c>
      <c r="I224" s="167"/>
      <c r="J224" s="168">
        <f>ROUND(I224*H224,2)</f>
        <v>0</v>
      </c>
      <c r="K224" s="164" t="s">
        <v>139</v>
      </c>
      <c r="L224" s="169"/>
      <c r="M224" s="170" t="s">
        <v>1</v>
      </c>
      <c r="N224" s="171" t="s">
        <v>41</v>
      </c>
      <c r="P224" s="140">
        <f>O224*H224</f>
        <v>0</v>
      </c>
      <c r="Q224" s="140">
        <v>0.0014</v>
      </c>
      <c r="R224" s="140">
        <f>Q224*H224</f>
        <v>0.0028</v>
      </c>
      <c r="S224" s="140">
        <v>0</v>
      </c>
      <c r="T224" s="141">
        <f>S224*H224</f>
        <v>0</v>
      </c>
      <c r="AR224" s="142" t="s">
        <v>187</v>
      </c>
      <c r="AT224" s="142" t="s">
        <v>188</v>
      </c>
      <c r="AU224" s="142" t="s">
        <v>86</v>
      </c>
      <c r="AY224" s="16" t="s">
        <v>133</v>
      </c>
      <c r="BE224" s="143">
        <f>IF(N224="základní",J224,0)</f>
        <v>0</v>
      </c>
      <c r="BF224" s="143">
        <f>IF(N224="snížená",J224,0)</f>
        <v>0</v>
      </c>
      <c r="BG224" s="143">
        <f>IF(N224="zákl. přenesená",J224,0)</f>
        <v>0</v>
      </c>
      <c r="BH224" s="143">
        <f>IF(N224="sníž. přenesená",J224,0)</f>
        <v>0</v>
      </c>
      <c r="BI224" s="143">
        <f>IF(N224="nulová",J224,0)</f>
        <v>0</v>
      </c>
      <c r="BJ224" s="16" t="s">
        <v>84</v>
      </c>
      <c r="BK224" s="143">
        <f>ROUND(I224*H224,2)</f>
        <v>0</v>
      </c>
      <c r="BL224" s="16" t="s">
        <v>140</v>
      </c>
      <c r="BM224" s="142" t="s">
        <v>298</v>
      </c>
    </row>
    <row r="225" spans="2:47" s="1" customFormat="1" ht="11.25">
      <c r="B225" s="31"/>
      <c r="D225" s="144" t="s">
        <v>142</v>
      </c>
      <c r="F225" s="145" t="s">
        <v>297</v>
      </c>
      <c r="I225" s="146"/>
      <c r="L225" s="31"/>
      <c r="M225" s="147"/>
      <c r="T225" s="55"/>
      <c r="AT225" s="16" t="s">
        <v>142</v>
      </c>
      <c r="AU225" s="16" t="s">
        <v>86</v>
      </c>
    </row>
    <row r="226" spans="2:65" s="1" customFormat="1" ht="33" customHeight="1">
      <c r="B226" s="31"/>
      <c r="C226" s="131" t="s">
        <v>299</v>
      </c>
      <c r="D226" s="131" t="s">
        <v>135</v>
      </c>
      <c r="E226" s="132" t="s">
        <v>300</v>
      </c>
      <c r="F226" s="133" t="s">
        <v>301</v>
      </c>
      <c r="G226" s="134" t="s">
        <v>233</v>
      </c>
      <c r="H226" s="135">
        <v>2</v>
      </c>
      <c r="I226" s="136"/>
      <c r="J226" s="137">
        <f>ROUND(I226*H226,2)</f>
        <v>0</v>
      </c>
      <c r="K226" s="133" t="s">
        <v>139</v>
      </c>
      <c r="L226" s="31"/>
      <c r="M226" s="138" t="s">
        <v>1</v>
      </c>
      <c r="N226" s="139" t="s">
        <v>41</v>
      </c>
      <c r="P226" s="140">
        <f>O226*H226</f>
        <v>0</v>
      </c>
      <c r="Q226" s="140">
        <v>1E-05</v>
      </c>
      <c r="R226" s="140">
        <f>Q226*H226</f>
        <v>2E-05</v>
      </c>
      <c r="S226" s="140">
        <v>0</v>
      </c>
      <c r="T226" s="141">
        <f>S226*H226</f>
        <v>0</v>
      </c>
      <c r="AR226" s="142" t="s">
        <v>140</v>
      </c>
      <c r="AT226" s="142" t="s">
        <v>135</v>
      </c>
      <c r="AU226" s="142" t="s">
        <v>86</v>
      </c>
      <c r="AY226" s="16" t="s">
        <v>133</v>
      </c>
      <c r="BE226" s="143">
        <f>IF(N226="základní",J226,0)</f>
        <v>0</v>
      </c>
      <c r="BF226" s="143">
        <f>IF(N226="snížená",J226,0)</f>
        <v>0</v>
      </c>
      <c r="BG226" s="143">
        <f>IF(N226="zákl. přenesená",J226,0)</f>
        <v>0</v>
      </c>
      <c r="BH226" s="143">
        <f>IF(N226="sníž. přenesená",J226,0)</f>
        <v>0</v>
      </c>
      <c r="BI226" s="143">
        <f>IF(N226="nulová",J226,0)</f>
        <v>0</v>
      </c>
      <c r="BJ226" s="16" t="s">
        <v>84</v>
      </c>
      <c r="BK226" s="143">
        <f>ROUND(I226*H226,2)</f>
        <v>0</v>
      </c>
      <c r="BL226" s="16" t="s">
        <v>140</v>
      </c>
      <c r="BM226" s="142" t="s">
        <v>302</v>
      </c>
    </row>
    <row r="227" spans="2:47" s="1" customFormat="1" ht="19.5">
      <c r="B227" s="31"/>
      <c r="D227" s="144" t="s">
        <v>142</v>
      </c>
      <c r="F227" s="145" t="s">
        <v>303</v>
      </c>
      <c r="I227" s="146"/>
      <c r="L227" s="31"/>
      <c r="M227" s="147"/>
      <c r="T227" s="55"/>
      <c r="AT227" s="16" t="s">
        <v>142</v>
      </c>
      <c r="AU227" s="16" t="s">
        <v>86</v>
      </c>
    </row>
    <row r="228" spans="2:65" s="1" customFormat="1" ht="16.5" customHeight="1">
      <c r="B228" s="31"/>
      <c r="C228" s="162" t="s">
        <v>304</v>
      </c>
      <c r="D228" s="162" t="s">
        <v>188</v>
      </c>
      <c r="E228" s="163" t="s">
        <v>305</v>
      </c>
      <c r="F228" s="164" t="s">
        <v>306</v>
      </c>
      <c r="G228" s="165" t="s">
        <v>233</v>
      </c>
      <c r="H228" s="166">
        <v>2</v>
      </c>
      <c r="I228" s="167"/>
      <c r="J228" s="168">
        <f>ROUND(I228*H228,2)</f>
        <v>0</v>
      </c>
      <c r="K228" s="164" t="s">
        <v>139</v>
      </c>
      <c r="L228" s="169"/>
      <c r="M228" s="170" t="s">
        <v>1</v>
      </c>
      <c r="N228" s="171" t="s">
        <v>41</v>
      </c>
      <c r="P228" s="140">
        <f>O228*H228</f>
        <v>0</v>
      </c>
      <c r="Q228" s="140">
        <v>0.0034</v>
      </c>
      <c r="R228" s="140">
        <f>Q228*H228</f>
        <v>0.0068</v>
      </c>
      <c r="S228" s="140">
        <v>0</v>
      </c>
      <c r="T228" s="141">
        <f>S228*H228</f>
        <v>0</v>
      </c>
      <c r="AR228" s="142" t="s">
        <v>187</v>
      </c>
      <c r="AT228" s="142" t="s">
        <v>188</v>
      </c>
      <c r="AU228" s="142" t="s">
        <v>86</v>
      </c>
      <c r="AY228" s="16" t="s">
        <v>133</v>
      </c>
      <c r="BE228" s="143">
        <f>IF(N228="základní",J228,0)</f>
        <v>0</v>
      </c>
      <c r="BF228" s="143">
        <f>IF(N228="snížená",J228,0)</f>
        <v>0</v>
      </c>
      <c r="BG228" s="143">
        <f>IF(N228="zákl. přenesená",J228,0)</f>
        <v>0</v>
      </c>
      <c r="BH228" s="143">
        <f>IF(N228="sníž. přenesená",J228,0)</f>
        <v>0</v>
      </c>
      <c r="BI228" s="143">
        <f>IF(N228="nulová",J228,0)</f>
        <v>0</v>
      </c>
      <c r="BJ228" s="16" t="s">
        <v>84</v>
      </c>
      <c r="BK228" s="143">
        <f>ROUND(I228*H228,2)</f>
        <v>0</v>
      </c>
      <c r="BL228" s="16" t="s">
        <v>140</v>
      </c>
      <c r="BM228" s="142" t="s">
        <v>307</v>
      </c>
    </row>
    <row r="229" spans="2:47" s="1" customFormat="1" ht="11.25">
      <c r="B229" s="31"/>
      <c r="D229" s="144" t="s">
        <v>142</v>
      </c>
      <c r="F229" s="145" t="s">
        <v>306</v>
      </c>
      <c r="I229" s="146"/>
      <c r="L229" s="31"/>
      <c r="M229" s="147"/>
      <c r="T229" s="55"/>
      <c r="AT229" s="16" t="s">
        <v>142</v>
      </c>
      <c r="AU229" s="16" t="s">
        <v>86</v>
      </c>
    </row>
    <row r="230" spans="2:65" s="1" customFormat="1" ht="16.5" customHeight="1">
      <c r="B230" s="31"/>
      <c r="C230" s="131" t="s">
        <v>308</v>
      </c>
      <c r="D230" s="131" t="s">
        <v>135</v>
      </c>
      <c r="E230" s="132" t="s">
        <v>309</v>
      </c>
      <c r="F230" s="133" t="s">
        <v>310</v>
      </c>
      <c r="G230" s="134" t="s">
        <v>233</v>
      </c>
      <c r="H230" s="135">
        <v>5</v>
      </c>
      <c r="I230" s="136"/>
      <c r="J230" s="137">
        <f>ROUND(I230*H230,2)</f>
        <v>0</v>
      </c>
      <c r="K230" s="133" t="s">
        <v>1</v>
      </c>
      <c r="L230" s="31"/>
      <c r="M230" s="138" t="s">
        <v>1</v>
      </c>
      <c r="N230" s="139" t="s">
        <v>41</v>
      </c>
      <c r="P230" s="140">
        <f>O230*H230</f>
        <v>0</v>
      </c>
      <c r="Q230" s="140">
        <v>0</v>
      </c>
      <c r="R230" s="140">
        <f>Q230*H230</f>
        <v>0</v>
      </c>
      <c r="S230" s="140">
        <v>0</v>
      </c>
      <c r="T230" s="141">
        <f>S230*H230</f>
        <v>0</v>
      </c>
      <c r="AR230" s="142" t="s">
        <v>140</v>
      </c>
      <c r="AT230" s="142" t="s">
        <v>135</v>
      </c>
      <c r="AU230" s="142" t="s">
        <v>86</v>
      </c>
      <c r="AY230" s="16" t="s">
        <v>133</v>
      </c>
      <c r="BE230" s="143">
        <f>IF(N230="základní",J230,0)</f>
        <v>0</v>
      </c>
      <c r="BF230" s="143">
        <f>IF(N230="snížená",J230,0)</f>
        <v>0</v>
      </c>
      <c r="BG230" s="143">
        <f>IF(N230="zákl. přenesená",J230,0)</f>
        <v>0</v>
      </c>
      <c r="BH230" s="143">
        <f>IF(N230="sníž. přenesená",J230,0)</f>
        <v>0</v>
      </c>
      <c r="BI230" s="143">
        <f>IF(N230="nulová",J230,0)</f>
        <v>0</v>
      </c>
      <c r="BJ230" s="16" t="s">
        <v>84</v>
      </c>
      <c r="BK230" s="143">
        <f>ROUND(I230*H230,2)</f>
        <v>0</v>
      </c>
      <c r="BL230" s="16" t="s">
        <v>140</v>
      </c>
      <c r="BM230" s="142" t="s">
        <v>311</v>
      </c>
    </row>
    <row r="231" spans="2:47" s="1" customFormat="1" ht="11.25">
      <c r="B231" s="31"/>
      <c r="D231" s="144" t="s">
        <v>142</v>
      </c>
      <c r="F231" s="145" t="s">
        <v>310</v>
      </c>
      <c r="I231" s="146"/>
      <c r="L231" s="31"/>
      <c r="M231" s="147"/>
      <c r="T231" s="55"/>
      <c r="AT231" s="16" t="s">
        <v>142</v>
      </c>
      <c r="AU231" s="16" t="s">
        <v>86</v>
      </c>
    </row>
    <row r="232" spans="2:65" s="1" customFormat="1" ht="16.5" customHeight="1">
      <c r="B232" s="31"/>
      <c r="C232" s="131" t="s">
        <v>312</v>
      </c>
      <c r="D232" s="131" t="s">
        <v>135</v>
      </c>
      <c r="E232" s="132" t="s">
        <v>313</v>
      </c>
      <c r="F232" s="133" t="s">
        <v>314</v>
      </c>
      <c r="G232" s="134" t="s">
        <v>233</v>
      </c>
      <c r="H232" s="135">
        <v>2</v>
      </c>
      <c r="I232" s="136"/>
      <c r="J232" s="137">
        <f>ROUND(I232*H232,2)</f>
        <v>0</v>
      </c>
      <c r="K232" s="133" t="s">
        <v>1</v>
      </c>
      <c r="L232" s="31"/>
      <c r="M232" s="138" t="s">
        <v>1</v>
      </c>
      <c r="N232" s="139" t="s">
        <v>41</v>
      </c>
      <c r="P232" s="140">
        <f>O232*H232</f>
        <v>0</v>
      </c>
      <c r="Q232" s="140">
        <v>0</v>
      </c>
      <c r="R232" s="140">
        <f>Q232*H232</f>
        <v>0</v>
      </c>
      <c r="S232" s="140">
        <v>0</v>
      </c>
      <c r="T232" s="141">
        <f>S232*H232</f>
        <v>0</v>
      </c>
      <c r="AR232" s="142" t="s">
        <v>140</v>
      </c>
      <c r="AT232" s="142" t="s">
        <v>135</v>
      </c>
      <c r="AU232" s="142" t="s">
        <v>86</v>
      </c>
      <c r="AY232" s="16" t="s">
        <v>133</v>
      </c>
      <c r="BE232" s="143">
        <f>IF(N232="základní",J232,0)</f>
        <v>0</v>
      </c>
      <c r="BF232" s="143">
        <f>IF(N232="snížená",J232,0)</f>
        <v>0</v>
      </c>
      <c r="BG232" s="143">
        <f>IF(N232="zákl. přenesená",J232,0)</f>
        <v>0</v>
      </c>
      <c r="BH232" s="143">
        <f>IF(N232="sníž. přenesená",J232,0)</f>
        <v>0</v>
      </c>
      <c r="BI232" s="143">
        <f>IF(N232="nulová",J232,0)</f>
        <v>0</v>
      </c>
      <c r="BJ232" s="16" t="s">
        <v>84</v>
      </c>
      <c r="BK232" s="143">
        <f>ROUND(I232*H232,2)</f>
        <v>0</v>
      </c>
      <c r="BL232" s="16" t="s">
        <v>140</v>
      </c>
      <c r="BM232" s="142" t="s">
        <v>315</v>
      </c>
    </row>
    <row r="233" spans="2:47" s="1" customFormat="1" ht="11.25">
      <c r="B233" s="31"/>
      <c r="D233" s="144" t="s">
        <v>142</v>
      </c>
      <c r="F233" s="145" t="s">
        <v>314</v>
      </c>
      <c r="I233" s="146"/>
      <c r="L233" s="31"/>
      <c r="M233" s="147"/>
      <c r="T233" s="55"/>
      <c r="AT233" s="16" t="s">
        <v>142</v>
      </c>
      <c r="AU233" s="16" t="s">
        <v>86</v>
      </c>
    </row>
    <row r="234" spans="2:47" s="1" customFormat="1" ht="19.5">
      <c r="B234" s="31"/>
      <c r="D234" s="144" t="s">
        <v>316</v>
      </c>
      <c r="F234" s="172" t="s">
        <v>317</v>
      </c>
      <c r="I234" s="146"/>
      <c r="L234" s="31"/>
      <c r="M234" s="147"/>
      <c r="T234" s="55"/>
      <c r="AT234" s="16" t="s">
        <v>316</v>
      </c>
      <c r="AU234" s="16" t="s">
        <v>86</v>
      </c>
    </row>
    <row r="235" spans="2:63" s="11" customFormat="1" ht="22.9" customHeight="1">
      <c r="B235" s="119"/>
      <c r="D235" s="120" t="s">
        <v>75</v>
      </c>
      <c r="E235" s="129" t="s">
        <v>194</v>
      </c>
      <c r="F235" s="129" t="s">
        <v>318</v>
      </c>
      <c r="I235" s="122"/>
      <c r="J235" s="130">
        <f>BK235</f>
        <v>0</v>
      </c>
      <c r="L235" s="119"/>
      <c r="M235" s="124"/>
      <c r="P235" s="125">
        <f>SUM(P236:P275)</f>
        <v>0</v>
      </c>
      <c r="R235" s="125">
        <f>SUM(R236:R275)</f>
        <v>0.013</v>
      </c>
      <c r="T235" s="126">
        <f>SUM(T236:T275)</f>
        <v>49.76472</v>
      </c>
      <c r="AR235" s="120" t="s">
        <v>84</v>
      </c>
      <c r="AT235" s="127" t="s">
        <v>75</v>
      </c>
      <c r="AU235" s="127" t="s">
        <v>84</v>
      </c>
      <c r="AY235" s="120" t="s">
        <v>133</v>
      </c>
      <c r="BK235" s="128">
        <f>SUM(BK236:BK275)</f>
        <v>0</v>
      </c>
    </row>
    <row r="236" spans="2:65" s="1" customFormat="1" ht="33" customHeight="1">
      <c r="B236" s="31"/>
      <c r="C236" s="131" t="s">
        <v>319</v>
      </c>
      <c r="D236" s="131" t="s">
        <v>135</v>
      </c>
      <c r="E236" s="132" t="s">
        <v>320</v>
      </c>
      <c r="F236" s="133" t="s">
        <v>321</v>
      </c>
      <c r="G236" s="134" t="s">
        <v>138</v>
      </c>
      <c r="H236" s="135">
        <v>100</v>
      </c>
      <c r="I236" s="136"/>
      <c r="J236" s="137">
        <f>ROUND(I236*H236,2)</f>
        <v>0</v>
      </c>
      <c r="K236" s="133" t="s">
        <v>139</v>
      </c>
      <c r="L236" s="31"/>
      <c r="M236" s="138" t="s">
        <v>1</v>
      </c>
      <c r="N236" s="139" t="s">
        <v>41</v>
      </c>
      <c r="P236" s="140">
        <f>O236*H236</f>
        <v>0</v>
      </c>
      <c r="Q236" s="140">
        <v>0.00013</v>
      </c>
      <c r="R236" s="140">
        <f>Q236*H236</f>
        <v>0.013</v>
      </c>
      <c r="S236" s="140">
        <v>0</v>
      </c>
      <c r="T236" s="141">
        <f>S236*H236</f>
        <v>0</v>
      </c>
      <c r="AR236" s="142" t="s">
        <v>140</v>
      </c>
      <c r="AT236" s="142" t="s">
        <v>135</v>
      </c>
      <c r="AU236" s="142" t="s">
        <v>86</v>
      </c>
      <c r="AY236" s="16" t="s">
        <v>133</v>
      </c>
      <c r="BE236" s="143">
        <f>IF(N236="základní",J236,0)</f>
        <v>0</v>
      </c>
      <c r="BF236" s="143">
        <f>IF(N236="snížená",J236,0)</f>
        <v>0</v>
      </c>
      <c r="BG236" s="143">
        <f>IF(N236="zákl. přenesená",J236,0)</f>
        <v>0</v>
      </c>
      <c r="BH236" s="143">
        <f>IF(N236="sníž. přenesená",J236,0)</f>
        <v>0</v>
      </c>
      <c r="BI236" s="143">
        <f>IF(N236="nulová",J236,0)</f>
        <v>0</v>
      </c>
      <c r="BJ236" s="16" t="s">
        <v>84</v>
      </c>
      <c r="BK236" s="143">
        <f>ROUND(I236*H236,2)</f>
        <v>0</v>
      </c>
      <c r="BL236" s="16" t="s">
        <v>140</v>
      </c>
      <c r="BM236" s="142" t="s">
        <v>322</v>
      </c>
    </row>
    <row r="237" spans="2:47" s="1" customFormat="1" ht="19.5">
      <c r="B237" s="31"/>
      <c r="D237" s="144" t="s">
        <v>142</v>
      </c>
      <c r="F237" s="145" t="s">
        <v>323</v>
      </c>
      <c r="I237" s="146"/>
      <c r="L237" s="31"/>
      <c r="M237" s="147"/>
      <c r="T237" s="55"/>
      <c r="AT237" s="16" t="s">
        <v>142</v>
      </c>
      <c r="AU237" s="16" t="s">
        <v>86</v>
      </c>
    </row>
    <row r="238" spans="2:65" s="1" customFormat="1" ht="21.75" customHeight="1">
      <c r="B238" s="31"/>
      <c r="C238" s="131" t="s">
        <v>324</v>
      </c>
      <c r="D238" s="131" t="s">
        <v>135</v>
      </c>
      <c r="E238" s="132" t="s">
        <v>325</v>
      </c>
      <c r="F238" s="133" t="s">
        <v>326</v>
      </c>
      <c r="G238" s="134" t="s">
        <v>138</v>
      </c>
      <c r="H238" s="135">
        <v>1.2</v>
      </c>
      <c r="I238" s="136"/>
      <c r="J238" s="137">
        <f>ROUND(I238*H238,2)</f>
        <v>0</v>
      </c>
      <c r="K238" s="133" t="s">
        <v>139</v>
      </c>
      <c r="L238" s="31"/>
      <c r="M238" s="138" t="s">
        <v>1</v>
      </c>
      <c r="N238" s="139" t="s">
        <v>41</v>
      </c>
      <c r="P238" s="140">
        <f>O238*H238</f>
        <v>0</v>
      </c>
      <c r="Q238" s="140">
        <v>0</v>
      </c>
      <c r="R238" s="140">
        <f>Q238*H238</f>
        <v>0</v>
      </c>
      <c r="S238" s="140">
        <v>0.131</v>
      </c>
      <c r="T238" s="141">
        <f>S238*H238</f>
        <v>0.1572</v>
      </c>
      <c r="AR238" s="142" t="s">
        <v>140</v>
      </c>
      <c r="AT238" s="142" t="s">
        <v>135</v>
      </c>
      <c r="AU238" s="142" t="s">
        <v>86</v>
      </c>
      <c r="AY238" s="16" t="s">
        <v>133</v>
      </c>
      <c r="BE238" s="143">
        <f>IF(N238="základní",J238,0)</f>
        <v>0</v>
      </c>
      <c r="BF238" s="143">
        <f>IF(N238="snížená",J238,0)</f>
        <v>0</v>
      </c>
      <c r="BG238" s="143">
        <f>IF(N238="zákl. přenesená",J238,0)</f>
        <v>0</v>
      </c>
      <c r="BH238" s="143">
        <f>IF(N238="sníž. přenesená",J238,0)</f>
        <v>0</v>
      </c>
      <c r="BI238" s="143">
        <f>IF(N238="nulová",J238,0)</f>
        <v>0</v>
      </c>
      <c r="BJ238" s="16" t="s">
        <v>84</v>
      </c>
      <c r="BK238" s="143">
        <f>ROUND(I238*H238,2)</f>
        <v>0</v>
      </c>
      <c r="BL238" s="16" t="s">
        <v>140</v>
      </c>
      <c r="BM238" s="142" t="s">
        <v>327</v>
      </c>
    </row>
    <row r="239" spans="2:47" s="1" customFormat="1" ht="29.25">
      <c r="B239" s="31"/>
      <c r="D239" s="144" t="s">
        <v>142</v>
      </c>
      <c r="F239" s="145" t="s">
        <v>328</v>
      </c>
      <c r="I239" s="146"/>
      <c r="L239" s="31"/>
      <c r="M239" s="147"/>
      <c r="T239" s="55"/>
      <c r="AT239" s="16" t="s">
        <v>142</v>
      </c>
      <c r="AU239" s="16" t="s">
        <v>86</v>
      </c>
    </row>
    <row r="240" spans="2:47" s="1" customFormat="1" ht="39">
      <c r="B240" s="31"/>
      <c r="D240" s="144" t="s">
        <v>316</v>
      </c>
      <c r="F240" s="172" t="s">
        <v>329</v>
      </c>
      <c r="I240" s="146"/>
      <c r="L240" s="31"/>
      <c r="M240" s="147"/>
      <c r="T240" s="55"/>
      <c r="AT240" s="16" t="s">
        <v>316</v>
      </c>
      <c r="AU240" s="16" t="s">
        <v>86</v>
      </c>
    </row>
    <row r="241" spans="2:51" s="12" customFormat="1" ht="11.25">
      <c r="B241" s="148"/>
      <c r="D241" s="144" t="s">
        <v>144</v>
      </c>
      <c r="E241" s="149" t="s">
        <v>1</v>
      </c>
      <c r="F241" s="150" t="s">
        <v>199</v>
      </c>
      <c r="H241" s="151">
        <v>1.2</v>
      </c>
      <c r="I241" s="152"/>
      <c r="L241" s="148"/>
      <c r="M241" s="153"/>
      <c r="T241" s="154"/>
      <c r="AT241" s="149" t="s">
        <v>144</v>
      </c>
      <c r="AU241" s="149" t="s">
        <v>86</v>
      </c>
      <c r="AV241" s="12" t="s">
        <v>86</v>
      </c>
      <c r="AW241" s="12" t="s">
        <v>32</v>
      </c>
      <c r="AX241" s="12" t="s">
        <v>84</v>
      </c>
      <c r="AY241" s="149" t="s">
        <v>133</v>
      </c>
    </row>
    <row r="242" spans="2:65" s="1" customFormat="1" ht="37.9" customHeight="1">
      <c r="B242" s="31"/>
      <c r="C242" s="131" t="s">
        <v>330</v>
      </c>
      <c r="D242" s="131" t="s">
        <v>135</v>
      </c>
      <c r="E242" s="132" t="s">
        <v>331</v>
      </c>
      <c r="F242" s="133" t="s">
        <v>332</v>
      </c>
      <c r="G242" s="134" t="s">
        <v>148</v>
      </c>
      <c r="H242" s="135">
        <v>13</v>
      </c>
      <c r="I242" s="136"/>
      <c r="J242" s="137">
        <f>ROUND(I242*H242,2)</f>
        <v>0</v>
      </c>
      <c r="K242" s="133" t="s">
        <v>139</v>
      </c>
      <c r="L242" s="31"/>
      <c r="M242" s="138" t="s">
        <v>1</v>
      </c>
      <c r="N242" s="139" t="s">
        <v>41</v>
      </c>
      <c r="P242" s="140">
        <f>O242*H242</f>
        <v>0</v>
      </c>
      <c r="Q242" s="140">
        <v>0</v>
      </c>
      <c r="R242" s="140">
        <f>Q242*H242</f>
        <v>0</v>
      </c>
      <c r="S242" s="140">
        <v>2.2</v>
      </c>
      <c r="T242" s="141">
        <f>S242*H242</f>
        <v>28.6</v>
      </c>
      <c r="AR242" s="142" t="s">
        <v>140</v>
      </c>
      <c r="AT242" s="142" t="s">
        <v>135</v>
      </c>
      <c r="AU242" s="142" t="s">
        <v>86</v>
      </c>
      <c r="AY242" s="16" t="s">
        <v>133</v>
      </c>
      <c r="BE242" s="143">
        <f>IF(N242="základní",J242,0)</f>
        <v>0</v>
      </c>
      <c r="BF242" s="143">
        <f>IF(N242="snížená",J242,0)</f>
        <v>0</v>
      </c>
      <c r="BG242" s="143">
        <f>IF(N242="zákl. přenesená",J242,0)</f>
        <v>0</v>
      </c>
      <c r="BH242" s="143">
        <f>IF(N242="sníž. přenesená",J242,0)</f>
        <v>0</v>
      </c>
      <c r="BI242" s="143">
        <f>IF(N242="nulová",J242,0)</f>
        <v>0</v>
      </c>
      <c r="BJ242" s="16" t="s">
        <v>84</v>
      </c>
      <c r="BK242" s="143">
        <f>ROUND(I242*H242,2)</f>
        <v>0</v>
      </c>
      <c r="BL242" s="16" t="s">
        <v>140</v>
      </c>
      <c r="BM242" s="142" t="s">
        <v>333</v>
      </c>
    </row>
    <row r="243" spans="2:47" s="1" customFormat="1" ht="19.5">
      <c r="B243" s="31"/>
      <c r="D243" s="144" t="s">
        <v>142</v>
      </c>
      <c r="F243" s="145" t="s">
        <v>334</v>
      </c>
      <c r="I243" s="146"/>
      <c r="L243" s="31"/>
      <c r="M243" s="147"/>
      <c r="T243" s="55"/>
      <c r="AT243" s="16" t="s">
        <v>142</v>
      </c>
      <c r="AU243" s="16" t="s">
        <v>86</v>
      </c>
    </row>
    <row r="244" spans="2:51" s="12" customFormat="1" ht="11.25">
      <c r="B244" s="148"/>
      <c r="D244" s="144" t="s">
        <v>144</v>
      </c>
      <c r="E244" s="149" t="s">
        <v>1</v>
      </c>
      <c r="F244" s="150" t="s">
        <v>335</v>
      </c>
      <c r="H244" s="151">
        <v>3.5</v>
      </c>
      <c r="I244" s="152"/>
      <c r="L244" s="148"/>
      <c r="M244" s="153"/>
      <c r="T244" s="154"/>
      <c r="AT244" s="149" t="s">
        <v>144</v>
      </c>
      <c r="AU244" s="149" t="s">
        <v>86</v>
      </c>
      <c r="AV244" s="12" t="s">
        <v>86</v>
      </c>
      <c r="AW244" s="12" t="s">
        <v>32</v>
      </c>
      <c r="AX244" s="12" t="s">
        <v>76</v>
      </c>
      <c r="AY244" s="149" t="s">
        <v>133</v>
      </c>
    </row>
    <row r="245" spans="2:51" s="12" customFormat="1" ht="11.25">
      <c r="B245" s="148"/>
      <c r="D245" s="144" t="s">
        <v>144</v>
      </c>
      <c r="E245" s="149" t="s">
        <v>1</v>
      </c>
      <c r="F245" s="150" t="s">
        <v>336</v>
      </c>
      <c r="H245" s="151">
        <v>9.5</v>
      </c>
      <c r="I245" s="152"/>
      <c r="L245" s="148"/>
      <c r="M245" s="153"/>
      <c r="T245" s="154"/>
      <c r="AT245" s="149" t="s">
        <v>144</v>
      </c>
      <c r="AU245" s="149" t="s">
        <v>86</v>
      </c>
      <c r="AV245" s="12" t="s">
        <v>86</v>
      </c>
      <c r="AW245" s="12" t="s">
        <v>32</v>
      </c>
      <c r="AX245" s="12" t="s">
        <v>76</v>
      </c>
      <c r="AY245" s="149" t="s">
        <v>133</v>
      </c>
    </row>
    <row r="246" spans="2:51" s="13" customFormat="1" ht="11.25">
      <c r="B246" s="155"/>
      <c r="D246" s="144" t="s">
        <v>144</v>
      </c>
      <c r="E246" s="156" t="s">
        <v>1</v>
      </c>
      <c r="F246" s="157" t="s">
        <v>155</v>
      </c>
      <c r="H246" s="158">
        <v>13</v>
      </c>
      <c r="I246" s="159"/>
      <c r="L246" s="155"/>
      <c r="M246" s="160"/>
      <c r="T246" s="161"/>
      <c r="AT246" s="156" t="s">
        <v>144</v>
      </c>
      <c r="AU246" s="156" t="s">
        <v>86</v>
      </c>
      <c r="AV246" s="13" t="s">
        <v>140</v>
      </c>
      <c r="AW246" s="13" t="s">
        <v>32</v>
      </c>
      <c r="AX246" s="13" t="s">
        <v>84</v>
      </c>
      <c r="AY246" s="156" t="s">
        <v>133</v>
      </c>
    </row>
    <row r="247" spans="2:65" s="1" customFormat="1" ht="24.2" customHeight="1">
      <c r="B247" s="31"/>
      <c r="C247" s="131" t="s">
        <v>337</v>
      </c>
      <c r="D247" s="131" t="s">
        <v>135</v>
      </c>
      <c r="E247" s="132" t="s">
        <v>338</v>
      </c>
      <c r="F247" s="133" t="s">
        <v>339</v>
      </c>
      <c r="G247" s="134" t="s">
        <v>233</v>
      </c>
      <c r="H247" s="135">
        <v>7</v>
      </c>
      <c r="I247" s="136"/>
      <c r="J247" s="137">
        <f>ROUND(I247*H247,2)</f>
        <v>0</v>
      </c>
      <c r="K247" s="133" t="s">
        <v>139</v>
      </c>
      <c r="L247" s="31"/>
      <c r="M247" s="138" t="s">
        <v>1</v>
      </c>
      <c r="N247" s="139" t="s">
        <v>41</v>
      </c>
      <c r="P247" s="140">
        <f>O247*H247</f>
        <v>0</v>
      </c>
      <c r="Q247" s="140">
        <v>0</v>
      </c>
      <c r="R247" s="140">
        <f>Q247*H247</f>
        <v>0</v>
      </c>
      <c r="S247" s="140">
        <v>0.119</v>
      </c>
      <c r="T247" s="141">
        <f>S247*H247</f>
        <v>0.833</v>
      </c>
      <c r="AR247" s="142" t="s">
        <v>140</v>
      </c>
      <c r="AT247" s="142" t="s">
        <v>135</v>
      </c>
      <c r="AU247" s="142" t="s">
        <v>86</v>
      </c>
      <c r="AY247" s="16" t="s">
        <v>133</v>
      </c>
      <c r="BE247" s="143">
        <f>IF(N247="základní",J247,0)</f>
        <v>0</v>
      </c>
      <c r="BF247" s="143">
        <f>IF(N247="snížená",J247,0)</f>
        <v>0</v>
      </c>
      <c r="BG247" s="143">
        <f>IF(N247="zákl. přenesená",J247,0)</f>
        <v>0</v>
      </c>
      <c r="BH247" s="143">
        <f>IF(N247="sníž. přenesená",J247,0)</f>
        <v>0</v>
      </c>
      <c r="BI247" s="143">
        <f>IF(N247="nulová",J247,0)</f>
        <v>0</v>
      </c>
      <c r="BJ247" s="16" t="s">
        <v>84</v>
      </c>
      <c r="BK247" s="143">
        <f>ROUND(I247*H247,2)</f>
        <v>0</v>
      </c>
      <c r="BL247" s="16" t="s">
        <v>140</v>
      </c>
      <c r="BM247" s="142" t="s">
        <v>340</v>
      </c>
    </row>
    <row r="248" spans="2:47" s="1" customFormat="1" ht="19.5">
      <c r="B248" s="31"/>
      <c r="D248" s="144" t="s">
        <v>142</v>
      </c>
      <c r="F248" s="145" t="s">
        <v>341</v>
      </c>
      <c r="I248" s="146"/>
      <c r="L248" s="31"/>
      <c r="M248" s="147"/>
      <c r="T248" s="55"/>
      <c r="AT248" s="16" t="s">
        <v>142</v>
      </c>
      <c r="AU248" s="16" t="s">
        <v>86</v>
      </c>
    </row>
    <row r="249" spans="2:51" s="12" customFormat="1" ht="11.25">
      <c r="B249" s="148"/>
      <c r="D249" s="144" t="s">
        <v>144</v>
      </c>
      <c r="E249" s="149" t="s">
        <v>1</v>
      </c>
      <c r="F249" s="150" t="s">
        <v>342</v>
      </c>
      <c r="H249" s="151">
        <v>7</v>
      </c>
      <c r="I249" s="152"/>
      <c r="L249" s="148"/>
      <c r="M249" s="153"/>
      <c r="T249" s="154"/>
      <c r="AT249" s="149" t="s">
        <v>144</v>
      </c>
      <c r="AU249" s="149" t="s">
        <v>86</v>
      </c>
      <c r="AV249" s="12" t="s">
        <v>86</v>
      </c>
      <c r="AW249" s="12" t="s">
        <v>32</v>
      </c>
      <c r="AX249" s="12" t="s">
        <v>84</v>
      </c>
      <c r="AY249" s="149" t="s">
        <v>133</v>
      </c>
    </row>
    <row r="250" spans="2:65" s="1" customFormat="1" ht="16.5" customHeight="1">
      <c r="B250" s="31"/>
      <c r="C250" s="131" t="s">
        <v>343</v>
      </c>
      <c r="D250" s="131" t="s">
        <v>135</v>
      </c>
      <c r="E250" s="132" t="s">
        <v>344</v>
      </c>
      <c r="F250" s="133" t="s">
        <v>345</v>
      </c>
      <c r="G250" s="134" t="s">
        <v>233</v>
      </c>
      <c r="H250" s="135">
        <v>12</v>
      </c>
      <c r="I250" s="136"/>
      <c r="J250" s="137">
        <f>ROUND(I250*H250,2)</f>
        <v>0</v>
      </c>
      <c r="K250" s="133" t="s">
        <v>1</v>
      </c>
      <c r="L250" s="31"/>
      <c r="M250" s="138" t="s">
        <v>1</v>
      </c>
      <c r="N250" s="139" t="s">
        <v>41</v>
      </c>
      <c r="P250" s="140">
        <f>O250*H250</f>
        <v>0</v>
      </c>
      <c r="Q250" s="140">
        <v>0</v>
      </c>
      <c r="R250" s="140">
        <f>Q250*H250</f>
        <v>0</v>
      </c>
      <c r="S250" s="140">
        <v>0.008</v>
      </c>
      <c r="T250" s="141">
        <f>S250*H250</f>
        <v>0.096</v>
      </c>
      <c r="AR250" s="142" t="s">
        <v>140</v>
      </c>
      <c r="AT250" s="142" t="s">
        <v>135</v>
      </c>
      <c r="AU250" s="142" t="s">
        <v>86</v>
      </c>
      <c r="AY250" s="16" t="s">
        <v>133</v>
      </c>
      <c r="BE250" s="143">
        <f>IF(N250="základní",J250,0)</f>
        <v>0</v>
      </c>
      <c r="BF250" s="143">
        <f>IF(N250="snížená",J250,0)</f>
        <v>0</v>
      </c>
      <c r="BG250" s="143">
        <f>IF(N250="zákl. přenesená",J250,0)</f>
        <v>0</v>
      </c>
      <c r="BH250" s="143">
        <f>IF(N250="sníž. přenesená",J250,0)</f>
        <v>0</v>
      </c>
      <c r="BI250" s="143">
        <f>IF(N250="nulová",J250,0)</f>
        <v>0</v>
      </c>
      <c r="BJ250" s="16" t="s">
        <v>84</v>
      </c>
      <c r="BK250" s="143">
        <f>ROUND(I250*H250,2)</f>
        <v>0</v>
      </c>
      <c r="BL250" s="16" t="s">
        <v>140</v>
      </c>
      <c r="BM250" s="142" t="s">
        <v>346</v>
      </c>
    </row>
    <row r="251" spans="2:47" s="1" customFormat="1" ht="11.25">
      <c r="B251" s="31"/>
      <c r="D251" s="144" t="s">
        <v>142</v>
      </c>
      <c r="F251" s="145" t="s">
        <v>347</v>
      </c>
      <c r="I251" s="146"/>
      <c r="L251" s="31"/>
      <c r="M251" s="147"/>
      <c r="T251" s="55"/>
      <c r="AT251" s="16" t="s">
        <v>142</v>
      </c>
      <c r="AU251" s="16" t="s">
        <v>86</v>
      </c>
    </row>
    <row r="252" spans="2:47" s="1" customFormat="1" ht="39">
      <c r="B252" s="31"/>
      <c r="D252" s="144" t="s">
        <v>316</v>
      </c>
      <c r="F252" s="172" t="s">
        <v>348</v>
      </c>
      <c r="I252" s="146"/>
      <c r="L252" s="31"/>
      <c r="M252" s="147"/>
      <c r="T252" s="55"/>
      <c r="AT252" s="16" t="s">
        <v>316</v>
      </c>
      <c r="AU252" s="16" t="s">
        <v>86</v>
      </c>
    </row>
    <row r="253" spans="2:65" s="1" customFormat="1" ht="24.2" customHeight="1">
      <c r="B253" s="31"/>
      <c r="C253" s="131" t="s">
        <v>349</v>
      </c>
      <c r="D253" s="131" t="s">
        <v>135</v>
      </c>
      <c r="E253" s="132" t="s">
        <v>350</v>
      </c>
      <c r="F253" s="133" t="s">
        <v>351</v>
      </c>
      <c r="G253" s="134" t="s">
        <v>265</v>
      </c>
      <c r="H253" s="135">
        <v>150</v>
      </c>
      <c r="I253" s="136"/>
      <c r="J253" s="137">
        <f>ROUND(I253*H253,2)</f>
        <v>0</v>
      </c>
      <c r="K253" s="133" t="s">
        <v>139</v>
      </c>
      <c r="L253" s="31"/>
      <c r="M253" s="138" t="s">
        <v>1</v>
      </c>
      <c r="N253" s="139" t="s">
        <v>41</v>
      </c>
      <c r="P253" s="140">
        <f>O253*H253</f>
        <v>0</v>
      </c>
      <c r="Q253" s="140">
        <v>0</v>
      </c>
      <c r="R253" s="140">
        <f>Q253*H253</f>
        <v>0</v>
      </c>
      <c r="S253" s="140">
        <v>0.027</v>
      </c>
      <c r="T253" s="141">
        <f>S253*H253</f>
        <v>4.05</v>
      </c>
      <c r="AR253" s="142" t="s">
        <v>140</v>
      </c>
      <c r="AT253" s="142" t="s">
        <v>135</v>
      </c>
      <c r="AU253" s="142" t="s">
        <v>86</v>
      </c>
      <c r="AY253" s="16" t="s">
        <v>133</v>
      </c>
      <c r="BE253" s="143">
        <f>IF(N253="základní",J253,0)</f>
        <v>0</v>
      </c>
      <c r="BF253" s="143">
        <f>IF(N253="snížená",J253,0)</f>
        <v>0</v>
      </c>
      <c r="BG253" s="143">
        <f>IF(N253="zákl. přenesená",J253,0)</f>
        <v>0</v>
      </c>
      <c r="BH253" s="143">
        <f>IF(N253="sníž. přenesená",J253,0)</f>
        <v>0</v>
      </c>
      <c r="BI253" s="143">
        <f>IF(N253="nulová",J253,0)</f>
        <v>0</v>
      </c>
      <c r="BJ253" s="16" t="s">
        <v>84</v>
      </c>
      <c r="BK253" s="143">
        <f>ROUND(I253*H253,2)</f>
        <v>0</v>
      </c>
      <c r="BL253" s="16" t="s">
        <v>140</v>
      </c>
      <c r="BM253" s="142" t="s">
        <v>352</v>
      </c>
    </row>
    <row r="254" spans="2:47" s="1" customFormat="1" ht="19.5">
      <c r="B254" s="31"/>
      <c r="D254" s="144" t="s">
        <v>142</v>
      </c>
      <c r="F254" s="145" t="s">
        <v>353</v>
      </c>
      <c r="I254" s="146"/>
      <c r="L254" s="31"/>
      <c r="M254" s="147"/>
      <c r="T254" s="55"/>
      <c r="AT254" s="16" t="s">
        <v>142</v>
      </c>
      <c r="AU254" s="16" t="s">
        <v>86</v>
      </c>
    </row>
    <row r="255" spans="2:51" s="12" customFormat="1" ht="11.25">
      <c r="B255" s="148"/>
      <c r="D255" s="144" t="s">
        <v>144</v>
      </c>
      <c r="E255" s="149" t="s">
        <v>1</v>
      </c>
      <c r="F255" s="150" t="s">
        <v>354</v>
      </c>
      <c r="H255" s="151">
        <v>150</v>
      </c>
      <c r="I255" s="152"/>
      <c r="L255" s="148"/>
      <c r="M255" s="153"/>
      <c r="T255" s="154"/>
      <c r="AT255" s="149" t="s">
        <v>144</v>
      </c>
      <c r="AU255" s="149" t="s">
        <v>86</v>
      </c>
      <c r="AV255" s="12" t="s">
        <v>86</v>
      </c>
      <c r="AW255" s="12" t="s">
        <v>32</v>
      </c>
      <c r="AX255" s="12" t="s">
        <v>84</v>
      </c>
      <c r="AY255" s="149" t="s">
        <v>133</v>
      </c>
    </row>
    <row r="256" spans="2:65" s="1" customFormat="1" ht="24.2" customHeight="1">
      <c r="B256" s="31"/>
      <c r="C256" s="131" t="s">
        <v>355</v>
      </c>
      <c r="D256" s="131" t="s">
        <v>135</v>
      </c>
      <c r="E256" s="132" t="s">
        <v>356</v>
      </c>
      <c r="F256" s="133" t="s">
        <v>357</v>
      </c>
      <c r="G256" s="134" t="s">
        <v>265</v>
      </c>
      <c r="H256" s="135">
        <v>40</v>
      </c>
      <c r="I256" s="136"/>
      <c r="J256" s="137">
        <f>ROUND(I256*H256,2)</f>
        <v>0</v>
      </c>
      <c r="K256" s="133" t="s">
        <v>139</v>
      </c>
      <c r="L256" s="31"/>
      <c r="M256" s="138" t="s">
        <v>1</v>
      </c>
      <c r="N256" s="139" t="s">
        <v>41</v>
      </c>
      <c r="P256" s="140">
        <f>O256*H256</f>
        <v>0</v>
      </c>
      <c r="Q256" s="140">
        <v>0</v>
      </c>
      <c r="R256" s="140">
        <f>Q256*H256</f>
        <v>0</v>
      </c>
      <c r="S256" s="140">
        <v>0.066</v>
      </c>
      <c r="T256" s="141">
        <f>S256*H256</f>
        <v>2.64</v>
      </c>
      <c r="AR256" s="142" t="s">
        <v>140</v>
      </c>
      <c r="AT256" s="142" t="s">
        <v>135</v>
      </c>
      <c r="AU256" s="142" t="s">
        <v>86</v>
      </c>
      <c r="AY256" s="16" t="s">
        <v>133</v>
      </c>
      <c r="BE256" s="143">
        <f>IF(N256="základní",J256,0)</f>
        <v>0</v>
      </c>
      <c r="BF256" s="143">
        <f>IF(N256="snížená",J256,0)</f>
        <v>0</v>
      </c>
      <c r="BG256" s="143">
        <f>IF(N256="zákl. přenesená",J256,0)</f>
        <v>0</v>
      </c>
      <c r="BH256" s="143">
        <f>IF(N256="sníž. přenesená",J256,0)</f>
        <v>0</v>
      </c>
      <c r="BI256" s="143">
        <f>IF(N256="nulová",J256,0)</f>
        <v>0</v>
      </c>
      <c r="BJ256" s="16" t="s">
        <v>84</v>
      </c>
      <c r="BK256" s="143">
        <f>ROUND(I256*H256,2)</f>
        <v>0</v>
      </c>
      <c r="BL256" s="16" t="s">
        <v>140</v>
      </c>
      <c r="BM256" s="142" t="s">
        <v>358</v>
      </c>
    </row>
    <row r="257" spans="2:47" s="1" customFormat="1" ht="19.5">
      <c r="B257" s="31"/>
      <c r="D257" s="144" t="s">
        <v>142</v>
      </c>
      <c r="F257" s="145" t="s">
        <v>359</v>
      </c>
      <c r="I257" s="146"/>
      <c r="L257" s="31"/>
      <c r="M257" s="147"/>
      <c r="T257" s="55"/>
      <c r="AT257" s="16" t="s">
        <v>142</v>
      </c>
      <c r="AU257" s="16" t="s">
        <v>86</v>
      </c>
    </row>
    <row r="258" spans="2:65" s="1" customFormat="1" ht="24.2" customHeight="1">
      <c r="B258" s="31"/>
      <c r="C258" s="131" t="s">
        <v>360</v>
      </c>
      <c r="D258" s="131" t="s">
        <v>135</v>
      </c>
      <c r="E258" s="132" t="s">
        <v>361</v>
      </c>
      <c r="F258" s="133" t="s">
        <v>362</v>
      </c>
      <c r="G258" s="134" t="s">
        <v>138</v>
      </c>
      <c r="H258" s="135">
        <v>196.89</v>
      </c>
      <c r="I258" s="136"/>
      <c r="J258" s="137">
        <f>ROUND(I258*H258,2)</f>
        <v>0</v>
      </c>
      <c r="K258" s="133" t="s">
        <v>139</v>
      </c>
      <c r="L258" s="31"/>
      <c r="M258" s="138" t="s">
        <v>1</v>
      </c>
      <c r="N258" s="139" t="s">
        <v>41</v>
      </c>
      <c r="P258" s="140">
        <f>O258*H258</f>
        <v>0</v>
      </c>
      <c r="Q258" s="140">
        <v>0</v>
      </c>
      <c r="R258" s="140">
        <f>Q258*H258</f>
        <v>0</v>
      </c>
      <c r="S258" s="140">
        <v>0.068</v>
      </c>
      <c r="T258" s="141">
        <f>S258*H258</f>
        <v>13.38852</v>
      </c>
      <c r="AR258" s="142" t="s">
        <v>140</v>
      </c>
      <c r="AT258" s="142" t="s">
        <v>135</v>
      </c>
      <c r="AU258" s="142" t="s">
        <v>86</v>
      </c>
      <c r="AY258" s="16" t="s">
        <v>133</v>
      </c>
      <c r="BE258" s="143">
        <f>IF(N258="základní",J258,0)</f>
        <v>0</v>
      </c>
      <c r="BF258" s="143">
        <f>IF(N258="snížená",J258,0)</f>
        <v>0</v>
      </c>
      <c r="BG258" s="143">
        <f>IF(N258="zákl. přenesená",J258,0)</f>
        <v>0</v>
      </c>
      <c r="BH258" s="143">
        <f>IF(N258="sníž. přenesená",J258,0)</f>
        <v>0</v>
      </c>
      <c r="BI258" s="143">
        <f>IF(N258="nulová",J258,0)</f>
        <v>0</v>
      </c>
      <c r="BJ258" s="16" t="s">
        <v>84</v>
      </c>
      <c r="BK258" s="143">
        <f>ROUND(I258*H258,2)</f>
        <v>0</v>
      </c>
      <c r="BL258" s="16" t="s">
        <v>140</v>
      </c>
      <c r="BM258" s="142" t="s">
        <v>363</v>
      </c>
    </row>
    <row r="259" spans="2:47" s="1" customFormat="1" ht="29.25">
      <c r="B259" s="31"/>
      <c r="D259" s="144" t="s">
        <v>142</v>
      </c>
      <c r="F259" s="145" t="s">
        <v>364</v>
      </c>
      <c r="I259" s="146"/>
      <c r="L259" s="31"/>
      <c r="M259" s="147"/>
      <c r="T259" s="55"/>
      <c r="AT259" s="16" t="s">
        <v>142</v>
      </c>
      <c r="AU259" s="16" t="s">
        <v>86</v>
      </c>
    </row>
    <row r="260" spans="2:51" s="12" customFormat="1" ht="11.25">
      <c r="B260" s="148"/>
      <c r="D260" s="144" t="s">
        <v>144</v>
      </c>
      <c r="E260" s="149" t="s">
        <v>1</v>
      </c>
      <c r="F260" s="150" t="s">
        <v>365</v>
      </c>
      <c r="H260" s="151">
        <v>6.3</v>
      </c>
      <c r="I260" s="152"/>
      <c r="L260" s="148"/>
      <c r="M260" s="153"/>
      <c r="T260" s="154"/>
      <c r="AT260" s="149" t="s">
        <v>144</v>
      </c>
      <c r="AU260" s="149" t="s">
        <v>86</v>
      </c>
      <c r="AV260" s="12" t="s">
        <v>86</v>
      </c>
      <c r="AW260" s="12" t="s">
        <v>32</v>
      </c>
      <c r="AX260" s="12" t="s">
        <v>76</v>
      </c>
      <c r="AY260" s="149" t="s">
        <v>133</v>
      </c>
    </row>
    <row r="261" spans="2:51" s="12" customFormat="1" ht="11.25">
      <c r="B261" s="148"/>
      <c r="D261" s="144" t="s">
        <v>144</v>
      </c>
      <c r="E261" s="149" t="s">
        <v>1</v>
      </c>
      <c r="F261" s="150" t="s">
        <v>366</v>
      </c>
      <c r="H261" s="151">
        <v>20.4</v>
      </c>
      <c r="I261" s="152"/>
      <c r="L261" s="148"/>
      <c r="M261" s="153"/>
      <c r="T261" s="154"/>
      <c r="AT261" s="149" t="s">
        <v>144</v>
      </c>
      <c r="AU261" s="149" t="s">
        <v>86</v>
      </c>
      <c r="AV261" s="12" t="s">
        <v>86</v>
      </c>
      <c r="AW261" s="12" t="s">
        <v>32</v>
      </c>
      <c r="AX261" s="12" t="s">
        <v>76</v>
      </c>
      <c r="AY261" s="149" t="s">
        <v>133</v>
      </c>
    </row>
    <row r="262" spans="2:51" s="12" customFormat="1" ht="11.25">
      <c r="B262" s="148"/>
      <c r="D262" s="144" t="s">
        <v>144</v>
      </c>
      <c r="E262" s="149" t="s">
        <v>1</v>
      </c>
      <c r="F262" s="150" t="s">
        <v>367</v>
      </c>
      <c r="H262" s="151">
        <v>4.05</v>
      </c>
      <c r="I262" s="152"/>
      <c r="L262" s="148"/>
      <c r="M262" s="153"/>
      <c r="T262" s="154"/>
      <c r="AT262" s="149" t="s">
        <v>144</v>
      </c>
      <c r="AU262" s="149" t="s">
        <v>86</v>
      </c>
      <c r="AV262" s="12" t="s">
        <v>86</v>
      </c>
      <c r="AW262" s="12" t="s">
        <v>32</v>
      </c>
      <c r="AX262" s="12" t="s">
        <v>76</v>
      </c>
      <c r="AY262" s="149" t="s">
        <v>133</v>
      </c>
    </row>
    <row r="263" spans="2:51" s="12" customFormat="1" ht="11.25">
      <c r="B263" s="148"/>
      <c r="D263" s="144" t="s">
        <v>144</v>
      </c>
      <c r="E263" s="149" t="s">
        <v>1</v>
      </c>
      <c r="F263" s="150" t="s">
        <v>368</v>
      </c>
      <c r="H263" s="151">
        <v>1.8</v>
      </c>
      <c r="I263" s="152"/>
      <c r="L263" s="148"/>
      <c r="M263" s="153"/>
      <c r="T263" s="154"/>
      <c r="AT263" s="149" t="s">
        <v>144</v>
      </c>
      <c r="AU263" s="149" t="s">
        <v>86</v>
      </c>
      <c r="AV263" s="12" t="s">
        <v>86</v>
      </c>
      <c r="AW263" s="12" t="s">
        <v>32</v>
      </c>
      <c r="AX263" s="12" t="s">
        <v>76</v>
      </c>
      <c r="AY263" s="149" t="s">
        <v>133</v>
      </c>
    </row>
    <row r="264" spans="2:51" s="14" customFormat="1" ht="11.25">
      <c r="B264" s="173"/>
      <c r="D264" s="144" t="s">
        <v>144</v>
      </c>
      <c r="E264" s="174" t="s">
        <v>1</v>
      </c>
      <c r="F264" s="175" t="s">
        <v>369</v>
      </c>
      <c r="H264" s="176">
        <v>32.55</v>
      </c>
      <c r="I264" s="177"/>
      <c r="L264" s="173"/>
      <c r="M264" s="178"/>
      <c r="T264" s="179"/>
      <c r="AT264" s="174" t="s">
        <v>144</v>
      </c>
      <c r="AU264" s="174" t="s">
        <v>86</v>
      </c>
      <c r="AV264" s="14" t="s">
        <v>156</v>
      </c>
      <c r="AW264" s="14" t="s">
        <v>32</v>
      </c>
      <c r="AX264" s="14" t="s">
        <v>76</v>
      </c>
      <c r="AY264" s="174" t="s">
        <v>133</v>
      </c>
    </row>
    <row r="265" spans="2:51" s="12" customFormat="1" ht="11.25">
      <c r="B265" s="148"/>
      <c r="D265" s="144" t="s">
        <v>144</v>
      </c>
      <c r="E265" s="149" t="s">
        <v>1</v>
      </c>
      <c r="F265" s="150" t="s">
        <v>370</v>
      </c>
      <c r="H265" s="151">
        <v>19.8</v>
      </c>
      <c r="I265" s="152"/>
      <c r="L265" s="148"/>
      <c r="M265" s="153"/>
      <c r="T265" s="154"/>
      <c r="AT265" s="149" t="s">
        <v>144</v>
      </c>
      <c r="AU265" s="149" t="s">
        <v>86</v>
      </c>
      <c r="AV265" s="12" t="s">
        <v>86</v>
      </c>
      <c r="AW265" s="12" t="s">
        <v>32</v>
      </c>
      <c r="AX265" s="12" t="s">
        <v>76</v>
      </c>
      <c r="AY265" s="149" t="s">
        <v>133</v>
      </c>
    </row>
    <row r="266" spans="2:51" s="12" customFormat="1" ht="11.25">
      <c r="B266" s="148"/>
      <c r="D266" s="144" t="s">
        <v>144</v>
      </c>
      <c r="E266" s="149" t="s">
        <v>1</v>
      </c>
      <c r="F266" s="150" t="s">
        <v>371</v>
      </c>
      <c r="H266" s="151">
        <v>40.96</v>
      </c>
      <c r="I266" s="152"/>
      <c r="L266" s="148"/>
      <c r="M266" s="153"/>
      <c r="T266" s="154"/>
      <c r="AT266" s="149" t="s">
        <v>144</v>
      </c>
      <c r="AU266" s="149" t="s">
        <v>86</v>
      </c>
      <c r="AV266" s="12" t="s">
        <v>86</v>
      </c>
      <c r="AW266" s="12" t="s">
        <v>32</v>
      </c>
      <c r="AX266" s="12" t="s">
        <v>76</v>
      </c>
      <c r="AY266" s="149" t="s">
        <v>133</v>
      </c>
    </row>
    <row r="267" spans="2:51" s="12" customFormat="1" ht="11.25">
      <c r="B267" s="148"/>
      <c r="D267" s="144" t="s">
        <v>144</v>
      </c>
      <c r="E267" s="149" t="s">
        <v>1</v>
      </c>
      <c r="F267" s="150" t="s">
        <v>372</v>
      </c>
      <c r="H267" s="151">
        <v>18</v>
      </c>
      <c r="I267" s="152"/>
      <c r="L267" s="148"/>
      <c r="M267" s="153"/>
      <c r="T267" s="154"/>
      <c r="AT267" s="149" t="s">
        <v>144</v>
      </c>
      <c r="AU267" s="149" t="s">
        <v>86</v>
      </c>
      <c r="AV267" s="12" t="s">
        <v>86</v>
      </c>
      <c r="AW267" s="12" t="s">
        <v>32</v>
      </c>
      <c r="AX267" s="12" t="s">
        <v>76</v>
      </c>
      <c r="AY267" s="149" t="s">
        <v>133</v>
      </c>
    </row>
    <row r="268" spans="2:51" s="14" customFormat="1" ht="11.25">
      <c r="B268" s="173"/>
      <c r="D268" s="144" t="s">
        <v>144</v>
      </c>
      <c r="E268" s="174" t="s">
        <v>1</v>
      </c>
      <c r="F268" s="175" t="s">
        <v>373</v>
      </c>
      <c r="H268" s="176">
        <v>78.76</v>
      </c>
      <c r="I268" s="177"/>
      <c r="L268" s="173"/>
      <c r="M268" s="178"/>
      <c r="T268" s="179"/>
      <c r="AT268" s="174" t="s">
        <v>144</v>
      </c>
      <c r="AU268" s="174" t="s">
        <v>86</v>
      </c>
      <c r="AV268" s="14" t="s">
        <v>156</v>
      </c>
      <c r="AW268" s="14" t="s">
        <v>32</v>
      </c>
      <c r="AX268" s="14" t="s">
        <v>76</v>
      </c>
      <c r="AY268" s="174" t="s">
        <v>133</v>
      </c>
    </row>
    <row r="269" spans="2:51" s="12" customFormat="1" ht="11.25">
      <c r="B269" s="148"/>
      <c r="D269" s="144" t="s">
        <v>144</v>
      </c>
      <c r="E269" s="149" t="s">
        <v>1</v>
      </c>
      <c r="F269" s="150" t="s">
        <v>374</v>
      </c>
      <c r="H269" s="151">
        <v>16.5</v>
      </c>
      <c r="I269" s="152"/>
      <c r="L269" s="148"/>
      <c r="M269" s="153"/>
      <c r="T269" s="154"/>
      <c r="AT269" s="149" t="s">
        <v>144</v>
      </c>
      <c r="AU269" s="149" t="s">
        <v>86</v>
      </c>
      <c r="AV269" s="12" t="s">
        <v>86</v>
      </c>
      <c r="AW269" s="12" t="s">
        <v>32</v>
      </c>
      <c r="AX269" s="12" t="s">
        <v>76</v>
      </c>
      <c r="AY269" s="149" t="s">
        <v>133</v>
      </c>
    </row>
    <row r="270" spans="2:51" s="12" customFormat="1" ht="11.25">
      <c r="B270" s="148"/>
      <c r="D270" s="144" t="s">
        <v>144</v>
      </c>
      <c r="E270" s="149" t="s">
        <v>1</v>
      </c>
      <c r="F270" s="150" t="s">
        <v>375</v>
      </c>
      <c r="H270" s="151">
        <v>17.88</v>
      </c>
      <c r="I270" s="152"/>
      <c r="L270" s="148"/>
      <c r="M270" s="153"/>
      <c r="T270" s="154"/>
      <c r="AT270" s="149" t="s">
        <v>144</v>
      </c>
      <c r="AU270" s="149" t="s">
        <v>86</v>
      </c>
      <c r="AV270" s="12" t="s">
        <v>86</v>
      </c>
      <c r="AW270" s="12" t="s">
        <v>32</v>
      </c>
      <c r="AX270" s="12" t="s">
        <v>76</v>
      </c>
      <c r="AY270" s="149" t="s">
        <v>133</v>
      </c>
    </row>
    <row r="271" spans="2:51" s="12" customFormat="1" ht="11.25">
      <c r="B271" s="148"/>
      <c r="D271" s="144" t="s">
        <v>144</v>
      </c>
      <c r="E271" s="149" t="s">
        <v>1</v>
      </c>
      <c r="F271" s="150" t="s">
        <v>376</v>
      </c>
      <c r="H271" s="151">
        <v>51.2</v>
      </c>
      <c r="I271" s="152"/>
      <c r="L271" s="148"/>
      <c r="M271" s="153"/>
      <c r="T271" s="154"/>
      <c r="AT271" s="149" t="s">
        <v>144</v>
      </c>
      <c r="AU271" s="149" t="s">
        <v>86</v>
      </c>
      <c r="AV271" s="12" t="s">
        <v>86</v>
      </c>
      <c r="AW271" s="12" t="s">
        <v>32</v>
      </c>
      <c r="AX271" s="12" t="s">
        <v>76</v>
      </c>
      <c r="AY271" s="149" t="s">
        <v>133</v>
      </c>
    </row>
    <row r="272" spans="2:51" s="14" customFormat="1" ht="11.25">
      <c r="B272" s="173"/>
      <c r="D272" s="144" t="s">
        <v>144</v>
      </c>
      <c r="E272" s="174" t="s">
        <v>1</v>
      </c>
      <c r="F272" s="175" t="s">
        <v>377</v>
      </c>
      <c r="H272" s="176">
        <v>85.58</v>
      </c>
      <c r="I272" s="177"/>
      <c r="L272" s="173"/>
      <c r="M272" s="178"/>
      <c r="T272" s="179"/>
      <c r="AT272" s="174" t="s">
        <v>144</v>
      </c>
      <c r="AU272" s="174" t="s">
        <v>86</v>
      </c>
      <c r="AV272" s="14" t="s">
        <v>156</v>
      </c>
      <c r="AW272" s="14" t="s">
        <v>32</v>
      </c>
      <c r="AX272" s="14" t="s">
        <v>76</v>
      </c>
      <c r="AY272" s="174" t="s">
        <v>133</v>
      </c>
    </row>
    <row r="273" spans="2:51" s="13" customFormat="1" ht="11.25">
      <c r="B273" s="155"/>
      <c r="D273" s="144" t="s">
        <v>144</v>
      </c>
      <c r="E273" s="156" t="s">
        <v>1</v>
      </c>
      <c r="F273" s="157" t="s">
        <v>155</v>
      </c>
      <c r="H273" s="158">
        <v>196.89</v>
      </c>
      <c r="I273" s="159"/>
      <c r="L273" s="155"/>
      <c r="M273" s="160"/>
      <c r="T273" s="161"/>
      <c r="AT273" s="156" t="s">
        <v>144</v>
      </c>
      <c r="AU273" s="156" t="s">
        <v>86</v>
      </c>
      <c r="AV273" s="13" t="s">
        <v>140</v>
      </c>
      <c r="AW273" s="13" t="s">
        <v>32</v>
      </c>
      <c r="AX273" s="13" t="s">
        <v>84</v>
      </c>
      <c r="AY273" s="156" t="s">
        <v>133</v>
      </c>
    </row>
    <row r="274" spans="2:65" s="1" customFormat="1" ht="33" customHeight="1">
      <c r="B274" s="31"/>
      <c r="C274" s="131" t="s">
        <v>378</v>
      </c>
      <c r="D274" s="131" t="s">
        <v>135</v>
      </c>
      <c r="E274" s="132" t="s">
        <v>379</v>
      </c>
      <c r="F274" s="133" t="s">
        <v>380</v>
      </c>
      <c r="G274" s="134" t="s">
        <v>138</v>
      </c>
      <c r="H274" s="135">
        <v>31</v>
      </c>
      <c r="I274" s="136"/>
      <c r="J274" s="137">
        <f>ROUND(I274*H274,2)</f>
        <v>0</v>
      </c>
      <c r="K274" s="133" t="s">
        <v>139</v>
      </c>
      <c r="L274" s="31"/>
      <c r="M274" s="138" t="s">
        <v>1</v>
      </c>
      <c r="N274" s="139" t="s">
        <v>41</v>
      </c>
      <c r="P274" s="140">
        <f>O274*H274</f>
        <v>0</v>
      </c>
      <c r="Q274" s="140">
        <v>0</v>
      </c>
      <c r="R274" s="140">
        <f>Q274*H274</f>
        <v>0</v>
      </c>
      <c r="S274" s="140">
        <v>0</v>
      </c>
      <c r="T274" s="141">
        <f>S274*H274</f>
        <v>0</v>
      </c>
      <c r="AR274" s="142" t="s">
        <v>140</v>
      </c>
      <c r="AT274" s="142" t="s">
        <v>135</v>
      </c>
      <c r="AU274" s="142" t="s">
        <v>86</v>
      </c>
      <c r="AY274" s="16" t="s">
        <v>133</v>
      </c>
      <c r="BE274" s="143">
        <f>IF(N274="základní",J274,0)</f>
        <v>0</v>
      </c>
      <c r="BF274" s="143">
        <f>IF(N274="snížená",J274,0)</f>
        <v>0</v>
      </c>
      <c r="BG274" s="143">
        <f>IF(N274="zákl. přenesená",J274,0)</f>
        <v>0</v>
      </c>
      <c r="BH274" s="143">
        <f>IF(N274="sníž. přenesená",J274,0)</f>
        <v>0</v>
      </c>
      <c r="BI274" s="143">
        <f>IF(N274="nulová",J274,0)</f>
        <v>0</v>
      </c>
      <c r="BJ274" s="16" t="s">
        <v>84</v>
      </c>
      <c r="BK274" s="143">
        <f>ROUND(I274*H274,2)</f>
        <v>0</v>
      </c>
      <c r="BL274" s="16" t="s">
        <v>140</v>
      </c>
      <c r="BM274" s="142" t="s">
        <v>381</v>
      </c>
    </row>
    <row r="275" spans="2:47" s="1" customFormat="1" ht="48.75">
      <c r="B275" s="31"/>
      <c r="D275" s="144" t="s">
        <v>142</v>
      </c>
      <c r="F275" s="145" t="s">
        <v>382</v>
      </c>
      <c r="I275" s="146"/>
      <c r="L275" s="31"/>
      <c r="M275" s="147"/>
      <c r="T275" s="55"/>
      <c r="AT275" s="16" t="s">
        <v>142</v>
      </c>
      <c r="AU275" s="16" t="s">
        <v>86</v>
      </c>
    </row>
    <row r="276" spans="2:63" s="11" customFormat="1" ht="22.9" customHeight="1">
      <c r="B276" s="119"/>
      <c r="D276" s="120" t="s">
        <v>75</v>
      </c>
      <c r="E276" s="129" t="s">
        <v>383</v>
      </c>
      <c r="F276" s="129" t="s">
        <v>384</v>
      </c>
      <c r="I276" s="122"/>
      <c r="J276" s="130">
        <f>BK276</f>
        <v>0</v>
      </c>
      <c r="L276" s="119"/>
      <c r="M276" s="124"/>
      <c r="P276" s="125">
        <f>SUM(P277:P287)</f>
        <v>0</v>
      </c>
      <c r="R276" s="125">
        <f>SUM(R277:R287)</f>
        <v>0</v>
      </c>
      <c r="T276" s="126">
        <f>SUM(T277:T287)</f>
        <v>0</v>
      </c>
      <c r="AR276" s="120" t="s">
        <v>84</v>
      </c>
      <c r="AT276" s="127" t="s">
        <v>75</v>
      </c>
      <c r="AU276" s="127" t="s">
        <v>84</v>
      </c>
      <c r="AY276" s="120" t="s">
        <v>133</v>
      </c>
      <c r="BK276" s="128">
        <f>SUM(BK277:BK287)</f>
        <v>0</v>
      </c>
    </row>
    <row r="277" spans="2:65" s="1" customFormat="1" ht="24.2" customHeight="1">
      <c r="B277" s="31"/>
      <c r="C277" s="131" t="s">
        <v>385</v>
      </c>
      <c r="D277" s="131" t="s">
        <v>135</v>
      </c>
      <c r="E277" s="132" t="s">
        <v>386</v>
      </c>
      <c r="F277" s="133" t="s">
        <v>387</v>
      </c>
      <c r="G277" s="134" t="s">
        <v>169</v>
      </c>
      <c r="H277" s="135">
        <v>60.79</v>
      </c>
      <c r="I277" s="136"/>
      <c r="J277" s="137">
        <f>ROUND(I277*H277,2)</f>
        <v>0</v>
      </c>
      <c r="K277" s="133" t="s">
        <v>139</v>
      </c>
      <c r="L277" s="31"/>
      <c r="M277" s="138" t="s">
        <v>1</v>
      </c>
      <c r="N277" s="139" t="s">
        <v>41</v>
      </c>
      <c r="P277" s="140">
        <f>O277*H277</f>
        <v>0</v>
      </c>
      <c r="Q277" s="140">
        <v>0</v>
      </c>
      <c r="R277" s="140">
        <f>Q277*H277</f>
        <v>0</v>
      </c>
      <c r="S277" s="140">
        <v>0</v>
      </c>
      <c r="T277" s="141">
        <f>S277*H277</f>
        <v>0</v>
      </c>
      <c r="AR277" s="142" t="s">
        <v>140</v>
      </c>
      <c r="AT277" s="142" t="s">
        <v>135</v>
      </c>
      <c r="AU277" s="142" t="s">
        <v>86</v>
      </c>
      <c r="AY277" s="16" t="s">
        <v>133</v>
      </c>
      <c r="BE277" s="143">
        <f>IF(N277="základní",J277,0)</f>
        <v>0</v>
      </c>
      <c r="BF277" s="143">
        <f>IF(N277="snížená",J277,0)</f>
        <v>0</v>
      </c>
      <c r="BG277" s="143">
        <f>IF(N277="zákl. přenesená",J277,0)</f>
        <v>0</v>
      </c>
      <c r="BH277" s="143">
        <f>IF(N277="sníž. přenesená",J277,0)</f>
        <v>0</v>
      </c>
      <c r="BI277" s="143">
        <f>IF(N277="nulová",J277,0)</f>
        <v>0</v>
      </c>
      <c r="BJ277" s="16" t="s">
        <v>84</v>
      </c>
      <c r="BK277" s="143">
        <f>ROUND(I277*H277,2)</f>
        <v>0</v>
      </c>
      <c r="BL277" s="16" t="s">
        <v>140</v>
      </c>
      <c r="BM277" s="142" t="s">
        <v>388</v>
      </c>
    </row>
    <row r="278" spans="2:47" s="1" customFormat="1" ht="19.5">
      <c r="B278" s="31"/>
      <c r="D278" s="144" t="s">
        <v>142</v>
      </c>
      <c r="F278" s="145" t="s">
        <v>389</v>
      </c>
      <c r="I278" s="146"/>
      <c r="L278" s="31"/>
      <c r="M278" s="147"/>
      <c r="T278" s="55"/>
      <c r="AT278" s="16" t="s">
        <v>142</v>
      </c>
      <c r="AU278" s="16" t="s">
        <v>86</v>
      </c>
    </row>
    <row r="279" spans="2:65" s="1" customFormat="1" ht="24.2" customHeight="1">
      <c r="B279" s="31"/>
      <c r="C279" s="131" t="s">
        <v>390</v>
      </c>
      <c r="D279" s="131" t="s">
        <v>135</v>
      </c>
      <c r="E279" s="132" t="s">
        <v>391</v>
      </c>
      <c r="F279" s="133" t="s">
        <v>392</v>
      </c>
      <c r="G279" s="134" t="s">
        <v>169</v>
      </c>
      <c r="H279" s="135">
        <v>60.79</v>
      </c>
      <c r="I279" s="136"/>
      <c r="J279" s="137">
        <f>ROUND(I279*H279,2)</f>
        <v>0</v>
      </c>
      <c r="K279" s="133" t="s">
        <v>139</v>
      </c>
      <c r="L279" s="31"/>
      <c r="M279" s="138" t="s">
        <v>1</v>
      </c>
      <c r="N279" s="139" t="s">
        <v>41</v>
      </c>
      <c r="P279" s="140">
        <f>O279*H279</f>
        <v>0</v>
      </c>
      <c r="Q279" s="140">
        <v>0</v>
      </c>
      <c r="R279" s="140">
        <f>Q279*H279</f>
        <v>0</v>
      </c>
      <c r="S279" s="140">
        <v>0</v>
      </c>
      <c r="T279" s="141">
        <f>S279*H279</f>
        <v>0</v>
      </c>
      <c r="AR279" s="142" t="s">
        <v>140</v>
      </c>
      <c r="AT279" s="142" t="s">
        <v>135</v>
      </c>
      <c r="AU279" s="142" t="s">
        <v>86</v>
      </c>
      <c r="AY279" s="16" t="s">
        <v>133</v>
      </c>
      <c r="BE279" s="143">
        <f>IF(N279="základní",J279,0)</f>
        <v>0</v>
      </c>
      <c r="BF279" s="143">
        <f>IF(N279="snížená",J279,0)</f>
        <v>0</v>
      </c>
      <c r="BG279" s="143">
        <f>IF(N279="zákl. přenesená",J279,0)</f>
        <v>0</v>
      </c>
      <c r="BH279" s="143">
        <f>IF(N279="sníž. přenesená",J279,0)</f>
        <v>0</v>
      </c>
      <c r="BI279" s="143">
        <f>IF(N279="nulová",J279,0)</f>
        <v>0</v>
      </c>
      <c r="BJ279" s="16" t="s">
        <v>84</v>
      </c>
      <c r="BK279" s="143">
        <f>ROUND(I279*H279,2)</f>
        <v>0</v>
      </c>
      <c r="BL279" s="16" t="s">
        <v>140</v>
      </c>
      <c r="BM279" s="142" t="s">
        <v>393</v>
      </c>
    </row>
    <row r="280" spans="2:47" s="1" customFormat="1" ht="19.5">
      <c r="B280" s="31"/>
      <c r="D280" s="144" t="s">
        <v>142</v>
      </c>
      <c r="F280" s="145" t="s">
        <v>394</v>
      </c>
      <c r="I280" s="146"/>
      <c r="L280" s="31"/>
      <c r="M280" s="147"/>
      <c r="T280" s="55"/>
      <c r="AT280" s="16" t="s">
        <v>142</v>
      </c>
      <c r="AU280" s="16" t="s">
        <v>86</v>
      </c>
    </row>
    <row r="281" spans="2:65" s="1" customFormat="1" ht="24.2" customHeight="1">
      <c r="B281" s="31"/>
      <c r="C281" s="131" t="s">
        <v>395</v>
      </c>
      <c r="D281" s="131" t="s">
        <v>135</v>
      </c>
      <c r="E281" s="132" t="s">
        <v>396</v>
      </c>
      <c r="F281" s="133" t="s">
        <v>397</v>
      </c>
      <c r="G281" s="134" t="s">
        <v>169</v>
      </c>
      <c r="H281" s="135">
        <v>547.11</v>
      </c>
      <c r="I281" s="136"/>
      <c r="J281" s="137">
        <f>ROUND(I281*H281,2)</f>
        <v>0</v>
      </c>
      <c r="K281" s="133" t="s">
        <v>139</v>
      </c>
      <c r="L281" s="31"/>
      <c r="M281" s="138" t="s">
        <v>1</v>
      </c>
      <c r="N281" s="139" t="s">
        <v>41</v>
      </c>
      <c r="P281" s="140">
        <f>O281*H281</f>
        <v>0</v>
      </c>
      <c r="Q281" s="140">
        <v>0</v>
      </c>
      <c r="R281" s="140">
        <f>Q281*H281</f>
        <v>0</v>
      </c>
      <c r="S281" s="140">
        <v>0</v>
      </c>
      <c r="T281" s="141">
        <f>S281*H281</f>
        <v>0</v>
      </c>
      <c r="AR281" s="142" t="s">
        <v>140</v>
      </c>
      <c r="AT281" s="142" t="s">
        <v>135</v>
      </c>
      <c r="AU281" s="142" t="s">
        <v>86</v>
      </c>
      <c r="AY281" s="16" t="s">
        <v>133</v>
      </c>
      <c r="BE281" s="143">
        <f>IF(N281="základní",J281,0)</f>
        <v>0</v>
      </c>
      <c r="BF281" s="143">
        <f>IF(N281="snížená",J281,0)</f>
        <v>0</v>
      </c>
      <c r="BG281" s="143">
        <f>IF(N281="zákl. přenesená",J281,0)</f>
        <v>0</v>
      </c>
      <c r="BH281" s="143">
        <f>IF(N281="sníž. přenesená",J281,0)</f>
        <v>0</v>
      </c>
      <c r="BI281" s="143">
        <f>IF(N281="nulová",J281,0)</f>
        <v>0</v>
      </c>
      <c r="BJ281" s="16" t="s">
        <v>84</v>
      </c>
      <c r="BK281" s="143">
        <f>ROUND(I281*H281,2)</f>
        <v>0</v>
      </c>
      <c r="BL281" s="16" t="s">
        <v>140</v>
      </c>
      <c r="BM281" s="142" t="s">
        <v>398</v>
      </c>
    </row>
    <row r="282" spans="2:47" s="1" customFormat="1" ht="29.25">
      <c r="B282" s="31"/>
      <c r="D282" s="144" t="s">
        <v>142</v>
      </c>
      <c r="F282" s="145" t="s">
        <v>399</v>
      </c>
      <c r="I282" s="146"/>
      <c r="L282" s="31"/>
      <c r="M282" s="147"/>
      <c r="T282" s="55"/>
      <c r="AT282" s="16" t="s">
        <v>142</v>
      </c>
      <c r="AU282" s="16" t="s">
        <v>86</v>
      </c>
    </row>
    <row r="283" spans="2:51" s="12" customFormat="1" ht="11.25">
      <c r="B283" s="148"/>
      <c r="D283" s="144" t="s">
        <v>144</v>
      </c>
      <c r="F283" s="150" t="s">
        <v>400</v>
      </c>
      <c r="H283" s="151">
        <v>547.11</v>
      </c>
      <c r="I283" s="152"/>
      <c r="L283" s="148"/>
      <c r="M283" s="153"/>
      <c r="T283" s="154"/>
      <c r="AT283" s="149" t="s">
        <v>144</v>
      </c>
      <c r="AU283" s="149" t="s">
        <v>86</v>
      </c>
      <c r="AV283" s="12" t="s">
        <v>86</v>
      </c>
      <c r="AW283" s="12" t="s">
        <v>4</v>
      </c>
      <c r="AX283" s="12" t="s">
        <v>84</v>
      </c>
      <c r="AY283" s="149" t="s">
        <v>133</v>
      </c>
    </row>
    <row r="284" spans="2:65" s="1" customFormat="1" ht="49.15" customHeight="1">
      <c r="B284" s="31"/>
      <c r="C284" s="131" t="s">
        <v>401</v>
      </c>
      <c r="D284" s="131" t="s">
        <v>135</v>
      </c>
      <c r="E284" s="132" t="s">
        <v>402</v>
      </c>
      <c r="F284" s="133" t="s">
        <v>403</v>
      </c>
      <c r="G284" s="134" t="s">
        <v>169</v>
      </c>
      <c r="H284" s="135">
        <v>57.8</v>
      </c>
      <c r="I284" s="136"/>
      <c r="J284" s="137">
        <f>ROUND(I284*H284,2)</f>
        <v>0</v>
      </c>
      <c r="K284" s="133" t="s">
        <v>139</v>
      </c>
      <c r="L284" s="31"/>
      <c r="M284" s="138" t="s">
        <v>1</v>
      </c>
      <c r="N284" s="139" t="s">
        <v>41</v>
      </c>
      <c r="P284" s="140">
        <f>O284*H284</f>
        <v>0</v>
      </c>
      <c r="Q284" s="140">
        <v>0</v>
      </c>
      <c r="R284" s="140">
        <f>Q284*H284</f>
        <v>0</v>
      </c>
      <c r="S284" s="140">
        <v>0</v>
      </c>
      <c r="T284" s="141">
        <f>S284*H284</f>
        <v>0</v>
      </c>
      <c r="AR284" s="142" t="s">
        <v>140</v>
      </c>
      <c r="AT284" s="142" t="s">
        <v>135</v>
      </c>
      <c r="AU284" s="142" t="s">
        <v>86</v>
      </c>
      <c r="AY284" s="16" t="s">
        <v>133</v>
      </c>
      <c r="BE284" s="143">
        <f>IF(N284="základní",J284,0)</f>
        <v>0</v>
      </c>
      <c r="BF284" s="143">
        <f>IF(N284="snížená",J284,0)</f>
        <v>0</v>
      </c>
      <c r="BG284" s="143">
        <f>IF(N284="zákl. přenesená",J284,0)</f>
        <v>0</v>
      </c>
      <c r="BH284" s="143">
        <f>IF(N284="sníž. přenesená",J284,0)</f>
        <v>0</v>
      </c>
      <c r="BI284" s="143">
        <f>IF(N284="nulová",J284,0)</f>
        <v>0</v>
      </c>
      <c r="BJ284" s="16" t="s">
        <v>84</v>
      </c>
      <c r="BK284" s="143">
        <f>ROUND(I284*H284,2)</f>
        <v>0</v>
      </c>
      <c r="BL284" s="16" t="s">
        <v>140</v>
      </c>
      <c r="BM284" s="142" t="s">
        <v>404</v>
      </c>
    </row>
    <row r="285" spans="2:47" s="1" customFormat="1" ht="29.25">
      <c r="B285" s="31"/>
      <c r="D285" s="144" t="s">
        <v>142</v>
      </c>
      <c r="F285" s="145" t="s">
        <v>405</v>
      </c>
      <c r="I285" s="146"/>
      <c r="L285" s="31"/>
      <c r="M285" s="147"/>
      <c r="T285" s="55"/>
      <c r="AT285" s="16" t="s">
        <v>142</v>
      </c>
      <c r="AU285" s="16" t="s">
        <v>86</v>
      </c>
    </row>
    <row r="286" spans="2:65" s="1" customFormat="1" ht="33" customHeight="1">
      <c r="B286" s="31"/>
      <c r="C286" s="131" t="s">
        <v>406</v>
      </c>
      <c r="D286" s="131" t="s">
        <v>135</v>
      </c>
      <c r="E286" s="132" t="s">
        <v>407</v>
      </c>
      <c r="F286" s="133" t="s">
        <v>408</v>
      </c>
      <c r="G286" s="134" t="s">
        <v>169</v>
      </c>
      <c r="H286" s="135">
        <v>3</v>
      </c>
      <c r="I286" s="136"/>
      <c r="J286" s="137">
        <f>ROUND(I286*H286,2)</f>
        <v>0</v>
      </c>
      <c r="K286" s="133" t="s">
        <v>139</v>
      </c>
      <c r="L286" s="31"/>
      <c r="M286" s="138" t="s">
        <v>1</v>
      </c>
      <c r="N286" s="139" t="s">
        <v>41</v>
      </c>
      <c r="P286" s="140">
        <f>O286*H286</f>
        <v>0</v>
      </c>
      <c r="Q286" s="140">
        <v>0</v>
      </c>
      <c r="R286" s="140">
        <f>Q286*H286</f>
        <v>0</v>
      </c>
      <c r="S286" s="140">
        <v>0</v>
      </c>
      <c r="T286" s="141">
        <f>S286*H286</f>
        <v>0</v>
      </c>
      <c r="AR286" s="142" t="s">
        <v>140</v>
      </c>
      <c r="AT286" s="142" t="s">
        <v>135</v>
      </c>
      <c r="AU286" s="142" t="s">
        <v>86</v>
      </c>
      <c r="AY286" s="16" t="s">
        <v>133</v>
      </c>
      <c r="BE286" s="143">
        <f>IF(N286="základní",J286,0)</f>
        <v>0</v>
      </c>
      <c r="BF286" s="143">
        <f>IF(N286="snížená",J286,0)</f>
        <v>0</v>
      </c>
      <c r="BG286" s="143">
        <f>IF(N286="zákl. přenesená",J286,0)</f>
        <v>0</v>
      </c>
      <c r="BH286" s="143">
        <f>IF(N286="sníž. přenesená",J286,0)</f>
        <v>0</v>
      </c>
      <c r="BI286" s="143">
        <f>IF(N286="nulová",J286,0)</f>
        <v>0</v>
      </c>
      <c r="BJ286" s="16" t="s">
        <v>84</v>
      </c>
      <c r="BK286" s="143">
        <f>ROUND(I286*H286,2)</f>
        <v>0</v>
      </c>
      <c r="BL286" s="16" t="s">
        <v>140</v>
      </c>
      <c r="BM286" s="142" t="s">
        <v>409</v>
      </c>
    </row>
    <row r="287" spans="2:47" s="1" customFormat="1" ht="29.25">
      <c r="B287" s="31"/>
      <c r="D287" s="144" t="s">
        <v>142</v>
      </c>
      <c r="F287" s="145" t="s">
        <v>410</v>
      </c>
      <c r="I287" s="146"/>
      <c r="L287" s="31"/>
      <c r="M287" s="147"/>
      <c r="T287" s="55"/>
      <c r="AT287" s="16" t="s">
        <v>142</v>
      </c>
      <c r="AU287" s="16" t="s">
        <v>86</v>
      </c>
    </row>
    <row r="288" spans="2:63" s="11" customFormat="1" ht="22.9" customHeight="1">
      <c r="B288" s="119"/>
      <c r="D288" s="120" t="s">
        <v>75</v>
      </c>
      <c r="E288" s="129" t="s">
        <v>411</v>
      </c>
      <c r="F288" s="129" t="s">
        <v>412</v>
      </c>
      <c r="I288" s="122"/>
      <c r="J288" s="130">
        <f>BK288</f>
        <v>0</v>
      </c>
      <c r="L288" s="119"/>
      <c r="M288" s="124"/>
      <c r="P288" s="125">
        <f>SUM(P289:P290)</f>
        <v>0</v>
      </c>
      <c r="R288" s="125">
        <f>SUM(R289:R290)</f>
        <v>0</v>
      </c>
      <c r="T288" s="126">
        <f>SUM(T289:T290)</f>
        <v>0</v>
      </c>
      <c r="AR288" s="120" t="s">
        <v>84</v>
      </c>
      <c r="AT288" s="127" t="s">
        <v>75</v>
      </c>
      <c r="AU288" s="127" t="s">
        <v>84</v>
      </c>
      <c r="AY288" s="120" t="s">
        <v>133</v>
      </c>
      <c r="BK288" s="128">
        <f>SUM(BK289:BK290)</f>
        <v>0</v>
      </c>
    </row>
    <row r="289" spans="2:65" s="1" customFormat="1" ht="21.75" customHeight="1">
      <c r="B289" s="31"/>
      <c r="C289" s="131" t="s">
        <v>413</v>
      </c>
      <c r="D289" s="131" t="s">
        <v>135</v>
      </c>
      <c r="E289" s="132" t="s">
        <v>414</v>
      </c>
      <c r="F289" s="133" t="s">
        <v>415</v>
      </c>
      <c r="G289" s="134" t="s">
        <v>169</v>
      </c>
      <c r="H289" s="135">
        <v>84.921</v>
      </c>
      <c r="I289" s="136"/>
      <c r="J289" s="137">
        <f>ROUND(I289*H289,2)</f>
        <v>0</v>
      </c>
      <c r="K289" s="133" t="s">
        <v>139</v>
      </c>
      <c r="L289" s="31"/>
      <c r="M289" s="138" t="s">
        <v>1</v>
      </c>
      <c r="N289" s="139" t="s">
        <v>41</v>
      </c>
      <c r="P289" s="140">
        <f>O289*H289</f>
        <v>0</v>
      </c>
      <c r="Q289" s="140">
        <v>0</v>
      </c>
      <c r="R289" s="140">
        <f>Q289*H289</f>
        <v>0</v>
      </c>
      <c r="S289" s="140">
        <v>0</v>
      </c>
      <c r="T289" s="141">
        <f>S289*H289</f>
        <v>0</v>
      </c>
      <c r="AR289" s="142" t="s">
        <v>140</v>
      </c>
      <c r="AT289" s="142" t="s">
        <v>135</v>
      </c>
      <c r="AU289" s="142" t="s">
        <v>86</v>
      </c>
      <c r="AY289" s="16" t="s">
        <v>133</v>
      </c>
      <c r="BE289" s="143">
        <f>IF(N289="základní",J289,0)</f>
        <v>0</v>
      </c>
      <c r="BF289" s="143">
        <f>IF(N289="snížená",J289,0)</f>
        <v>0</v>
      </c>
      <c r="BG289" s="143">
        <f>IF(N289="zákl. přenesená",J289,0)</f>
        <v>0</v>
      </c>
      <c r="BH289" s="143">
        <f>IF(N289="sníž. přenesená",J289,0)</f>
        <v>0</v>
      </c>
      <c r="BI289" s="143">
        <f>IF(N289="nulová",J289,0)</f>
        <v>0</v>
      </c>
      <c r="BJ289" s="16" t="s">
        <v>84</v>
      </c>
      <c r="BK289" s="143">
        <f>ROUND(I289*H289,2)</f>
        <v>0</v>
      </c>
      <c r="BL289" s="16" t="s">
        <v>140</v>
      </c>
      <c r="BM289" s="142" t="s">
        <v>416</v>
      </c>
    </row>
    <row r="290" spans="2:47" s="1" customFormat="1" ht="39">
      <c r="B290" s="31"/>
      <c r="D290" s="144" t="s">
        <v>142</v>
      </c>
      <c r="F290" s="145" t="s">
        <v>417</v>
      </c>
      <c r="I290" s="146"/>
      <c r="L290" s="31"/>
      <c r="M290" s="147"/>
      <c r="T290" s="55"/>
      <c r="AT290" s="16" t="s">
        <v>142</v>
      </c>
      <c r="AU290" s="16" t="s">
        <v>86</v>
      </c>
    </row>
    <row r="291" spans="2:63" s="11" customFormat="1" ht="25.9" customHeight="1">
      <c r="B291" s="119"/>
      <c r="D291" s="120" t="s">
        <v>75</v>
      </c>
      <c r="E291" s="121" t="s">
        <v>418</v>
      </c>
      <c r="F291" s="121" t="s">
        <v>419</v>
      </c>
      <c r="I291" s="122"/>
      <c r="J291" s="123">
        <f>BK291</f>
        <v>0</v>
      </c>
      <c r="L291" s="119"/>
      <c r="M291" s="124"/>
      <c r="P291" s="125">
        <f>P292+P325+P384+P387+P459+P463+P466+P481+P497</f>
        <v>0</v>
      </c>
      <c r="R291" s="125">
        <f>R292+R325+R384+R387+R459+R463+R466+R481+R497</f>
        <v>7.70467717</v>
      </c>
      <c r="T291" s="126">
        <f>T292+T325+T384+T387+T459+T463+T466+T481+T497</f>
        <v>2.96573</v>
      </c>
      <c r="AR291" s="120" t="s">
        <v>86</v>
      </c>
      <c r="AT291" s="127" t="s">
        <v>75</v>
      </c>
      <c r="AU291" s="127" t="s">
        <v>76</v>
      </c>
      <c r="AY291" s="120" t="s">
        <v>133</v>
      </c>
      <c r="BK291" s="128">
        <f>BK292+BK325+BK384+BK387+BK459+BK463+BK466+BK481+BK497</f>
        <v>0</v>
      </c>
    </row>
    <row r="292" spans="2:63" s="11" customFormat="1" ht="22.9" customHeight="1">
      <c r="B292" s="119"/>
      <c r="D292" s="120" t="s">
        <v>75</v>
      </c>
      <c r="E292" s="129" t="s">
        <v>420</v>
      </c>
      <c r="F292" s="129" t="s">
        <v>421</v>
      </c>
      <c r="I292" s="122"/>
      <c r="J292" s="130">
        <f>BK292</f>
        <v>0</v>
      </c>
      <c r="L292" s="119"/>
      <c r="M292" s="124"/>
      <c r="P292" s="125">
        <f>SUM(P293:P324)</f>
        <v>0</v>
      </c>
      <c r="R292" s="125">
        <f>SUM(R293:R324)</f>
        <v>0.39986</v>
      </c>
      <c r="T292" s="126">
        <f>SUM(T293:T324)</f>
        <v>0.18419999999999997</v>
      </c>
      <c r="AR292" s="120" t="s">
        <v>86</v>
      </c>
      <c r="AT292" s="127" t="s">
        <v>75</v>
      </c>
      <c r="AU292" s="127" t="s">
        <v>84</v>
      </c>
      <c r="AY292" s="120" t="s">
        <v>133</v>
      </c>
      <c r="BK292" s="128">
        <f>SUM(BK293:BK324)</f>
        <v>0</v>
      </c>
    </row>
    <row r="293" spans="2:65" s="1" customFormat="1" ht="16.5" customHeight="1">
      <c r="B293" s="31"/>
      <c r="C293" s="131" t="s">
        <v>422</v>
      </c>
      <c r="D293" s="131" t="s">
        <v>135</v>
      </c>
      <c r="E293" s="132" t="s">
        <v>423</v>
      </c>
      <c r="F293" s="133" t="s">
        <v>424</v>
      </c>
      <c r="G293" s="134" t="s">
        <v>265</v>
      </c>
      <c r="H293" s="135">
        <v>50</v>
      </c>
      <c r="I293" s="136"/>
      <c r="J293" s="137">
        <f>ROUND(I293*H293,2)</f>
        <v>0</v>
      </c>
      <c r="K293" s="133" t="s">
        <v>139</v>
      </c>
      <c r="L293" s="31"/>
      <c r="M293" s="138" t="s">
        <v>1</v>
      </c>
      <c r="N293" s="139" t="s">
        <v>41</v>
      </c>
      <c r="P293" s="140">
        <f>O293*H293</f>
        <v>0</v>
      </c>
      <c r="Q293" s="140">
        <v>0</v>
      </c>
      <c r="R293" s="140">
        <f>Q293*H293</f>
        <v>0</v>
      </c>
      <c r="S293" s="140">
        <v>0.0021</v>
      </c>
      <c r="T293" s="141">
        <f>S293*H293</f>
        <v>0.105</v>
      </c>
      <c r="AR293" s="142" t="s">
        <v>236</v>
      </c>
      <c r="AT293" s="142" t="s">
        <v>135</v>
      </c>
      <c r="AU293" s="142" t="s">
        <v>86</v>
      </c>
      <c r="AY293" s="16" t="s">
        <v>133</v>
      </c>
      <c r="BE293" s="143">
        <f>IF(N293="základní",J293,0)</f>
        <v>0</v>
      </c>
      <c r="BF293" s="143">
        <f>IF(N293="snížená",J293,0)</f>
        <v>0</v>
      </c>
      <c r="BG293" s="143">
        <f>IF(N293="zákl. přenesená",J293,0)</f>
        <v>0</v>
      </c>
      <c r="BH293" s="143">
        <f>IF(N293="sníž. přenesená",J293,0)</f>
        <v>0</v>
      </c>
      <c r="BI293" s="143">
        <f>IF(N293="nulová",J293,0)</f>
        <v>0</v>
      </c>
      <c r="BJ293" s="16" t="s">
        <v>84</v>
      </c>
      <c r="BK293" s="143">
        <f>ROUND(I293*H293,2)</f>
        <v>0</v>
      </c>
      <c r="BL293" s="16" t="s">
        <v>236</v>
      </c>
      <c r="BM293" s="142" t="s">
        <v>425</v>
      </c>
    </row>
    <row r="294" spans="2:47" s="1" customFormat="1" ht="19.5">
      <c r="B294" s="31"/>
      <c r="D294" s="144" t="s">
        <v>142</v>
      </c>
      <c r="F294" s="145" t="s">
        <v>426</v>
      </c>
      <c r="I294" s="146"/>
      <c r="L294" s="31"/>
      <c r="M294" s="147"/>
      <c r="T294" s="55"/>
      <c r="AT294" s="16" t="s">
        <v>142</v>
      </c>
      <c r="AU294" s="16" t="s">
        <v>86</v>
      </c>
    </row>
    <row r="295" spans="2:65" s="1" customFormat="1" ht="16.5" customHeight="1">
      <c r="B295" s="31"/>
      <c r="C295" s="131" t="s">
        <v>427</v>
      </c>
      <c r="D295" s="131" t="s">
        <v>135</v>
      </c>
      <c r="E295" s="132" t="s">
        <v>428</v>
      </c>
      <c r="F295" s="133" t="s">
        <v>429</v>
      </c>
      <c r="G295" s="134" t="s">
        <v>265</v>
      </c>
      <c r="H295" s="135">
        <v>40</v>
      </c>
      <c r="I295" s="136"/>
      <c r="J295" s="137">
        <f>ROUND(I295*H295,2)</f>
        <v>0</v>
      </c>
      <c r="K295" s="133" t="s">
        <v>139</v>
      </c>
      <c r="L295" s="31"/>
      <c r="M295" s="138" t="s">
        <v>1</v>
      </c>
      <c r="N295" s="139" t="s">
        <v>41</v>
      </c>
      <c r="P295" s="140">
        <f>O295*H295</f>
        <v>0</v>
      </c>
      <c r="Q295" s="140">
        <v>0</v>
      </c>
      <c r="R295" s="140">
        <f>Q295*H295</f>
        <v>0</v>
      </c>
      <c r="S295" s="140">
        <v>0.00198</v>
      </c>
      <c r="T295" s="141">
        <f>S295*H295</f>
        <v>0.07919999999999999</v>
      </c>
      <c r="AR295" s="142" t="s">
        <v>236</v>
      </c>
      <c r="AT295" s="142" t="s">
        <v>135</v>
      </c>
      <c r="AU295" s="142" t="s">
        <v>86</v>
      </c>
      <c r="AY295" s="16" t="s">
        <v>133</v>
      </c>
      <c r="BE295" s="143">
        <f>IF(N295="základní",J295,0)</f>
        <v>0</v>
      </c>
      <c r="BF295" s="143">
        <f>IF(N295="snížená",J295,0)</f>
        <v>0</v>
      </c>
      <c r="BG295" s="143">
        <f>IF(N295="zákl. přenesená",J295,0)</f>
        <v>0</v>
      </c>
      <c r="BH295" s="143">
        <f>IF(N295="sníž. přenesená",J295,0)</f>
        <v>0</v>
      </c>
      <c r="BI295" s="143">
        <f>IF(N295="nulová",J295,0)</f>
        <v>0</v>
      </c>
      <c r="BJ295" s="16" t="s">
        <v>84</v>
      </c>
      <c r="BK295" s="143">
        <f>ROUND(I295*H295,2)</f>
        <v>0</v>
      </c>
      <c r="BL295" s="16" t="s">
        <v>236</v>
      </c>
      <c r="BM295" s="142" t="s">
        <v>430</v>
      </c>
    </row>
    <row r="296" spans="2:47" s="1" customFormat="1" ht="19.5">
      <c r="B296" s="31"/>
      <c r="D296" s="144" t="s">
        <v>142</v>
      </c>
      <c r="F296" s="145" t="s">
        <v>431</v>
      </c>
      <c r="I296" s="146"/>
      <c r="L296" s="31"/>
      <c r="M296" s="147"/>
      <c r="T296" s="55"/>
      <c r="AT296" s="16" t="s">
        <v>142</v>
      </c>
      <c r="AU296" s="16" t="s">
        <v>86</v>
      </c>
    </row>
    <row r="297" spans="2:65" s="1" customFormat="1" ht="21.75" customHeight="1">
      <c r="B297" s="31"/>
      <c r="C297" s="131" t="s">
        <v>432</v>
      </c>
      <c r="D297" s="131" t="s">
        <v>135</v>
      </c>
      <c r="E297" s="132" t="s">
        <v>433</v>
      </c>
      <c r="F297" s="133" t="s">
        <v>434</v>
      </c>
      <c r="G297" s="134" t="s">
        <v>265</v>
      </c>
      <c r="H297" s="135">
        <v>3</v>
      </c>
      <c r="I297" s="136"/>
      <c r="J297" s="137">
        <f>ROUND(I297*H297,2)</f>
        <v>0</v>
      </c>
      <c r="K297" s="133" t="s">
        <v>139</v>
      </c>
      <c r="L297" s="31"/>
      <c r="M297" s="138" t="s">
        <v>1</v>
      </c>
      <c r="N297" s="139" t="s">
        <v>41</v>
      </c>
      <c r="P297" s="140">
        <f>O297*H297</f>
        <v>0</v>
      </c>
      <c r="Q297" s="140">
        <v>0.00142</v>
      </c>
      <c r="R297" s="140">
        <f>Q297*H297</f>
        <v>0.00426</v>
      </c>
      <c r="S297" s="140">
        <v>0</v>
      </c>
      <c r="T297" s="141">
        <f>S297*H297</f>
        <v>0</v>
      </c>
      <c r="AR297" s="142" t="s">
        <v>236</v>
      </c>
      <c r="AT297" s="142" t="s">
        <v>135</v>
      </c>
      <c r="AU297" s="142" t="s">
        <v>86</v>
      </c>
      <c r="AY297" s="16" t="s">
        <v>133</v>
      </c>
      <c r="BE297" s="143">
        <f>IF(N297="základní",J297,0)</f>
        <v>0</v>
      </c>
      <c r="BF297" s="143">
        <f>IF(N297="snížená",J297,0)</f>
        <v>0</v>
      </c>
      <c r="BG297" s="143">
        <f>IF(N297="zákl. přenesená",J297,0)</f>
        <v>0</v>
      </c>
      <c r="BH297" s="143">
        <f>IF(N297="sníž. přenesená",J297,0)</f>
        <v>0</v>
      </c>
      <c r="BI297" s="143">
        <f>IF(N297="nulová",J297,0)</f>
        <v>0</v>
      </c>
      <c r="BJ297" s="16" t="s">
        <v>84</v>
      </c>
      <c r="BK297" s="143">
        <f>ROUND(I297*H297,2)</f>
        <v>0</v>
      </c>
      <c r="BL297" s="16" t="s">
        <v>236</v>
      </c>
      <c r="BM297" s="142" t="s">
        <v>435</v>
      </c>
    </row>
    <row r="298" spans="2:47" s="1" customFormat="1" ht="11.25">
      <c r="B298" s="31"/>
      <c r="D298" s="144" t="s">
        <v>142</v>
      </c>
      <c r="F298" s="145" t="s">
        <v>436</v>
      </c>
      <c r="I298" s="146"/>
      <c r="L298" s="31"/>
      <c r="M298" s="147"/>
      <c r="T298" s="55"/>
      <c r="AT298" s="16" t="s">
        <v>142</v>
      </c>
      <c r="AU298" s="16" t="s">
        <v>86</v>
      </c>
    </row>
    <row r="299" spans="2:65" s="1" customFormat="1" ht="21.75" customHeight="1">
      <c r="B299" s="31"/>
      <c r="C299" s="131" t="s">
        <v>437</v>
      </c>
      <c r="D299" s="131" t="s">
        <v>135</v>
      </c>
      <c r="E299" s="132" t="s">
        <v>438</v>
      </c>
      <c r="F299" s="133" t="s">
        <v>439</v>
      </c>
      <c r="G299" s="134" t="s">
        <v>265</v>
      </c>
      <c r="H299" s="135">
        <v>12</v>
      </c>
      <c r="I299" s="136"/>
      <c r="J299" s="137">
        <f>ROUND(I299*H299,2)</f>
        <v>0</v>
      </c>
      <c r="K299" s="133" t="s">
        <v>139</v>
      </c>
      <c r="L299" s="31"/>
      <c r="M299" s="138" t="s">
        <v>1</v>
      </c>
      <c r="N299" s="139" t="s">
        <v>41</v>
      </c>
      <c r="P299" s="140">
        <f>O299*H299</f>
        <v>0</v>
      </c>
      <c r="Q299" s="140">
        <v>0.01975</v>
      </c>
      <c r="R299" s="140">
        <f>Q299*H299</f>
        <v>0.237</v>
      </c>
      <c r="S299" s="140">
        <v>0</v>
      </c>
      <c r="T299" s="141">
        <f>S299*H299</f>
        <v>0</v>
      </c>
      <c r="AR299" s="142" t="s">
        <v>236</v>
      </c>
      <c r="AT299" s="142" t="s">
        <v>135</v>
      </c>
      <c r="AU299" s="142" t="s">
        <v>86</v>
      </c>
      <c r="AY299" s="16" t="s">
        <v>133</v>
      </c>
      <c r="BE299" s="143">
        <f>IF(N299="základní",J299,0)</f>
        <v>0</v>
      </c>
      <c r="BF299" s="143">
        <f>IF(N299="snížená",J299,0)</f>
        <v>0</v>
      </c>
      <c r="BG299" s="143">
        <f>IF(N299="zákl. přenesená",J299,0)</f>
        <v>0</v>
      </c>
      <c r="BH299" s="143">
        <f>IF(N299="sníž. přenesená",J299,0)</f>
        <v>0</v>
      </c>
      <c r="BI299" s="143">
        <f>IF(N299="nulová",J299,0)</f>
        <v>0</v>
      </c>
      <c r="BJ299" s="16" t="s">
        <v>84</v>
      </c>
      <c r="BK299" s="143">
        <f>ROUND(I299*H299,2)</f>
        <v>0</v>
      </c>
      <c r="BL299" s="16" t="s">
        <v>236</v>
      </c>
      <c r="BM299" s="142" t="s">
        <v>440</v>
      </c>
    </row>
    <row r="300" spans="2:47" s="1" customFormat="1" ht="11.25">
      <c r="B300" s="31"/>
      <c r="D300" s="144" t="s">
        <v>142</v>
      </c>
      <c r="F300" s="145" t="s">
        <v>441</v>
      </c>
      <c r="I300" s="146"/>
      <c r="L300" s="31"/>
      <c r="M300" s="147"/>
      <c r="T300" s="55"/>
      <c r="AT300" s="16" t="s">
        <v>142</v>
      </c>
      <c r="AU300" s="16" t="s">
        <v>86</v>
      </c>
    </row>
    <row r="301" spans="2:65" s="1" customFormat="1" ht="16.5" customHeight="1">
      <c r="B301" s="31"/>
      <c r="C301" s="131" t="s">
        <v>442</v>
      </c>
      <c r="D301" s="131" t="s">
        <v>135</v>
      </c>
      <c r="E301" s="132" t="s">
        <v>443</v>
      </c>
      <c r="F301" s="133" t="s">
        <v>444</v>
      </c>
      <c r="G301" s="134" t="s">
        <v>265</v>
      </c>
      <c r="H301" s="135">
        <v>25</v>
      </c>
      <c r="I301" s="136"/>
      <c r="J301" s="137">
        <f>ROUND(I301*H301,2)</f>
        <v>0</v>
      </c>
      <c r="K301" s="133" t="s">
        <v>139</v>
      </c>
      <c r="L301" s="31"/>
      <c r="M301" s="138" t="s">
        <v>1</v>
      </c>
      <c r="N301" s="139" t="s">
        <v>41</v>
      </c>
      <c r="P301" s="140">
        <f>O301*H301</f>
        <v>0</v>
      </c>
      <c r="Q301" s="140">
        <v>0.00201</v>
      </c>
      <c r="R301" s="140">
        <f>Q301*H301</f>
        <v>0.05025</v>
      </c>
      <c r="S301" s="140">
        <v>0</v>
      </c>
      <c r="T301" s="141">
        <f>S301*H301</f>
        <v>0</v>
      </c>
      <c r="AR301" s="142" t="s">
        <v>236</v>
      </c>
      <c r="AT301" s="142" t="s">
        <v>135</v>
      </c>
      <c r="AU301" s="142" t="s">
        <v>86</v>
      </c>
      <c r="AY301" s="16" t="s">
        <v>133</v>
      </c>
      <c r="BE301" s="143">
        <f>IF(N301="základní",J301,0)</f>
        <v>0</v>
      </c>
      <c r="BF301" s="143">
        <f>IF(N301="snížená",J301,0)</f>
        <v>0</v>
      </c>
      <c r="BG301" s="143">
        <f>IF(N301="zákl. přenesená",J301,0)</f>
        <v>0</v>
      </c>
      <c r="BH301" s="143">
        <f>IF(N301="sníž. přenesená",J301,0)</f>
        <v>0</v>
      </c>
      <c r="BI301" s="143">
        <f>IF(N301="nulová",J301,0)</f>
        <v>0</v>
      </c>
      <c r="BJ301" s="16" t="s">
        <v>84</v>
      </c>
      <c r="BK301" s="143">
        <f>ROUND(I301*H301,2)</f>
        <v>0</v>
      </c>
      <c r="BL301" s="16" t="s">
        <v>236</v>
      </c>
      <c r="BM301" s="142" t="s">
        <v>445</v>
      </c>
    </row>
    <row r="302" spans="2:47" s="1" customFormat="1" ht="11.25">
      <c r="B302" s="31"/>
      <c r="D302" s="144" t="s">
        <v>142</v>
      </c>
      <c r="F302" s="145" t="s">
        <v>446</v>
      </c>
      <c r="I302" s="146"/>
      <c r="L302" s="31"/>
      <c r="M302" s="147"/>
      <c r="T302" s="55"/>
      <c r="AT302" s="16" t="s">
        <v>142</v>
      </c>
      <c r="AU302" s="16" t="s">
        <v>86</v>
      </c>
    </row>
    <row r="303" spans="2:65" s="1" customFormat="1" ht="16.5" customHeight="1">
      <c r="B303" s="31"/>
      <c r="C303" s="131" t="s">
        <v>447</v>
      </c>
      <c r="D303" s="131" t="s">
        <v>135</v>
      </c>
      <c r="E303" s="132" t="s">
        <v>448</v>
      </c>
      <c r="F303" s="133" t="s">
        <v>449</v>
      </c>
      <c r="G303" s="134" t="s">
        <v>265</v>
      </c>
      <c r="H303" s="135">
        <v>7</v>
      </c>
      <c r="I303" s="136"/>
      <c r="J303" s="137">
        <f>ROUND(I303*H303,2)</f>
        <v>0</v>
      </c>
      <c r="K303" s="133" t="s">
        <v>139</v>
      </c>
      <c r="L303" s="31"/>
      <c r="M303" s="138" t="s">
        <v>1</v>
      </c>
      <c r="N303" s="139" t="s">
        <v>41</v>
      </c>
      <c r="P303" s="140">
        <f>O303*H303</f>
        <v>0</v>
      </c>
      <c r="Q303" s="140">
        <v>0.00145</v>
      </c>
      <c r="R303" s="140">
        <f>Q303*H303</f>
        <v>0.01015</v>
      </c>
      <c r="S303" s="140">
        <v>0</v>
      </c>
      <c r="T303" s="141">
        <f>S303*H303</f>
        <v>0</v>
      </c>
      <c r="AR303" s="142" t="s">
        <v>236</v>
      </c>
      <c r="AT303" s="142" t="s">
        <v>135</v>
      </c>
      <c r="AU303" s="142" t="s">
        <v>86</v>
      </c>
      <c r="AY303" s="16" t="s">
        <v>133</v>
      </c>
      <c r="BE303" s="143">
        <f>IF(N303="základní",J303,0)</f>
        <v>0</v>
      </c>
      <c r="BF303" s="143">
        <f>IF(N303="snížená",J303,0)</f>
        <v>0</v>
      </c>
      <c r="BG303" s="143">
        <f>IF(N303="zákl. přenesená",J303,0)</f>
        <v>0</v>
      </c>
      <c r="BH303" s="143">
        <f>IF(N303="sníž. přenesená",J303,0)</f>
        <v>0</v>
      </c>
      <c r="BI303" s="143">
        <f>IF(N303="nulová",J303,0)</f>
        <v>0</v>
      </c>
      <c r="BJ303" s="16" t="s">
        <v>84</v>
      </c>
      <c r="BK303" s="143">
        <f>ROUND(I303*H303,2)</f>
        <v>0</v>
      </c>
      <c r="BL303" s="16" t="s">
        <v>236</v>
      </c>
      <c r="BM303" s="142" t="s">
        <v>450</v>
      </c>
    </row>
    <row r="304" spans="2:47" s="1" customFormat="1" ht="11.25">
      <c r="B304" s="31"/>
      <c r="D304" s="144" t="s">
        <v>142</v>
      </c>
      <c r="F304" s="145" t="s">
        <v>451</v>
      </c>
      <c r="I304" s="146"/>
      <c r="L304" s="31"/>
      <c r="M304" s="147"/>
      <c r="T304" s="55"/>
      <c r="AT304" s="16" t="s">
        <v>142</v>
      </c>
      <c r="AU304" s="16" t="s">
        <v>86</v>
      </c>
    </row>
    <row r="305" spans="2:65" s="1" customFormat="1" ht="16.5" customHeight="1">
      <c r="B305" s="31"/>
      <c r="C305" s="131" t="s">
        <v>452</v>
      </c>
      <c r="D305" s="131" t="s">
        <v>135</v>
      </c>
      <c r="E305" s="132" t="s">
        <v>453</v>
      </c>
      <c r="F305" s="133" t="s">
        <v>454</v>
      </c>
      <c r="G305" s="134" t="s">
        <v>265</v>
      </c>
      <c r="H305" s="135">
        <v>10</v>
      </c>
      <c r="I305" s="136"/>
      <c r="J305" s="137">
        <f>ROUND(I305*H305,2)</f>
        <v>0</v>
      </c>
      <c r="K305" s="133" t="s">
        <v>139</v>
      </c>
      <c r="L305" s="31"/>
      <c r="M305" s="138" t="s">
        <v>1</v>
      </c>
      <c r="N305" s="139" t="s">
        <v>41</v>
      </c>
      <c r="P305" s="140">
        <f>O305*H305</f>
        <v>0</v>
      </c>
      <c r="Q305" s="140">
        <v>0.00184</v>
      </c>
      <c r="R305" s="140">
        <f>Q305*H305</f>
        <v>0.0184</v>
      </c>
      <c r="S305" s="140">
        <v>0</v>
      </c>
      <c r="T305" s="141">
        <f>S305*H305</f>
        <v>0</v>
      </c>
      <c r="AR305" s="142" t="s">
        <v>236</v>
      </c>
      <c r="AT305" s="142" t="s">
        <v>135</v>
      </c>
      <c r="AU305" s="142" t="s">
        <v>86</v>
      </c>
      <c r="AY305" s="16" t="s">
        <v>133</v>
      </c>
      <c r="BE305" s="143">
        <f>IF(N305="základní",J305,0)</f>
        <v>0</v>
      </c>
      <c r="BF305" s="143">
        <f>IF(N305="snížená",J305,0)</f>
        <v>0</v>
      </c>
      <c r="BG305" s="143">
        <f>IF(N305="zákl. přenesená",J305,0)</f>
        <v>0</v>
      </c>
      <c r="BH305" s="143">
        <f>IF(N305="sníž. přenesená",J305,0)</f>
        <v>0</v>
      </c>
      <c r="BI305" s="143">
        <f>IF(N305="nulová",J305,0)</f>
        <v>0</v>
      </c>
      <c r="BJ305" s="16" t="s">
        <v>84</v>
      </c>
      <c r="BK305" s="143">
        <f>ROUND(I305*H305,2)</f>
        <v>0</v>
      </c>
      <c r="BL305" s="16" t="s">
        <v>236</v>
      </c>
      <c r="BM305" s="142" t="s">
        <v>455</v>
      </c>
    </row>
    <row r="306" spans="2:47" s="1" customFormat="1" ht="11.25">
      <c r="B306" s="31"/>
      <c r="D306" s="144" t="s">
        <v>142</v>
      </c>
      <c r="F306" s="145" t="s">
        <v>456</v>
      </c>
      <c r="I306" s="146"/>
      <c r="L306" s="31"/>
      <c r="M306" s="147"/>
      <c r="T306" s="55"/>
      <c r="AT306" s="16" t="s">
        <v>142</v>
      </c>
      <c r="AU306" s="16" t="s">
        <v>86</v>
      </c>
    </row>
    <row r="307" spans="2:65" s="1" customFormat="1" ht="16.5" customHeight="1">
      <c r="B307" s="31"/>
      <c r="C307" s="131" t="s">
        <v>457</v>
      </c>
      <c r="D307" s="131" t="s">
        <v>135</v>
      </c>
      <c r="E307" s="132" t="s">
        <v>458</v>
      </c>
      <c r="F307" s="133" t="s">
        <v>459</v>
      </c>
      <c r="G307" s="134" t="s">
        <v>265</v>
      </c>
      <c r="H307" s="135">
        <v>75</v>
      </c>
      <c r="I307" s="136"/>
      <c r="J307" s="137">
        <f>ROUND(I307*H307,2)</f>
        <v>0</v>
      </c>
      <c r="K307" s="133" t="s">
        <v>139</v>
      </c>
      <c r="L307" s="31"/>
      <c r="M307" s="138" t="s">
        <v>1</v>
      </c>
      <c r="N307" s="139" t="s">
        <v>41</v>
      </c>
      <c r="P307" s="140">
        <f>O307*H307</f>
        <v>0</v>
      </c>
      <c r="Q307" s="140">
        <v>0.00041</v>
      </c>
      <c r="R307" s="140">
        <f>Q307*H307</f>
        <v>0.03075</v>
      </c>
      <c r="S307" s="140">
        <v>0</v>
      </c>
      <c r="T307" s="141">
        <f>S307*H307</f>
        <v>0</v>
      </c>
      <c r="AR307" s="142" t="s">
        <v>236</v>
      </c>
      <c r="AT307" s="142" t="s">
        <v>135</v>
      </c>
      <c r="AU307" s="142" t="s">
        <v>86</v>
      </c>
      <c r="AY307" s="16" t="s">
        <v>133</v>
      </c>
      <c r="BE307" s="143">
        <f>IF(N307="základní",J307,0)</f>
        <v>0</v>
      </c>
      <c r="BF307" s="143">
        <f>IF(N307="snížená",J307,0)</f>
        <v>0</v>
      </c>
      <c r="BG307" s="143">
        <f>IF(N307="zákl. přenesená",J307,0)</f>
        <v>0</v>
      </c>
      <c r="BH307" s="143">
        <f>IF(N307="sníž. přenesená",J307,0)</f>
        <v>0</v>
      </c>
      <c r="BI307" s="143">
        <f>IF(N307="nulová",J307,0)</f>
        <v>0</v>
      </c>
      <c r="BJ307" s="16" t="s">
        <v>84</v>
      </c>
      <c r="BK307" s="143">
        <f>ROUND(I307*H307,2)</f>
        <v>0</v>
      </c>
      <c r="BL307" s="16" t="s">
        <v>236</v>
      </c>
      <c r="BM307" s="142" t="s">
        <v>460</v>
      </c>
    </row>
    <row r="308" spans="2:47" s="1" customFormat="1" ht="11.25">
      <c r="B308" s="31"/>
      <c r="D308" s="144" t="s">
        <v>142</v>
      </c>
      <c r="F308" s="145" t="s">
        <v>461</v>
      </c>
      <c r="I308" s="146"/>
      <c r="L308" s="31"/>
      <c r="M308" s="147"/>
      <c r="T308" s="55"/>
      <c r="AT308" s="16" t="s">
        <v>142</v>
      </c>
      <c r="AU308" s="16" t="s">
        <v>86</v>
      </c>
    </row>
    <row r="309" spans="2:65" s="1" customFormat="1" ht="16.5" customHeight="1">
      <c r="B309" s="31"/>
      <c r="C309" s="131" t="s">
        <v>462</v>
      </c>
      <c r="D309" s="131" t="s">
        <v>135</v>
      </c>
      <c r="E309" s="132" t="s">
        <v>463</v>
      </c>
      <c r="F309" s="133" t="s">
        <v>464</v>
      </c>
      <c r="G309" s="134" t="s">
        <v>265</v>
      </c>
      <c r="H309" s="135">
        <v>60</v>
      </c>
      <c r="I309" s="136"/>
      <c r="J309" s="137">
        <f>ROUND(I309*H309,2)</f>
        <v>0</v>
      </c>
      <c r="K309" s="133" t="s">
        <v>139</v>
      </c>
      <c r="L309" s="31"/>
      <c r="M309" s="138" t="s">
        <v>1</v>
      </c>
      <c r="N309" s="139" t="s">
        <v>41</v>
      </c>
      <c r="P309" s="140">
        <f>O309*H309</f>
        <v>0</v>
      </c>
      <c r="Q309" s="140">
        <v>0.00048</v>
      </c>
      <c r="R309" s="140">
        <f>Q309*H309</f>
        <v>0.0288</v>
      </c>
      <c r="S309" s="140">
        <v>0</v>
      </c>
      <c r="T309" s="141">
        <f>S309*H309</f>
        <v>0</v>
      </c>
      <c r="AR309" s="142" t="s">
        <v>236</v>
      </c>
      <c r="AT309" s="142" t="s">
        <v>135</v>
      </c>
      <c r="AU309" s="142" t="s">
        <v>86</v>
      </c>
      <c r="AY309" s="16" t="s">
        <v>133</v>
      </c>
      <c r="BE309" s="143">
        <f>IF(N309="základní",J309,0)</f>
        <v>0</v>
      </c>
      <c r="BF309" s="143">
        <f>IF(N309="snížená",J309,0)</f>
        <v>0</v>
      </c>
      <c r="BG309" s="143">
        <f>IF(N309="zákl. přenesená",J309,0)</f>
        <v>0</v>
      </c>
      <c r="BH309" s="143">
        <f>IF(N309="sníž. přenesená",J309,0)</f>
        <v>0</v>
      </c>
      <c r="BI309" s="143">
        <f>IF(N309="nulová",J309,0)</f>
        <v>0</v>
      </c>
      <c r="BJ309" s="16" t="s">
        <v>84</v>
      </c>
      <c r="BK309" s="143">
        <f>ROUND(I309*H309,2)</f>
        <v>0</v>
      </c>
      <c r="BL309" s="16" t="s">
        <v>236</v>
      </c>
      <c r="BM309" s="142" t="s">
        <v>465</v>
      </c>
    </row>
    <row r="310" spans="2:47" s="1" customFormat="1" ht="11.25">
      <c r="B310" s="31"/>
      <c r="D310" s="144" t="s">
        <v>142</v>
      </c>
      <c r="F310" s="145" t="s">
        <v>466</v>
      </c>
      <c r="I310" s="146"/>
      <c r="L310" s="31"/>
      <c r="M310" s="147"/>
      <c r="T310" s="55"/>
      <c r="AT310" s="16" t="s">
        <v>142</v>
      </c>
      <c r="AU310" s="16" t="s">
        <v>86</v>
      </c>
    </row>
    <row r="311" spans="2:65" s="1" customFormat="1" ht="16.5" customHeight="1">
      <c r="B311" s="31"/>
      <c r="C311" s="131" t="s">
        <v>467</v>
      </c>
      <c r="D311" s="131" t="s">
        <v>135</v>
      </c>
      <c r="E311" s="132" t="s">
        <v>468</v>
      </c>
      <c r="F311" s="133" t="s">
        <v>469</v>
      </c>
      <c r="G311" s="134" t="s">
        <v>265</v>
      </c>
      <c r="H311" s="135">
        <v>25</v>
      </c>
      <c r="I311" s="136"/>
      <c r="J311" s="137">
        <f>ROUND(I311*H311,2)</f>
        <v>0</v>
      </c>
      <c r="K311" s="133" t="s">
        <v>139</v>
      </c>
      <c r="L311" s="31"/>
      <c r="M311" s="138" t="s">
        <v>1</v>
      </c>
      <c r="N311" s="139" t="s">
        <v>41</v>
      </c>
      <c r="P311" s="140">
        <f>O311*H311</f>
        <v>0</v>
      </c>
      <c r="Q311" s="140">
        <v>0.00071</v>
      </c>
      <c r="R311" s="140">
        <f>Q311*H311</f>
        <v>0.017750000000000002</v>
      </c>
      <c r="S311" s="140">
        <v>0</v>
      </c>
      <c r="T311" s="141">
        <f>S311*H311</f>
        <v>0</v>
      </c>
      <c r="AR311" s="142" t="s">
        <v>236</v>
      </c>
      <c r="AT311" s="142" t="s">
        <v>135</v>
      </c>
      <c r="AU311" s="142" t="s">
        <v>86</v>
      </c>
      <c r="AY311" s="16" t="s">
        <v>133</v>
      </c>
      <c r="BE311" s="143">
        <f>IF(N311="základní",J311,0)</f>
        <v>0</v>
      </c>
      <c r="BF311" s="143">
        <f>IF(N311="snížená",J311,0)</f>
        <v>0</v>
      </c>
      <c r="BG311" s="143">
        <f>IF(N311="zákl. přenesená",J311,0)</f>
        <v>0</v>
      </c>
      <c r="BH311" s="143">
        <f>IF(N311="sníž. přenesená",J311,0)</f>
        <v>0</v>
      </c>
      <c r="BI311" s="143">
        <f>IF(N311="nulová",J311,0)</f>
        <v>0</v>
      </c>
      <c r="BJ311" s="16" t="s">
        <v>84</v>
      </c>
      <c r="BK311" s="143">
        <f>ROUND(I311*H311,2)</f>
        <v>0</v>
      </c>
      <c r="BL311" s="16" t="s">
        <v>236</v>
      </c>
      <c r="BM311" s="142" t="s">
        <v>470</v>
      </c>
    </row>
    <row r="312" spans="2:47" s="1" customFormat="1" ht="11.25">
      <c r="B312" s="31"/>
      <c r="D312" s="144" t="s">
        <v>142</v>
      </c>
      <c r="F312" s="145" t="s">
        <v>471</v>
      </c>
      <c r="I312" s="146"/>
      <c r="L312" s="31"/>
      <c r="M312" s="147"/>
      <c r="T312" s="55"/>
      <c r="AT312" s="16" t="s">
        <v>142</v>
      </c>
      <c r="AU312" s="16" t="s">
        <v>86</v>
      </c>
    </row>
    <row r="313" spans="2:65" s="1" customFormat="1" ht="24.2" customHeight="1">
      <c r="B313" s="31"/>
      <c r="C313" s="131" t="s">
        <v>472</v>
      </c>
      <c r="D313" s="131" t="s">
        <v>135</v>
      </c>
      <c r="E313" s="132" t="s">
        <v>473</v>
      </c>
      <c r="F313" s="133" t="s">
        <v>474</v>
      </c>
      <c r="G313" s="134" t="s">
        <v>233</v>
      </c>
      <c r="H313" s="135">
        <v>2</v>
      </c>
      <c r="I313" s="136"/>
      <c r="J313" s="137">
        <f>ROUND(I313*H313,2)</f>
        <v>0</v>
      </c>
      <c r="K313" s="133" t="s">
        <v>139</v>
      </c>
      <c r="L313" s="31"/>
      <c r="M313" s="138" t="s">
        <v>1</v>
      </c>
      <c r="N313" s="139" t="s">
        <v>41</v>
      </c>
      <c r="P313" s="140">
        <f>O313*H313</f>
        <v>0</v>
      </c>
      <c r="Q313" s="140">
        <v>0.00034</v>
      </c>
      <c r="R313" s="140">
        <f>Q313*H313</f>
        <v>0.00068</v>
      </c>
      <c r="S313" s="140">
        <v>0</v>
      </c>
      <c r="T313" s="141">
        <f>S313*H313</f>
        <v>0</v>
      </c>
      <c r="AR313" s="142" t="s">
        <v>236</v>
      </c>
      <c r="AT313" s="142" t="s">
        <v>135</v>
      </c>
      <c r="AU313" s="142" t="s">
        <v>86</v>
      </c>
      <c r="AY313" s="16" t="s">
        <v>133</v>
      </c>
      <c r="BE313" s="143">
        <f>IF(N313="základní",J313,0)</f>
        <v>0</v>
      </c>
      <c r="BF313" s="143">
        <f>IF(N313="snížená",J313,0)</f>
        <v>0</v>
      </c>
      <c r="BG313" s="143">
        <f>IF(N313="zákl. přenesená",J313,0)</f>
        <v>0</v>
      </c>
      <c r="BH313" s="143">
        <f>IF(N313="sníž. přenesená",J313,0)</f>
        <v>0</v>
      </c>
      <c r="BI313" s="143">
        <f>IF(N313="nulová",J313,0)</f>
        <v>0</v>
      </c>
      <c r="BJ313" s="16" t="s">
        <v>84</v>
      </c>
      <c r="BK313" s="143">
        <f>ROUND(I313*H313,2)</f>
        <v>0</v>
      </c>
      <c r="BL313" s="16" t="s">
        <v>236</v>
      </c>
      <c r="BM313" s="142" t="s">
        <v>475</v>
      </c>
    </row>
    <row r="314" spans="2:47" s="1" customFormat="1" ht="19.5">
      <c r="B314" s="31"/>
      <c r="D314" s="144" t="s">
        <v>142</v>
      </c>
      <c r="F314" s="145" t="s">
        <v>476</v>
      </c>
      <c r="I314" s="146"/>
      <c r="L314" s="31"/>
      <c r="M314" s="147"/>
      <c r="T314" s="55"/>
      <c r="AT314" s="16" t="s">
        <v>142</v>
      </c>
      <c r="AU314" s="16" t="s">
        <v>86</v>
      </c>
    </row>
    <row r="315" spans="2:65" s="1" customFormat="1" ht="16.5" customHeight="1">
      <c r="B315" s="31"/>
      <c r="C315" s="131" t="s">
        <v>477</v>
      </c>
      <c r="D315" s="131" t="s">
        <v>135</v>
      </c>
      <c r="E315" s="132" t="s">
        <v>478</v>
      </c>
      <c r="F315" s="133" t="s">
        <v>479</v>
      </c>
      <c r="G315" s="134" t="s">
        <v>233</v>
      </c>
      <c r="H315" s="135">
        <v>1</v>
      </c>
      <c r="I315" s="136"/>
      <c r="J315" s="137">
        <f>ROUND(I315*H315,2)</f>
        <v>0</v>
      </c>
      <c r="K315" s="133" t="s">
        <v>139</v>
      </c>
      <c r="L315" s="31"/>
      <c r="M315" s="138" t="s">
        <v>1</v>
      </c>
      <c r="N315" s="139" t="s">
        <v>41</v>
      </c>
      <c r="P315" s="140">
        <f>O315*H315</f>
        <v>0</v>
      </c>
      <c r="Q315" s="140">
        <v>0.00029</v>
      </c>
      <c r="R315" s="140">
        <f>Q315*H315</f>
        <v>0.00029</v>
      </c>
      <c r="S315" s="140">
        <v>0</v>
      </c>
      <c r="T315" s="141">
        <f>S315*H315</f>
        <v>0</v>
      </c>
      <c r="AR315" s="142" t="s">
        <v>236</v>
      </c>
      <c r="AT315" s="142" t="s">
        <v>135</v>
      </c>
      <c r="AU315" s="142" t="s">
        <v>86</v>
      </c>
      <c r="AY315" s="16" t="s">
        <v>133</v>
      </c>
      <c r="BE315" s="143">
        <f>IF(N315="základní",J315,0)</f>
        <v>0</v>
      </c>
      <c r="BF315" s="143">
        <f>IF(N315="snížená",J315,0)</f>
        <v>0</v>
      </c>
      <c r="BG315" s="143">
        <f>IF(N315="zákl. přenesená",J315,0)</f>
        <v>0</v>
      </c>
      <c r="BH315" s="143">
        <f>IF(N315="sníž. přenesená",J315,0)</f>
        <v>0</v>
      </c>
      <c r="BI315" s="143">
        <f>IF(N315="nulová",J315,0)</f>
        <v>0</v>
      </c>
      <c r="BJ315" s="16" t="s">
        <v>84</v>
      </c>
      <c r="BK315" s="143">
        <f>ROUND(I315*H315,2)</f>
        <v>0</v>
      </c>
      <c r="BL315" s="16" t="s">
        <v>236</v>
      </c>
      <c r="BM315" s="142" t="s">
        <v>480</v>
      </c>
    </row>
    <row r="316" spans="2:47" s="1" customFormat="1" ht="11.25">
      <c r="B316" s="31"/>
      <c r="D316" s="144" t="s">
        <v>142</v>
      </c>
      <c r="F316" s="145" t="s">
        <v>481</v>
      </c>
      <c r="I316" s="146"/>
      <c r="L316" s="31"/>
      <c r="M316" s="147"/>
      <c r="T316" s="55"/>
      <c r="AT316" s="16" t="s">
        <v>142</v>
      </c>
      <c r="AU316" s="16" t="s">
        <v>86</v>
      </c>
    </row>
    <row r="317" spans="2:65" s="1" customFormat="1" ht="24.2" customHeight="1">
      <c r="B317" s="31"/>
      <c r="C317" s="131" t="s">
        <v>482</v>
      </c>
      <c r="D317" s="131" t="s">
        <v>135</v>
      </c>
      <c r="E317" s="132" t="s">
        <v>483</v>
      </c>
      <c r="F317" s="133" t="s">
        <v>484</v>
      </c>
      <c r="G317" s="134" t="s">
        <v>233</v>
      </c>
      <c r="H317" s="135">
        <v>9</v>
      </c>
      <c r="I317" s="136"/>
      <c r="J317" s="137">
        <f>ROUND(I317*H317,2)</f>
        <v>0</v>
      </c>
      <c r="K317" s="133" t="s">
        <v>139</v>
      </c>
      <c r="L317" s="31"/>
      <c r="M317" s="138" t="s">
        <v>1</v>
      </c>
      <c r="N317" s="139" t="s">
        <v>41</v>
      </c>
      <c r="P317" s="140">
        <f>O317*H317</f>
        <v>0</v>
      </c>
      <c r="Q317" s="140">
        <v>0.00017</v>
      </c>
      <c r="R317" s="140">
        <f>Q317*H317</f>
        <v>0.0015300000000000001</v>
      </c>
      <c r="S317" s="140">
        <v>0</v>
      </c>
      <c r="T317" s="141">
        <f>S317*H317</f>
        <v>0</v>
      </c>
      <c r="AR317" s="142" t="s">
        <v>236</v>
      </c>
      <c r="AT317" s="142" t="s">
        <v>135</v>
      </c>
      <c r="AU317" s="142" t="s">
        <v>86</v>
      </c>
      <c r="AY317" s="16" t="s">
        <v>133</v>
      </c>
      <c r="BE317" s="143">
        <f>IF(N317="základní",J317,0)</f>
        <v>0</v>
      </c>
      <c r="BF317" s="143">
        <f>IF(N317="snížená",J317,0)</f>
        <v>0</v>
      </c>
      <c r="BG317" s="143">
        <f>IF(N317="zákl. přenesená",J317,0)</f>
        <v>0</v>
      </c>
      <c r="BH317" s="143">
        <f>IF(N317="sníž. přenesená",J317,0)</f>
        <v>0</v>
      </c>
      <c r="BI317" s="143">
        <f>IF(N317="nulová",J317,0)</f>
        <v>0</v>
      </c>
      <c r="BJ317" s="16" t="s">
        <v>84</v>
      </c>
      <c r="BK317" s="143">
        <f>ROUND(I317*H317,2)</f>
        <v>0</v>
      </c>
      <c r="BL317" s="16" t="s">
        <v>236</v>
      </c>
      <c r="BM317" s="142" t="s">
        <v>485</v>
      </c>
    </row>
    <row r="318" spans="2:47" s="1" customFormat="1" ht="19.5">
      <c r="B318" s="31"/>
      <c r="D318" s="144" t="s">
        <v>142</v>
      </c>
      <c r="F318" s="145" t="s">
        <v>486</v>
      </c>
      <c r="I318" s="146"/>
      <c r="L318" s="31"/>
      <c r="M318" s="147"/>
      <c r="T318" s="55"/>
      <c r="AT318" s="16" t="s">
        <v>142</v>
      </c>
      <c r="AU318" s="16" t="s">
        <v>86</v>
      </c>
    </row>
    <row r="319" spans="2:65" s="1" customFormat="1" ht="21.75" customHeight="1">
      <c r="B319" s="31"/>
      <c r="C319" s="131" t="s">
        <v>487</v>
      </c>
      <c r="D319" s="131" t="s">
        <v>135</v>
      </c>
      <c r="E319" s="132" t="s">
        <v>488</v>
      </c>
      <c r="F319" s="133" t="s">
        <v>489</v>
      </c>
      <c r="G319" s="134" t="s">
        <v>265</v>
      </c>
      <c r="H319" s="135">
        <v>1</v>
      </c>
      <c r="I319" s="136"/>
      <c r="J319" s="137">
        <f>ROUND(I319*H319,2)</f>
        <v>0</v>
      </c>
      <c r="K319" s="133" t="s">
        <v>139</v>
      </c>
      <c r="L319" s="31"/>
      <c r="M319" s="138" t="s">
        <v>1</v>
      </c>
      <c r="N319" s="139" t="s">
        <v>41</v>
      </c>
      <c r="P319" s="140">
        <f>O319*H319</f>
        <v>0</v>
      </c>
      <c r="Q319" s="140">
        <v>0</v>
      </c>
      <c r="R319" s="140">
        <f>Q319*H319</f>
        <v>0</v>
      </c>
      <c r="S319" s="140">
        <v>0</v>
      </c>
      <c r="T319" s="141">
        <f>S319*H319</f>
        <v>0</v>
      </c>
      <c r="AR319" s="142" t="s">
        <v>236</v>
      </c>
      <c r="AT319" s="142" t="s">
        <v>135</v>
      </c>
      <c r="AU319" s="142" t="s">
        <v>86</v>
      </c>
      <c r="AY319" s="16" t="s">
        <v>133</v>
      </c>
      <c r="BE319" s="143">
        <f>IF(N319="základní",J319,0)</f>
        <v>0</v>
      </c>
      <c r="BF319" s="143">
        <f>IF(N319="snížená",J319,0)</f>
        <v>0</v>
      </c>
      <c r="BG319" s="143">
        <f>IF(N319="zákl. přenesená",J319,0)</f>
        <v>0</v>
      </c>
      <c r="BH319" s="143">
        <f>IF(N319="sníž. přenesená",J319,0)</f>
        <v>0</v>
      </c>
      <c r="BI319" s="143">
        <f>IF(N319="nulová",J319,0)</f>
        <v>0</v>
      </c>
      <c r="BJ319" s="16" t="s">
        <v>84</v>
      </c>
      <c r="BK319" s="143">
        <f>ROUND(I319*H319,2)</f>
        <v>0</v>
      </c>
      <c r="BL319" s="16" t="s">
        <v>236</v>
      </c>
      <c r="BM319" s="142" t="s">
        <v>490</v>
      </c>
    </row>
    <row r="320" spans="2:47" s="1" customFormat="1" ht="11.25">
      <c r="B320" s="31"/>
      <c r="D320" s="144" t="s">
        <v>142</v>
      </c>
      <c r="F320" s="145" t="s">
        <v>491</v>
      </c>
      <c r="I320" s="146"/>
      <c r="L320" s="31"/>
      <c r="M320" s="147"/>
      <c r="T320" s="55"/>
      <c r="AT320" s="16" t="s">
        <v>142</v>
      </c>
      <c r="AU320" s="16" t="s">
        <v>86</v>
      </c>
    </row>
    <row r="321" spans="2:65" s="1" customFormat="1" ht="24.2" customHeight="1">
      <c r="B321" s="31"/>
      <c r="C321" s="131" t="s">
        <v>492</v>
      </c>
      <c r="D321" s="131" t="s">
        <v>135</v>
      </c>
      <c r="E321" s="132" t="s">
        <v>493</v>
      </c>
      <c r="F321" s="133" t="s">
        <v>494</v>
      </c>
      <c r="G321" s="134" t="s">
        <v>265</v>
      </c>
      <c r="H321" s="135">
        <v>211</v>
      </c>
      <c r="I321" s="136"/>
      <c r="J321" s="137">
        <f>ROUND(I321*H321,2)</f>
        <v>0</v>
      </c>
      <c r="K321" s="133" t="s">
        <v>139</v>
      </c>
      <c r="L321" s="31"/>
      <c r="M321" s="138" t="s">
        <v>1</v>
      </c>
      <c r="N321" s="139" t="s">
        <v>41</v>
      </c>
      <c r="P321" s="140">
        <f>O321*H321</f>
        <v>0</v>
      </c>
      <c r="Q321" s="140">
        <v>0</v>
      </c>
      <c r="R321" s="140">
        <f>Q321*H321</f>
        <v>0</v>
      </c>
      <c r="S321" s="140">
        <v>0</v>
      </c>
      <c r="T321" s="141">
        <f>S321*H321</f>
        <v>0</v>
      </c>
      <c r="AR321" s="142" t="s">
        <v>236</v>
      </c>
      <c r="AT321" s="142" t="s">
        <v>135</v>
      </c>
      <c r="AU321" s="142" t="s">
        <v>86</v>
      </c>
      <c r="AY321" s="16" t="s">
        <v>133</v>
      </c>
      <c r="BE321" s="143">
        <f>IF(N321="základní",J321,0)</f>
        <v>0</v>
      </c>
      <c r="BF321" s="143">
        <f>IF(N321="snížená",J321,0)</f>
        <v>0</v>
      </c>
      <c r="BG321" s="143">
        <f>IF(N321="zákl. přenesená",J321,0)</f>
        <v>0</v>
      </c>
      <c r="BH321" s="143">
        <f>IF(N321="sníž. přenesená",J321,0)</f>
        <v>0</v>
      </c>
      <c r="BI321" s="143">
        <f>IF(N321="nulová",J321,0)</f>
        <v>0</v>
      </c>
      <c r="BJ321" s="16" t="s">
        <v>84</v>
      </c>
      <c r="BK321" s="143">
        <f>ROUND(I321*H321,2)</f>
        <v>0</v>
      </c>
      <c r="BL321" s="16" t="s">
        <v>236</v>
      </c>
      <c r="BM321" s="142" t="s">
        <v>495</v>
      </c>
    </row>
    <row r="322" spans="2:47" s="1" customFormat="1" ht="19.5">
      <c r="B322" s="31"/>
      <c r="D322" s="144" t="s">
        <v>142</v>
      </c>
      <c r="F322" s="145" t="s">
        <v>496</v>
      </c>
      <c r="I322" s="146"/>
      <c r="L322" s="31"/>
      <c r="M322" s="147"/>
      <c r="T322" s="55"/>
      <c r="AT322" s="16" t="s">
        <v>142</v>
      </c>
      <c r="AU322" s="16" t="s">
        <v>86</v>
      </c>
    </row>
    <row r="323" spans="2:65" s="1" customFormat="1" ht="24.2" customHeight="1">
      <c r="B323" s="31"/>
      <c r="C323" s="131" t="s">
        <v>497</v>
      </c>
      <c r="D323" s="131" t="s">
        <v>135</v>
      </c>
      <c r="E323" s="132" t="s">
        <v>498</v>
      </c>
      <c r="F323" s="133" t="s">
        <v>499</v>
      </c>
      <c r="G323" s="134" t="s">
        <v>169</v>
      </c>
      <c r="H323" s="135">
        <v>0.4</v>
      </c>
      <c r="I323" s="136"/>
      <c r="J323" s="137">
        <f>ROUND(I323*H323,2)</f>
        <v>0</v>
      </c>
      <c r="K323" s="133" t="s">
        <v>139</v>
      </c>
      <c r="L323" s="31"/>
      <c r="M323" s="138" t="s">
        <v>1</v>
      </c>
      <c r="N323" s="139" t="s">
        <v>41</v>
      </c>
      <c r="P323" s="140">
        <f>O323*H323</f>
        <v>0</v>
      </c>
      <c r="Q323" s="140">
        <v>0</v>
      </c>
      <c r="R323" s="140">
        <f>Q323*H323</f>
        <v>0</v>
      </c>
      <c r="S323" s="140">
        <v>0</v>
      </c>
      <c r="T323" s="141">
        <f>S323*H323</f>
        <v>0</v>
      </c>
      <c r="AR323" s="142" t="s">
        <v>236</v>
      </c>
      <c r="AT323" s="142" t="s">
        <v>135</v>
      </c>
      <c r="AU323" s="142" t="s">
        <v>86</v>
      </c>
      <c r="AY323" s="16" t="s">
        <v>133</v>
      </c>
      <c r="BE323" s="143">
        <f>IF(N323="základní",J323,0)</f>
        <v>0</v>
      </c>
      <c r="BF323" s="143">
        <f>IF(N323="snížená",J323,0)</f>
        <v>0</v>
      </c>
      <c r="BG323" s="143">
        <f>IF(N323="zákl. přenesená",J323,0)</f>
        <v>0</v>
      </c>
      <c r="BH323" s="143">
        <f>IF(N323="sníž. přenesená",J323,0)</f>
        <v>0</v>
      </c>
      <c r="BI323" s="143">
        <f>IF(N323="nulová",J323,0)</f>
        <v>0</v>
      </c>
      <c r="BJ323" s="16" t="s">
        <v>84</v>
      </c>
      <c r="BK323" s="143">
        <f>ROUND(I323*H323,2)</f>
        <v>0</v>
      </c>
      <c r="BL323" s="16" t="s">
        <v>236</v>
      </c>
      <c r="BM323" s="142" t="s">
        <v>500</v>
      </c>
    </row>
    <row r="324" spans="2:47" s="1" customFormat="1" ht="29.25">
      <c r="B324" s="31"/>
      <c r="D324" s="144" t="s">
        <v>142</v>
      </c>
      <c r="F324" s="145" t="s">
        <v>501</v>
      </c>
      <c r="I324" s="146"/>
      <c r="L324" s="31"/>
      <c r="M324" s="147"/>
      <c r="T324" s="55"/>
      <c r="AT324" s="16" t="s">
        <v>142</v>
      </c>
      <c r="AU324" s="16" t="s">
        <v>86</v>
      </c>
    </row>
    <row r="325" spans="2:63" s="11" customFormat="1" ht="22.9" customHeight="1">
      <c r="B325" s="119"/>
      <c r="D325" s="120" t="s">
        <v>75</v>
      </c>
      <c r="E325" s="129" t="s">
        <v>502</v>
      </c>
      <c r="F325" s="129" t="s">
        <v>503</v>
      </c>
      <c r="I325" s="122"/>
      <c r="J325" s="130">
        <f>BK325</f>
        <v>0</v>
      </c>
      <c r="L325" s="119"/>
      <c r="M325" s="124"/>
      <c r="P325" s="125">
        <f>SUM(P326:P383)</f>
        <v>0</v>
      </c>
      <c r="R325" s="125">
        <f>SUM(R326:R383)</f>
        <v>0.6823</v>
      </c>
      <c r="T325" s="126">
        <f>SUM(T326:T383)</f>
        <v>0.49699999999999994</v>
      </c>
      <c r="AR325" s="120" t="s">
        <v>86</v>
      </c>
      <c r="AT325" s="127" t="s">
        <v>75</v>
      </c>
      <c r="AU325" s="127" t="s">
        <v>84</v>
      </c>
      <c r="AY325" s="120" t="s">
        <v>133</v>
      </c>
      <c r="BK325" s="128">
        <f>SUM(BK326:BK383)</f>
        <v>0</v>
      </c>
    </row>
    <row r="326" spans="2:65" s="1" customFormat="1" ht="24.2" customHeight="1">
      <c r="B326" s="31"/>
      <c r="C326" s="131" t="s">
        <v>504</v>
      </c>
      <c r="D326" s="131" t="s">
        <v>135</v>
      </c>
      <c r="E326" s="132" t="s">
        <v>505</v>
      </c>
      <c r="F326" s="133" t="s">
        <v>506</v>
      </c>
      <c r="G326" s="134" t="s">
        <v>265</v>
      </c>
      <c r="H326" s="135">
        <v>100</v>
      </c>
      <c r="I326" s="136"/>
      <c r="J326" s="137">
        <f>ROUND(I326*H326,2)</f>
        <v>0</v>
      </c>
      <c r="K326" s="133" t="s">
        <v>139</v>
      </c>
      <c r="L326" s="31"/>
      <c r="M326" s="138" t="s">
        <v>1</v>
      </c>
      <c r="N326" s="139" t="s">
        <v>41</v>
      </c>
      <c r="P326" s="140">
        <f>O326*H326</f>
        <v>0</v>
      </c>
      <c r="Q326" s="140">
        <v>0</v>
      </c>
      <c r="R326" s="140">
        <f>Q326*H326</f>
        <v>0</v>
      </c>
      <c r="S326" s="140">
        <v>0.00497</v>
      </c>
      <c r="T326" s="141">
        <f>S326*H326</f>
        <v>0.49699999999999994</v>
      </c>
      <c r="AR326" s="142" t="s">
        <v>236</v>
      </c>
      <c r="AT326" s="142" t="s">
        <v>135</v>
      </c>
      <c r="AU326" s="142" t="s">
        <v>86</v>
      </c>
      <c r="AY326" s="16" t="s">
        <v>133</v>
      </c>
      <c r="BE326" s="143">
        <f>IF(N326="základní",J326,0)</f>
        <v>0</v>
      </c>
      <c r="BF326" s="143">
        <f>IF(N326="snížená",J326,0)</f>
        <v>0</v>
      </c>
      <c r="BG326" s="143">
        <f>IF(N326="zákl. přenesená",J326,0)</f>
        <v>0</v>
      </c>
      <c r="BH326" s="143">
        <f>IF(N326="sníž. přenesená",J326,0)</f>
        <v>0</v>
      </c>
      <c r="BI326" s="143">
        <f>IF(N326="nulová",J326,0)</f>
        <v>0</v>
      </c>
      <c r="BJ326" s="16" t="s">
        <v>84</v>
      </c>
      <c r="BK326" s="143">
        <f>ROUND(I326*H326,2)</f>
        <v>0</v>
      </c>
      <c r="BL326" s="16" t="s">
        <v>236</v>
      </c>
      <c r="BM326" s="142" t="s">
        <v>507</v>
      </c>
    </row>
    <row r="327" spans="2:47" s="1" customFormat="1" ht="19.5">
      <c r="B327" s="31"/>
      <c r="D327" s="144" t="s">
        <v>142</v>
      </c>
      <c r="F327" s="145" t="s">
        <v>508</v>
      </c>
      <c r="I327" s="146"/>
      <c r="L327" s="31"/>
      <c r="M327" s="147"/>
      <c r="T327" s="55"/>
      <c r="AT327" s="16" t="s">
        <v>142</v>
      </c>
      <c r="AU327" s="16" t="s">
        <v>86</v>
      </c>
    </row>
    <row r="328" spans="2:65" s="1" customFormat="1" ht="24.2" customHeight="1">
      <c r="B328" s="31"/>
      <c r="C328" s="131" t="s">
        <v>509</v>
      </c>
      <c r="D328" s="131" t="s">
        <v>135</v>
      </c>
      <c r="E328" s="132" t="s">
        <v>510</v>
      </c>
      <c r="F328" s="133" t="s">
        <v>511</v>
      </c>
      <c r="G328" s="134" t="s">
        <v>265</v>
      </c>
      <c r="H328" s="135">
        <v>110</v>
      </c>
      <c r="I328" s="136"/>
      <c r="J328" s="137">
        <f>ROUND(I328*H328,2)</f>
        <v>0</v>
      </c>
      <c r="K328" s="133" t="s">
        <v>139</v>
      </c>
      <c r="L328" s="31"/>
      <c r="M328" s="138" t="s">
        <v>1</v>
      </c>
      <c r="N328" s="139" t="s">
        <v>41</v>
      </c>
      <c r="P328" s="140">
        <f>O328*H328</f>
        <v>0</v>
      </c>
      <c r="Q328" s="140">
        <v>0.00116</v>
      </c>
      <c r="R328" s="140">
        <f>Q328*H328</f>
        <v>0.1276</v>
      </c>
      <c r="S328" s="140">
        <v>0</v>
      </c>
      <c r="T328" s="141">
        <f>S328*H328</f>
        <v>0</v>
      </c>
      <c r="AR328" s="142" t="s">
        <v>236</v>
      </c>
      <c r="AT328" s="142" t="s">
        <v>135</v>
      </c>
      <c r="AU328" s="142" t="s">
        <v>86</v>
      </c>
      <c r="AY328" s="16" t="s">
        <v>133</v>
      </c>
      <c r="BE328" s="143">
        <f>IF(N328="základní",J328,0)</f>
        <v>0</v>
      </c>
      <c r="BF328" s="143">
        <f>IF(N328="snížená",J328,0)</f>
        <v>0</v>
      </c>
      <c r="BG328" s="143">
        <f>IF(N328="zákl. přenesená",J328,0)</f>
        <v>0</v>
      </c>
      <c r="BH328" s="143">
        <f>IF(N328="sníž. přenesená",J328,0)</f>
        <v>0</v>
      </c>
      <c r="BI328" s="143">
        <f>IF(N328="nulová",J328,0)</f>
        <v>0</v>
      </c>
      <c r="BJ328" s="16" t="s">
        <v>84</v>
      </c>
      <c r="BK328" s="143">
        <f>ROUND(I328*H328,2)</f>
        <v>0</v>
      </c>
      <c r="BL328" s="16" t="s">
        <v>236</v>
      </c>
      <c r="BM328" s="142" t="s">
        <v>512</v>
      </c>
    </row>
    <row r="329" spans="2:47" s="1" customFormat="1" ht="19.5">
      <c r="B329" s="31"/>
      <c r="D329" s="144" t="s">
        <v>142</v>
      </c>
      <c r="F329" s="145" t="s">
        <v>513</v>
      </c>
      <c r="I329" s="146"/>
      <c r="L329" s="31"/>
      <c r="M329" s="147"/>
      <c r="T329" s="55"/>
      <c r="AT329" s="16" t="s">
        <v>142</v>
      </c>
      <c r="AU329" s="16" t="s">
        <v>86</v>
      </c>
    </row>
    <row r="330" spans="2:65" s="1" customFormat="1" ht="24.2" customHeight="1">
      <c r="B330" s="31"/>
      <c r="C330" s="131" t="s">
        <v>514</v>
      </c>
      <c r="D330" s="131" t="s">
        <v>135</v>
      </c>
      <c r="E330" s="132" t="s">
        <v>515</v>
      </c>
      <c r="F330" s="133" t="s">
        <v>516</v>
      </c>
      <c r="G330" s="134" t="s">
        <v>265</v>
      </c>
      <c r="H330" s="135">
        <v>55</v>
      </c>
      <c r="I330" s="136"/>
      <c r="J330" s="137">
        <f>ROUND(I330*H330,2)</f>
        <v>0</v>
      </c>
      <c r="K330" s="133" t="s">
        <v>139</v>
      </c>
      <c r="L330" s="31"/>
      <c r="M330" s="138" t="s">
        <v>1</v>
      </c>
      <c r="N330" s="139" t="s">
        <v>41</v>
      </c>
      <c r="P330" s="140">
        <f>O330*H330</f>
        <v>0</v>
      </c>
      <c r="Q330" s="140">
        <v>0.00144</v>
      </c>
      <c r="R330" s="140">
        <f>Q330*H330</f>
        <v>0.0792</v>
      </c>
      <c r="S330" s="140">
        <v>0</v>
      </c>
      <c r="T330" s="141">
        <f>S330*H330</f>
        <v>0</v>
      </c>
      <c r="AR330" s="142" t="s">
        <v>236</v>
      </c>
      <c r="AT330" s="142" t="s">
        <v>135</v>
      </c>
      <c r="AU330" s="142" t="s">
        <v>86</v>
      </c>
      <c r="AY330" s="16" t="s">
        <v>133</v>
      </c>
      <c r="BE330" s="143">
        <f>IF(N330="základní",J330,0)</f>
        <v>0</v>
      </c>
      <c r="BF330" s="143">
        <f>IF(N330="snížená",J330,0)</f>
        <v>0</v>
      </c>
      <c r="BG330" s="143">
        <f>IF(N330="zákl. přenesená",J330,0)</f>
        <v>0</v>
      </c>
      <c r="BH330" s="143">
        <f>IF(N330="sníž. přenesená",J330,0)</f>
        <v>0</v>
      </c>
      <c r="BI330" s="143">
        <f>IF(N330="nulová",J330,0)</f>
        <v>0</v>
      </c>
      <c r="BJ330" s="16" t="s">
        <v>84</v>
      </c>
      <c r="BK330" s="143">
        <f>ROUND(I330*H330,2)</f>
        <v>0</v>
      </c>
      <c r="BL330" s="16" t="s">
        <v>236</v>
      </c>
      <c r="BM330" s="142" t="s">
        <v>517</v>
      </c>
    </row>
    <row r="331" spans="2:47" s="1" customFormat="1" ht="19.5">
      <c r="B331" s="31"/>
      <c r="D331" s="144" t="s">
        <v>142</v>
      </c>
      <c r="F331" s="145" t="s">
        <v>518</v>
      </c>
      <c r="I331" s="146"/>
      <c r="L331" s="31"/>
      <c r="M331" s="147"/>
      <c r="T331" s="55"/>
      <c r="AT331" s="16" t="s">
        <v>142</v>
      </c>
      <c r="AU331" s="16" t="s">
        <v>86</v>
      </c>
    </row>
    <row r="332" spans="2:65" s="1" customFormat="1" ht="24.2" customHeight="1">
      <c r="B332" s="31"/>
      <c r="C332" s="131" t="s">
        <v>519</v>
      </c>
      <c r="D332" s="131" t="s">
        <v>135</v>
      </c>
      <c r="E332" s="132" t="s">
        <v>520</v>
      </c>
      <c r="F332" s="133" t="s">
        <v>521</v>
      </c>
      <c r="G332" s="134" t="s">
        <v>265</v>
      </c>
      <c r="H332" s="135">
        <v>40</v>
      </c>
      <c r="I332" s="136"/>
      <c r="J332" s="137">
        <f>ROUND(I332*H332,2)</f>
        <v>0</v>
      </c>
      <c r="K332" s="133" t="s">
        <v>139</v>
      </c>
      <c r="L332" s="31"/>
      <c r="M332" s="138" t="s">
        <v>1</v>
      </c>
      <c r="N332" s="139" t="s">
        <v>41</v>
      </c>
      <c r="P332" s="140">
        <f>O332*H332</f>
        <v>0</v>
      </c>
      <c r="Q332" s="140">
        <v>0.00281</v>
      </c>
      <c r="R332" s="140">
        <f>Q332*H332</f>
        <v>0.1124</v>
      </c>
      <c r="S332" s="140">
        <v>0</v>
      </c>
      <c r="T332" s="141">
        <f>S332*H332</f>
        <v>0</v>
      </c>
      <c r="AR332" s="142" t="s">
        <v>236</v>
      </c>
      <c r="AT332" s="142" t="s">
        <v>135</v>
      </c>
      <c r="AU332" s="142" t="s">
        <v>86</v>
      </c>
      <c r="AY332" s="16" t="s">
        <v>133</v>
      </c>
      <c r="BE332" s="143">
        <f>IF(N332="základní",J332,0)</f>
        <v>0</v>
      </c>
      <c r="BF332" s="143">
        <f>IF(N332="snížená",J332,0)</f>
        <v>0</v>
      </c>
      <c r="BG332" s="143">
        <f>IF(N332="zákl. přenesená",J332,0)</f>
        <v>0</v>
      </c>
      <c r="BH332" s="143">
        <f>IF(N332="sníž. přenesená",J332,0)</f>
        <v>0</v>
      </c>
      <c r="BI332" s="143">
        <f>IF(N332="nulová",J332,0)</f>
        <v>0</v>
      </c>
      <c r="BJ332" s="16" t="s">
        <v>84</v>
      </c>
      <c r="BK332" s="143">
        <f>ROUND(I332*H332,2)</f>
        <v>0</v>
      </c>
      <c r="BL332" s="16" t="s">
        <v>236</v>
      </c>
      <c r="BM332" s="142" t="s">
        <v>522</v>
      </c>
    </row>
    <row r="333" spans="2:47" s="1" customFormat="1" ht="19.5">
      <c r="B333" s="31"/>
      <c r="D333" s="144" t="s">
        <v>142</v>
      </c>
      <c r="F333" s="145" t="s">
        <v>523</v>
      </c>
      <c r="I333" s="146"/>
      <c r="L333" s="31"/>
      <c r="M333" s="147"/>
      <c r="T333" s="55"/>
      <c r="AT333" s="16" t="s">
        <v>142</v>
      </c>
      <c r="AU333" s="16" t="s">
        <v>86</v>
      </c>
    </row>
    <row r="334" spans="2:65" s="1" customFormat="1" ht="24.2" customHeight="1">
      <c r="B334" s="31"/>
      <c r="C334" s="131" t="s">
        <v>524</v>
      </c>
      <c r="D334" s="131" t="s">
        <v>135</v>
      </c>
      <c r="E334" s="132" t="s">
        <v>525</v>
      </c>
      <c r="F334" s="133" t="s">
        <v>526</v>
      </c>
      <c r="G334" s="134" t="s">
        <v>265</v>
      </c>
      <c r="H334" s="135">
        <v>15</v>
      </c>
      <c r="I334" s="136"/>
      <c r="J334" s="137">
        <f>ROUND(I334*H334,2)</f>
        <v>0</v>
      </c>
      <c r="K334" s="133" t="s">
        <v>139</v>
      </c>
      <c r="L334" s="31"/>
      <c r="M334" s="138" t="s">
        <v>1</v>
      </c>
      <c r="N334" s="139" t="s">
        <v>41</v>
      </c>
      <c r="P334" s="140">
        <f>O334*H334</f>
        <v>0</v>
      </c>
      <c r="Q334" s="140">
        <v>0.00362</v>
      </c>
      <c r="R334" s="140">
        <f>Q334*H334</f>
        <v>0.0543</v>
      </c>
      <c r="S334" s="140">
        <v>0</v>
      </c>
      <c r="T334" s="141">
        <f>S334*H334</f>
        <v>0</v>
      </c>
      <c r="AR334" s="142" t="s">
        <v>236</v>
      </c>
      <c r="AT334" s="142" t="s">
        <v>135</v>
      </c>
      <c r="AU334" s="142" t="s">
        <v>86</v>
      </c>
      <c r="AY334" s="16" t="s">
        <v>133</v>
      </c>
      <c r="BE334" s="143">
        <f>IF(N334="základní",J334,0)</f>
        <v>0</v>
      </c>
      <c r="BF334" s="143">
        <f>IF(N334="snížená",J334,0)</f>
        <v>0</v>
      </c>
      <c r="BG334" s="143">
        <f>IF(N334="zákl. přenesená",J334,0)</f>
        <v>0</v>
      </c>
      <c r="BH334" s="143">
        <f>IF(N334="sníž. přenesená",J334,0)</f>
        <v>0</v>
      </c>
      <c r="BI334" s="143">
        <f>IF(N334="nulová",J334,0)</f>
        <v>0</v>
      </c>
      <c r="BJ334" s="16" t="s">
        <v>84</v>
      </c>
      <c r="BK334" s="143">
        <f>ROUND(I334*H334,2)</f>
        <v>0</v>
      </c>
      <c r="BL334" s="16" t="s">
        <v>236</v>
      </c>
      <c r="BM334" s="142" t="s">
        <v>527</v>
      </c>
    </row>
    <row r="335" spans="2:47" s="1" customFormat="1" ht="19.5">
      <c r="B335" s="31"/>
      <c r="D335" s="144" t="s">
        <v>142</v>
      </c>
      <c r="F335" s="145" t="s">
        <v>528</v>
      </c>
      <c r="I335" s="146"/>
      <c r="L335" s="31"/>
      <c r="M335" s="147"/>
      <c r="T335" s="55"/>
      <c r="AT335" s="16" t="s">
        <v>142</v>
      </c>
      <c r="AU335" s="16" t="s">
        <v>86</v>
      </c>
    </row>
    <row r="336" spans="2:65" s="1" customFormat="1" ht="24.2" customHeight="1">
      <c r="B336" s="31"/>
      <c r="C336" s="131" t="s">
        <v>529</v>
      </c>
      <c r="D336" s="131" t="s">
        <v>135</v>
      </c>
      <c r="E336" s="132" t="s">
        <v>530</v>
      </c>
      <c r="F336" s="133" t="s">
        <v>531</v>
      </c>
      <c r="G336" s="134" t="s">
        <v>265</v>
      </c>
      <c r="H336" s="135">
        <v>3</v>
      </c>
      <c r="I336" s="136"/>
      <c r="J336" s="137">
        <f>ROUND(I336*H336,2)</f>
        <v>0</v>
      </c>
      <c r="K336" s="133" t="s">
        <v>139</v>
      </c>
      <c r="L336" s="31"/>
      <c r="M336" s="138" t="s">
        <v>1</v>
      </c>
      <c r="N336" s="139" t="s">
        <v>41</v>
      </c>
      <c r="P336" s="140">
        <f>O336*H336</f>
        <v>0</v>
      </c>
      <c r="Q336" s="140">
        <v>0.0061</v>
      </c>
      <c r="R336" s="140">
        <f>Q336*H336</f>
        <v>0.0183</v>
      </c>
      <c r="S336" s="140">
        <v>0</v>
      </c>
      <c r="T336" s="141">
        <f>S336*H336</f>
        <v>0</v>
      </c>
      <c r="AR336" s="142" t="s">
        <v>236</v>
      </c>
      <c r="AT336" s="142" t="s">
        <v>135</v>
      </c>
      <c r="AU336" s="142" t="s">
        <v>86</v>
      </c>
      <c r="AY336" s="16" t="s">
        <v>133</v>
      </c>
      <c r="BE336" s="143">
        <f>IF(N336="základní",J336,0)</f>
        <v>0</v>
      </c>
      <c r="BF336" s="143">
        <f>IF(N336="snížená",J336,0)</f>
        <v>0</v>
      </c>
      <c r="BG336" s="143">
        <f>IF(N336="zákl. přenesená",J336,0)</f>
        <v>0</v>
      </c>
      <c r="BH336" s="143">
        <f>IF(N336="sníž. přenesená",J336,0)</f>
        <v>0</v>
      </c>
      <c r="BI336" s="143">
        <f>IF(N336="nulová",J336,0)</f>
        <v>0</v>
      </c>
      <c r="BJ336" s="16" t="s">
        <v>84</v>
      </c>
      <c r="BK336" s="143">
        <f>ROUND(I336*H336,2)</f>
        <v>0</v>
      </c>
      <c r="BL336" s="16" t="s">
        <v>236</v>
      </c>
      <c r="BM336" s="142" t="s">
        <v>532</v>
      </c>
    </row>
    <row r="337" spans="2:47" s="1" customFormat="1" ht="19.5">
      <c r="B337" s="31"/>
      <c r="D337" s="144" t="s">
        <v>142</v>
      </c>
      <c r="F337" s="145" t="s">
        <v>533</v>
      </c>
      <c r="I337" s="146"/>
      <c r="L337" s="31"/>
      <c r="M337" s="147"/>
      <c r="T337" s="55"/>
      <c r="AT337" s="16" t="s">
        <v>142</v>
      </c>
      <c r="AU337" s="16" t="s">
        <v>86</v>
      </c>
    </row>
    <row r="338" spans="2:65" s="1" customFormat="1" ht="24.2" customHeight="1">
      <c r="B338" s="31"/>
      <c r="C338" s="131" t="s">
        <v>534</v>
      </c>
      <c r="D338" s="131" t="s">
        <v>135</v>
      </c>
      <c r="E338" s="132" t="s">
        <v>535</v>
      </c>
      <c r="F338" s="133" t="s">
        <v>536</v>
      </c>
      <c r="G338" s="134" t="s">
        <v>265</v>
      </c>
      <c r="H338" s="135">
        <v>50</v>
      </c>
      <c r="I338" s="136"/>
      <c r="J338" s="137">
        <f>ROUND(I338*H338,2)</f>
        <v>0</v>
      </c>
      <c r="K338" s="133" t="s">
        <v>139</v>
      </c>
      <c r="L338" s="31"/>
      <c r="M338" s="138" t="s">
        <v>1</v>
      </c>
      <c r="N338" s="139" t="s">
        <v>41</v>
      </c>
      <c r="P338" s="140">
        <f>O338*H338</f>
        <v>0</v>
      </c>
      <c r="Q338" s="140">
        <v>0.00126</v>
      </c>
      <c r="R338" s="140">
        <f>Q338*H338</f>
        <v>0.063</v>
      </c>
      <c r="S338" s="140">
        <v>0</v>
      </c>
      <c r="T338" s="141">
        <f>S338*H338</f>
        <v>0</v>
      </c>
      <c r="AR338" s="142" t="s">
        <v>236</v>
      </c>
      <c r="AT338" s="142" t="s">
        <v>135</v>
      </c>
      <c r="AU338" s="142" t="s">
        <v>86</v>
      </c>
      <c r="AY338" s="16" t="s">
        <v>133</v>
      </c>
      <c r="BE338" s="143">
        <f>IF(N338="základní",J338,0)</f>
        <v>0</v>
      </c>
      <c r="BF338" s="143">
        <f>IF(N338="snížená",J338,0)</f>
        <v>0</v>
      </c>
      <c r="BG338" s="143">
        <f>IF(N338="zákl. přenesená",J338,0)</f>
        <v>0</v>
      </c>
      <c r="BH338" s="143">
        <f>IF(N338="sníž. přenesená",J338,0)</f>
        <v>0</v>
      </c>
      <c r="BI338" s="143">
        <f>IF(N338="nulová",J338,0)</f>
        <v>0</v>
      </c>
      <c r="BJ338" s="16" t="s">
        <v>84</v>
      </c>
      <c r="BK338" s="143">
        <f>ROUND(I338*H338,2)</f>
        <v>0</v>
      </c>
      <c r="BL338" s="16" t="s">
        <v>236</v>
      </c>
      <c r="BM338" s="142" t="s">
        <v>537</v>
      </c>
    </row>
    <row r="339" spans="2:47" s="1" customFormat="1" ht="19.5">
      <c r="B339" s="31"/>
      <c r="D339" s="144" t="s">
        <v>142</v>
      </c>
      <c r="F339" s="145" t="s">
        <v>538</v>
      </c>
      <c r="I339" s="146"/>
      <c r="L339" s="31"/>
      <c r="M339" s="147"/>
      <c r="T339" s="55"/>
      <c r="AT339" s="16" t="s">
        <v>142</v>
      </c>
      <c r="AU339" s="16" t="s">
        <v>86</v>
      </c>
    </row>
    <row r="340" spans="2:65" s="1" customFormat="1" ht="24.2" customHeight="1">
      <c r="B340" s="31"/>
      <c r="C340" s="131" t="s">
        <v>539</v>
      </c>
      <c r="D340" s="131" t="s">
        <v>135</v>
      </c>
      <c r="E340" s="132" t="s">
        <v>540</v>
      </c>
      <c r="F340" s="133" t="s">
        <v>541</v>
      </c>
      <c r="G340" s="134" t="s">
        <v>265</v>
      </c>
      <c r="H340" s="135">
        <v>15</v>
      </c>
      <c r="I340" s="136"/>
      <c r="J340" s="137">
        <f>ROUND(I340*H340,2)</f>
        <v>0</v>
      </c>
      <c r="K340" s="133" t="s">
        <v>139</v>
      </c>
      <c r="L340" s="31"/>
      <c r="M340" s="138" t="s">
        <v>1</v>
      </c>
      <c r="N340" s="139" t="s">
        <v>41</v>
      </c>
      <c r="P340" s="140">
        <f>O340*H340</f>
        <v>0</v>
      </c>
      <c r="Q340" s="140">
        <v>0.00153</v>
      </c>
      <c r="R340" s="140">
        <f>Q340*H340</f>
        <v>0.022949999999999998</v>
      </c>
      <c r="S340" s="140">
        <v>0</v>
      </c>
      <c r="T340" s="141">
        <f>S340*H340</f>
        <v>0</v>
      </c>
      <c r="AR340" s="142" t="s">
        <v>236</v>
      </c>
      <c r="AT340" s="142" t="s">
        <v>135</v>
      </c>
      <c r="AU340" s="142" t="s">
        <v>86</v>
      </c>
      <c r="AY340" s="16" t="s">
        <v>133</v>
      </c>
      <c r="BE340" s="143">
        <f>IF(N340="základní",J340,0)</f>
        <v>0</v>
      </c>
      <c r="BF340" s="143">
        <f>IF(N340="snížená",J340,0)</f>
        <v>0</v>
      </c>
      <c r="BG340" s="143">
        <f>IF(N340="zákl. přenesená",J340,0)</f>
        <v>0</v>
      </c>
      <c r="BH340" s="143">
        <f>IF(N340="sníž. přenesená",J340,0)</f>
        <v>0</v>
      </c>
      <c r="BI340" s="143">
        <f>IF(N340="nulová",J340,0)</f>
        <v>0</v>
      </c>
      <c r="BJ340" s="16" t="s">
        <v>84</v>
      </c>
      <c r="BK340" s="143">
        <f>ROUND(I340*H340,2)</f>
        <v>0</v>
      </c>
      <c r="BL340" s="16" t="s">
        <v>236</v>
      </c>
      <c r="BM340" s="142" t="s">
        <v>542</v>
      </c>
    </row>
    <row r="341" spans="2:47" s="1" customFormat="1" ht="19.5">
      <c r="B341" s="31"/>
      <c r="D341" s="144" t="s">
        <v>142</v>
      </c>
      <c r="F341" s="145" t="s">
        <v>543</v>
      </c>
      <c r="I341" s="146"/>
      <c r="L341" s="31"/>
      <c r="M341" s="147"/>
      <c r="T341" s="55"/>
      <c r="AT341" s="16" t="s">
        <v>142</v>
      </c>
      <c r="AU341" s="16" t="s">
        <v>86</v>
      </c>
    </row>
    <row r="342" spans="2:65" s="1" customFormat="1" ht="24.2" customHeight="1">
      <c r="B342" s="31"/>
      <c r="C342" s="131" t="s">
        <v>544</v>
      </c>
      <c r="D342" s="131" t="s">
        <v>135</v>
      </c>
      <c r="E342" s="132" t="s">
        <v>545</v>
      </c>
      <c r="F342" s="133" t="s">
        <v>546</v>
      </c>
      <c r="G342" s="134" t="s">
        <v>265</v>
      </c>
      <c r="H342" s="135">
        <v>25</v>
      </c>
      <c r="I342" s="136"/>
      <c r="J342" s="137">
        <f>ROUND(I342*H342,2)</f>
        <v>0</v>
      </c>
      <c r="K342" s="133" t="s">
        <v>139</v>
      </c>
      <c r="L342" s="31"/>
      <c r="M342" s="138" t="s">
        <v>1</v>
      </c>
      <c r="N342" s="139" t="s">
        <v>41</v>
      </c>
      <c r="P342" s="140">
        <f>O342*H342</f>
        <v>0</v>
      </c>
      <c r="Q342" s="140">
        <v>0.00284</v>
      </c>
      <c r="R342" s="140">
        <f>Q342*H342</f>
        <v>0.07100000000000001</v>
      </c>
      <c r="S342" s="140">
        <v>0</v>
      </c>
      <c r="T342" s="141">
        <f>S342*H342</f>
        <v>0</v>
      </c>
      <c r="AR342" s="142" t="s">
        <v>236</v>
      </c>
      <c r="AT342" s="142" t="s">
        <v>135</v>
      </c>
      <c r="AU342" s="142" t="s">
        <v>86</v>
      </c>
      <c r="AY342" s="16" t="s">
        <v>133</v>
      </c>
      <c r="BE342" s="143">
        <f>IF(N342="základní",J342,0)</f>
        <v>0</v>
      </c>
      <c r="BF342" s="143">
        <f>IF(N342="snížená",J342,0)</f>
        <v>0</v>
      </c>
      <c r="BG342" s="143">
        <f>IF(N342="zákl. přenesená",J342,0)</f>
        <v>0</v>
      </c>
      <c r="BH342" s="143">
        <f>IF(N342="sníž. přenesená",J342,0)</f>
        <v>0</v>
      </c>
      <c r="BI342" s="143">
        <f>IF(N342="nulová",J342,0)</f>
        <v>0</v>
      </c>
      <c r="BJ342" s="16" t="s">
        <v>84</v>
      </c>
      <c r="BK342" s="143">
        <f>ROUND(I342*H342,2)</f>
        <v>0</v>
      </c>
      <c r="BL342" s="16" t="s">
        <v>236</v>
      </c>
      <c r="BM342" s="142" t="s">
        <v>547</v>
      </c>
    </row>
    <row r="343" spans="2:47" s="1" customFormat="1" ht="19.5">
      <c r="B343" s="31"/>
      <c r="D343" s="144" t="s">
        <v>142</v>
      </c>
      <c r="F343" s="145" t="s">
        <v>548</v>
      </c>
      <c r="I343" s="146"/>
      <c r="L343" s="31"/>
      <c r="M343" s="147"/>
      <c r="T343" s="55"/>
      <c r="AT343" s="16" t="s">
        <v>142</v>
      </c>
      <c r="AU343" s="16" t="s">
        <v>86</v>
      </c>
    </row>
    <row r="344" spans="2:65" s="1" customFormat="1" ht="37.9" customHeight="1">
      <c r="B344" s="31"/>
      <c r="C344" s="131" t="s">
        <v>549</v>
      </c>
      <c r="D344" s="131" t="s">
        <v>135</v>
      </c>
      <c r="E344" s="132" t="s">
        <v>550</v>
      </c>
      <c r="F344" s="133" t="s">
        <v>551</v>
      </c>
      <c r="G344" s="134" t="s">
        <v>265</v>
      </c>
      <c r="H344" s="135">
        <v>205</v>
      </c>
      <c r="I344" s="136"/>
      <c r="J344" s="137">
        <f>ROUND(I344*H344,2)</f>
        <v>0</v>
      </c>
      <c r="K344" s="133" t="s">
        <v>139</v>
      </c>
      <c r="L344" s="31"/>
      <c r="M344" s="138" t="s">
        <v>1</v>
      </c>
      <c r="N344" s="139" t="s">
        <v>41</v>
      </c>
      <c r="P344" s="140">
        <f>O344*H344</f>
        <v>0</v>
      </c>
      <c r="Q344" s="140">
        <v>9E-05</v>
      </c>
      <c r="R344" s="140">
        <f>Q344*H344</f>
        <v>0.01845</v>
      </c>
      <c r="S344" s="140">
        <v>0</v>
      </c>
      <c r="T344" s="141">
        <f>S344*H344</f>
        <v>0</v>
      </c>
      <c r="AR344" s="142" t="s">
        <v>236</v>
      </c>
      <c r="AT344" s="142" t="s">
        <v>135</v>
      </c>
      <c r="AU344" s="142" t="s">
        <v>86</v>
      </c>
      <c r="AY344" s="16" t="s">
        <v>133</v>
      </c>
      <c r="BE344" s="143">
        <f>IF(N344="základní",J344,0)</f>
        <v>0</v>
      </c>
      <c r="BF344" s="143">
        <f>IF(N344="snížená",J344,0)</f>
        <v>0</v>
      </c>
      <c r="BG344" s="143">
        <f>IF(N344="zákl. přenesená",J344,0)</f>
        <v>0</v>
      </c>
      <c r="BH344" s="143">
        <f>IF(N344="sníž. přenesená",J344,0)</f>
        <v>0</v>
      </c>
      <c r="BI344" s="143">
        <f>IF(N344="nulová",J344,0)</f>
        <v>0</v>
      </c>
      <c r="BJ344" s="16" t="s">
        <v>84</v>
      </c>
      <c r="BK344" s="143">
        <f>ROUND(I344*H344,2)</f>
        <v>0</v>
      </c>
      <c r="BL344" s="16" t="s">
        <v>236</v>
      </c>
      <c r="BM344" s="142" t="s">
        <v>552</v>
      </c>
    </row>
    <row r="345" spans="2:47" s="1" customFormat="1" ht="29.25">
      <c r="B345" s="31"/>
      <c r="D345" s="144" t="s">
        <v>142</v>
      </c>
      <c r="F345" s="145" t="s">
        <v>553</v>
      </c>
      <c r="I345" s="146"/>
      <c r="L345" s="31"/>
      <c r="M345" s="147"/>
      <c r="T345" s="55"/>
      <c r="AT345" s="16" t="s">
        <v>142</v>
      </c>
      <c r="AU345" s="16" t="s">
        <v>86</v>
      </c>
    </row>
    <row r="346" spans="2:65" s="1" customFormat="1" ht="37.9" customHeight="1">
      <c r="B346" s="31"/>
      <c r="C346" s="131" t="s">
        <v>554</v>
      </c>
      <c r="D346" s="131" t="s">
        <v>135</v>
      </c>
      <c r="E346" s="132" t="s">
        <v>555</v>
      </c>
      <c r="F346" s="133" t="s">
        <v>556</v>
      </c>
      <c r="G346" s="134" t="s">
        <v>265</v>
      </c>
      <c r="H346" s="135">
        <v>18</v>
      </c>
      <c r="I346" s="136"/>
      <c r="J346" s="137">
        <f>ROUND(I346*H346,2)</f>
        <v>0</v>
      </c>
      <c r="K346" s="133" t="s">
        <v>139</v>
      </c>
      <c r="L346" s="31"/>
      <c r="M346" s="138" t="s">
        <v>1</v>
      </c>
      <c r="N346" s="139" t="s">
        <v>41</v>
      </c>
      <c r="P346" s="140">
        <f>O346*H346</f>
        <v>0</v>
      </c>
      <c r="Q346" s="140">
        <v>0.00012</v>
      </c>
      <c r="R346" s="140">
        <f>Q346*H346</f>
        <v>0.00216</v>
      </c>
      <c r="S346" s="140">
        <v>0</v>
      </c>
      <c r="T346" s="141">
        <f>S346*H346</f>
        <v>0</v>
      </c>
      <c r="AR346" s="142" t="s">
        <v>236</v>
      </c>
      <c r="AT346" s="142" t="s">
        <v>135</v>
      </c>
      <c r="AU346" s="142" t="s">
        <v>86</v>
      </c>
      <c r="AY346" s="16" t="s">
        <v>133</v>
      </c>
      <c r="BE346" s="143">
        <f>IF(N346="základní",J346,0)</f>
        <v>0</v>
      </c>
      <c r="BF346" s="143">
        <f>IF(N346="snížená",J346,0)</f>
        <v>0</v>
      </c>
      <c r="BG346" s="143">
        <f>IF(N346="zákl. přenesená",J346,0)</f>
        <v>0</v>
      </c>
      <c r="BH346" s="143">
        <f>IF(N346="sníž. přenesená",J346,0)</f>
        <v>0</v>
      </c>
      <c r="BI346" s="143">
        <f>IF(N346="nulová",J346,0)</f>
        <v>0</v>
      </c>
      <c r="BJ346" s="16" t="s">
        <v>84</v>
      </c>
      <c r="BK346" s="143">
        <f>ROUND(I346*H346,2)</f>
        <v>0</v>
      </c>
      <c r="BL346" s="16" t="s">
        <v>236</v>
      </c>
      <c r="BM346" s="142" t="s">
        <v>557</v>
      </c>
    </row>
    <row r="347" spans="2:47" s="1" customFormat="1" ht="29.25">
      <c r="B347" s="31"/>
      <c r="D347" s="144" t="s">
        <v>142</v>
      </c>
      <c r="F347" s="145" t="s">
        <v>558</v>
      </c>
      <c r="I347" s="146"/>
      <c r="L347" s="31"/>
      <c r="M347" s="147"/>
      <c r="T347" s="55"/>
      <c r="AT347" s="16" t="s">
        <v>142</v>
      </c>
      <c r="AU347" s="16" t="s">
        <v>86</v>
      </c>
    </row>
    <row r="348" spans="2:65" s="1" customFormat="1" ht="37.9" customHeight="1">
      <c r="B348" s="31"/>
      <c r="C348" s="131" t="s">
        <v>559</v>
      </c>
      <c r="D348" s="131" t="s">
        <v>135</v>
      </c>
      <c r="E348" s="132" t="s">
        <v>560</v>
      </c>
      <c r="F348" s="133" t="s">
        <v>561</v>
      </c>
      <c r="G348" s="134" t="s">
        <v>265</v>
      </c>
      <c r="H348" s="135">
        <v>90</v>
      </c>
      <c r="I348" s="136"/>
      <c r="J348" s="137">
        <f>ROUND(I348*H348,2)</f>
        <v>0</v>
      </c>
      <c r="K348" s="133" t="s">
        <v>139</v>
      </c>
      <c r="L348" s="31"/>
      <c r="M348" s="138" t="s">
        <v>1</v>
      </c>
      <c r="N348" s="139" t="s">
        <v>41</v>
      </c>
      <c r="P348" s="140">
        <f>O348*H348</f>
        <v>0</v>
      </c>
      <c r="Q348" s="140">
        <v>0.00016</v>
      </c>
      <c r="R348" s="140">
        <f>Q348*H348</f>
        <v>0.014400000000000001</v>
      </c>
      <c r="S348" s="140">
        <v>0</v>
      </c>
      <c r="T348" s="141">
        <f>S348*H348</f>
        <v>0</v>
      </c>
      <c r="AR348" s="142" t="s">
        <v>236</v>
      </c>
      <c r="AT348" s="142" t="s">
        <v>135</v>
      </c>
      <c r="AU348" s="142" t="s">
        <v>86</v>
      </c>
      <c r="AY348" s="16" t="s">
        <v>133</v>
      </c>
      <c r="BE348" s="143">
        <f>IF(N348="základní",J348,0)</f>
        <v>0</v>
      </c>
      <c r="BF348" s="143">
        <f>IF(N348="snížená",J348,0)</f>
        <v>0</v>
      </c>
      <c r="BG348" s="143">
        <f>IF(N348="zákl. přenesená",J348,0)</f>
        <v>0</v>
      </c>
      <c r="BH348" s="143">
        <f>IF(N348="sníž. přenesená",J348,0)</f>
        <v>0</v>
      </c>
      <c r="BI348" s="143">
        <f>IF(N348="nulová",J348,0)</f>
        <v>0</v>
      </c>
      <c r="BJ348" s="16" t="s">
        <v>84</v>
      </c>
      <c r="BK348" s="143">
        <f>ROUND(I348*H348,2)</f>
        <v>0</v>
      </c>
      <c r="BL348" s="16" t="s">
        <v>236</v>
      </c>
      <c r="BM348" s="142" t="s">
        <v>562</v>
      </c>
    </row>
    <row r="349" spans="2:47" s="1" customFormat="1" ht="29.25">
      <c r="B349" s="31"/>
      <c r="D349" s="144" t="s">
        <v>142</v>
      </c>
      <c r="F349" s="145" t="s">
        <v>563</v>
      </c>
      <c r="I349" s="146"/>
      <c r="L349" s="31"/>
      <c r="M349" s="147"/>
      <c r="T349" s="55"/>
      <c r="AT349" s="16" t="s">
        <v>142</v>
      </c>
      <c r="AU349" s="16" t="s">
        <v>86</v>
      </c>
    </row>
    <row r="350" spans="2:65" s="1" customFormat="1" ht="21.75" customHeight="1">
      <c r="B350" s="31"/>
      <c r="C350" s="131" t="s">
        <v>564</v>
      </c>
      <c r="D350" s="131" t="s">
        <v>135</v>
      </c>
      <c r="E350" s="132" t="s">
        <v>565</v>
      </c>
      <c r="F350" s="133" t="s">
        <v>566</v>
      </c>
      <c r="G350" s="134" t="s">
        <v>233</v>
      </c>
      <c r="H350" s="135">
        <v>50</v>
      </c>
      <c r="I350" s="136"/>
      <c r="J350" s="137">
        <f>ROUND(I350*H350,2)</f>
        <v>0</v>
      </c>
      <c r="K350" s="133" t="s">
        <v>139</v>
      </c>
      <c r="L350" s="31"/>
      <c r="M350" s="138" t="s">
        <v>1</v>
      </c>
      <c r="N350" s="139" t="s">
        <v>41</v>
      </c>
      <c r="P350" s="140">
        <f>O350*H350</f>
        <v>0</v>
      </c>
      <c r="Q350" s="140">
        <v>0.00017</v>
      </c>
      <c r="R350" s="140">
        <f>Q350*H350</f>
        <v>0.0085</v>
      </c>
      <c r="S350" s="140">
        <v>0</v>
      </c>
      <c r="T350" s="141">
        <f>S350*H350</f>
        <v>0</v>
      </c>
      <c r="AR350" s="142" t="s">
        <v>236</v>
      </c>
      <c r="AT350" s="142" t="s">
        <v>135</v>
      </c>
      <c r="AU350" s="142" t="s">
        <v>86</v>
      </c>
      <c r="AY350" s="16" t="s">
        <v>133</v>
      </c>
      <c r="BE350" s="143">
        <f>IF(N350="základní",J350,0)</f>
        <v>0</v>
      </c>
      <c r="BF350" s="143">
        <f>IF(N350="snížená",J350,0)</f>
        <v>0</v>
      </c>
      <c r="BG350" s="143">
        <f>IF(N350="zákl. přenesená",J350,0)</f>
        <v>0</v>
      </c>
      <c r="BH350" s="143">
        <f>IF(N350="sníž. přenesená",J350,0)</f>
        <v>0</v>
      </c>
      <c r="BI350" s="143">
        <f>IF(N350="nulová",J350,0)</f>
        <v>0</v>
      </c>
      <c r="BJ350" s="16" t="s">
        <v>84</v>
      </c>
      <c r="BK350" s="143">
        <f>ROUND(I350*H350,2)</f>
        <v>0</v>
      </c>
      <c r="BL350" s="16" t="s">
        <v>236</v>
      </c>
      <c r="BM350" s="142" t="s">
        <v>567</v>
      </c>
    </row>
    <row r="351" spans="2:47" s="1" customFormat="1" ht="19.5">
      <c r="B351" s="31"/>
      <c r="D351" s="144" t="s">
        <v>142</v>
      </c>
      <c r="F351" s="145" t="s">
        <v>568</v>
      </c>
      <c r="I351" s="146"/>
      <c r="L351" s="31"/>
      <c r="M351" s="147"/>
      <c r="T351" s="55"/>
      <c r="AT351" s="16" t="s">
        <v>142</v>
      </c>
      <c r="AU351" s="16" t="s">
        <v>86</v>
      </c>
    </row>
    <row r="352" spans="2:65" s="1" customFormat="1" ht="24.2" customHeight="1">
      <c r="B352" s="31"/>
      <c r="C352" s="131" t="s">
        <v>569</v>
      </c>
      <c r="D352" s="131" t="s">
        <v>135</v>
      </c>
      <c r="E352" s="132" t="s">
        <v>570</v>
      </c>
      <c r="F352" s="133" t="s">
        <v>571</v>
      </c>
      <c r="G352" s="134" t="s">
        <v>233</v>
      </c>
      <c r="H352" s="135">
        <v>1</v>
      </c>
      <c r="I352" s="136"/>
      <c r="J352" s="137">
        <f>ROUND(I352*H352,2)</f>
        <v>0</v>
      </c>
      <c r="K352" s="133" t="s">
        <v>139</v>
      </c>
      <c r="L352" s="31"/>
      <c r="M352" s="138" t="s">
        <v>1</v>
      </c>
      <c r="N352" s="139" t="s">
        <v>41</v>
      </c>
      <c r="P352" s="140">
        <f>O352*H352</f>
        <v>0</v>
      </c>
      <c r="Q352" s="140">
        <v>0.00026</v>
      </c>
      <c r="R352" s="140">
        <f>Q352*H352</f>
        <v>0.00026</v>
      </c>
      <c r="S352" s="140">
        <v>0</v>
      </c>
      <c r="T352" s="141">
        <f>S352*H352</f>
        <v>0</v>
      </c>
      <c r="AR352" s="142" t="s">
        <v>236</v>
      </c>
      <c r="AT352" s="142" t="s">
        <v>135</v>
      </c>
      <c r="AU352" s="142" t="s">
        <v>86</v>
      </c>
      <c r="AY352" s="16" t="s">
        <v>133</v>
      </c>
      <c r="BE352" s="143">
        <f>IF(N352="základní",J352,0)</f>
        <v>0</v>
      </c>
      <c r="BF352" s="143">
        <f>IF(N352="snížená",J352,0)</f>
        <v>0</v>
      </c>
      <c r="BG352" s="143">
        <f>IF(N352="zákl. přenesená",J352,0)</f>
        <v>0</v>
      </c>
      <c r="BH352" s="143">
        <f>IF(N352="sníž. přenesená",J352,0)</f>
        <v>0</v>
      </c>
      <c r="BI352" s="143">
        <f>IF(N352="nulová",J352,0)</f>
        <v>0</v>
      </c>
      <c r="BJ352" s="16" t="s">
        <v>84</v>
      </c>
      <c r="BK352" s="143">
        <f>ROUND(I352*H352,2)</f>
        <v>0</v>
      </c>
      <c r="BL352" s="16" t="s">
        <v>236</v>
      </c>
      <c r="BM352" s="142" t="s">
        <v>572</v>
      </c>
    </row>
    <row r="353" spans="2:47" s="1" customFormat="1" ht="19.5">
      <c r="B353" s="31"/>
      <c r="D353" s="144" t="s">
        <v>142</v>
      </c>
      <c r="F353" s="145" t="s">
        <v>573</v>
      </c>
      <c r="I353" s="146"/>
      <c r="L353" s="31"/>
      <c r="M353" s="147"/>
      <c r="T353" s="55"/>
      <c r="AT353" s="16" t="s">
        <v>142</v>
      </c>
      <c r="AU353" s="16" t="s">
        <v>86</v>
      </c>
    </row>
    <row r="354" spans="2:65" s="1" customFormat="1" ht="24.2" customHeight="1">
      <c r="B354" s="31"/>
      <c r="C354" s="131" t="s">
        <v>574</v>
      </c>
      <c r="D354" s="131" t="s">
        <v>135</v>
      </c>
      <c r="E354" s="132" t="s">
        <v>575</v>
      </c>
      <c r="F354" s="133" t="s">
        <v>576</v>
      </c>
      <c r="G354" s="134" t="s">
        <v>233</v>
      </c>
      <c r="H354" s="135">
        <v>2</v>
      </c>
      <c r="I354" s="136"/>
      <c r="J354" s="137">
        <f>ROUND(I354*H354,2)</f>
        <v>0</v>
      </c>
      <c r="K354" s="133" t="s">
        <v>139</v>
      </c>
      <c r="L354" s="31"/>
      <c r="M354" s="138" t="s">
        <v>1</v>
      </c>
      <c r="N354" s="139" t="s">
        <v>41</v>
      </c>
      <c r="P354" s="140">
        <f>O354*H354</f>
        <v>0</v>
      </c>
      <c r="Q354" s="140">
        <v>0.00082</v>
      </c>
      <c r="R354" s="140">
        <f>Q354*H354</f>
        <v>0.00164</v>
      </c>
      <c r="S354" s="140">
        <v>0</v>
      </c>
      <c r="T354" s="141">
        <f>S354*H354</f>
        <v>0</v>
      </c>
      <c r="AR354" s="142" t="s">
        <v>236</v>
      </c>
      <c r="AT354" s="142" t="s">
        <v>135</v>
      </c>
      <c r="AU354" s="142" t="s">
        <v>86</v>
      </c>
      <c r="AY354" s="16" t="s">
        <v>133</v>
      </c>
      <c r="BE354" s="143">
        <f>IF(N354="základní",J354,0)</f>
        <v>0</v>
      </c>
      <c r="BF354" s="143">
        <f>IF(N354="snížená",J354,0)</f>
        <v>0</v>
      </c>
      <c r="BG354" s="143">
        <f>IF(N354="zákl. přenesená",J354,0)</f>
        <v>0</v>
      </c>
      <c r="BH354" s="143">
        <f>IF(N354="sníž. přenesená",J354,0)</f>
        <v>0</v>
      </c>
      <c r="BI354" s="143">
        <f>IF(N354="nulová",J354,0)</f>
        <v>0</v>
      </c>
      <c r="BJ354" s="16" t="s">
        <v>84</v>
      </c>
      <c r="BK354" s="143">
        <f>ROUND(I354*H354,2)</f>
        <v>0</v>
      </c>
      <c r="BL354" s="16" t="s">
        <v>236</v>
      </c>
      <c r="BM354" s="142" t="s">
        <v>577</v>
      </c>
    </row>
    <row r="355" spans="2:47" s="1" customFormat="1" ht="19.5">
      <c r="B355" s="31"/>
      <c r="D355" s="144" t="s">
        <v>142</v>
      </c>
      <c r="F355" s="145" t="s">
        <v>578</v>
      </c>
      <c r="I355" s="146"/>
      <c r="L355" s="31"/>
      <c r="M355" s="147"/>
      <c r="T355" s="55"/>
      <c r="AT355" s="16" t="s">
        <v>142</v>
      </c>
      <c r="AU355" s="16" t="s">
        <v>86</v>
      </c>
    </row>
    <row r="356" spans="2:65" s="1" customFormat="1" ht="16.5" customHeight="1">
      <c r="B356" s="31"/>
      <c r="C356" s="131" t="s">
        <v>579</v>
      </c>
      <c r="D356" s="131" t="s">
        <v>135</v>
      </c>
      <c r="E356" s="132" t="s">
        <v>580</v>
      </c>
      <c r="F356" s="133" t="s">
        <v>581</v>
      </c>
      <c r="G356" s="134" t="s">
        <v>233</v>
      </c>
      <c r="H356" s="135">
        <v>2</v>
      </c>
      <c r="I356" s="136"/>
      <c r="J356" s="137">
        <f>ROUND(I356*H356,2)</f>
        <v>0</v>
      </c>
      <c r="K356" s="133" t="s">
        <v>139</v>
      </c>
      <c r="L356" s="31"/>
      <c r="M356" s="138" t="s">
        <v>1</v>
      </c>
      <c r="N356" s="139" t="s">
        <v>41</v>
      </c>
      <c r="P356" s="140">
        <f>O356*H356</f>
        <v>0</v>
      </c>
      <c r="Q356" s="140">
        <v>0.00077</v>
      </c>
      <c r="R356" s="140">
        <f>Q356*H356</f>
        <v>0.00154</v>
      </c>
      <c r="S356" s="140">
        <v>0</v>
      </c>
      <c r="T356" s="141">
        <f>S356*H356</f>
        <v>0</v>
      </c>
      <c r="AR356" s="142" t="s">
        <v>236</v>
      </c>
      <c r="AT356" s="142" t="s">
        <v>135</v>
      </c>
      <c r="AU356" s="142" t="s">
        <v>86</v>
      </c>
      <c r="AY356" s="16" t="s">
        <v>133</v>
      </c>
      <c r="BE356" s="143">
        <f>IF(N356="základní",J356,0)</f>
        <v>0</v>
      </c>
      <c r="BF356" s="143">
        <f>IF(N356="snížená",J356,0)</f>
        <v>0</v>
      </c>
      <c r="BG356" s="143">
        <f>IF(N356="zákl. přenesená",J356,0)</f>
        <v>0</v>
      </c>
      <c r="BH356" s="143">
        <f>IF(N356="sníž. přenesená",J356,0)</f>
        <v>0</v>
      </c>
      <c r="BI356" s="143">
        <f>IF(N356="nulová",J356,0)</f>
        <v>0</v>
      </c>
      <c r="BJ356" s="16" t="s">
        <v>84</v>
      </c>
      <c r="BK356" s="143">
        <f>ROUND(I356*H356,2)</f>
        <v>0</v>
      </c>
      <c r="BL356" s="16" t="s">
        <v>236</v>
      </c>
      <c r="BM356" s="142" t="s">
        <v>582</v>
      </c>
    </row>
    <row r="357" spans="2:47" s="1" customFormat="1" ht="11.25">
      <c r="B357" s="31"/>
      <c r="D357" s="144" t="s">
        <v>142</v>
      </c>
      <c r="F357" s="145" t="s">
        <v>583</v>
      </c>
      <c r="I357" s="146"/>
      <c r="L357" s="31"/>
      <c r="M357" s="147"/>
      <c r="T357" s="55"/>
      <c r="AT357" s="16" t="s">
        <v>142</v>
      </c>
      <c r="AU357" s="16" t="s">
        <v>86</v>
      </c>
    </row>
    <row r="358" spans="2:65" s="1" customFormat="1" ht="24.2" customHeight="1">
      <c r="B358" s="31"/>
      <c r="C358" s="131" t="s">
        <v>584</v>
      </c>
      <c r="D358" s="131" t="s">
        <v>135</v>
      </c>
      <c r="E358" s="132" t="s">
        <v>585</v>
      </c>
      <c r="F358" s="133" t="s">
        <v>586</v>
      </c>
      <c r="G358" s="134" t="s">
        <v>233</v>
      </c>
      <c r="H358" s="135">
        <v>1</v>
      </c>
      <c r="I358" s="136"/>
      <c r="J358" s="137">
        <f>ROUND(I358*H358,2)</f>
        <v>0</v>
      </c>
      <c r="K358" s="133" t="s">
        <v>139</v>
      </c>
      <c r="L358" s="31"/>
      <c r="M358" s="138" t="s">
        <v>1</v>
      </c>
      <c r="N358" s="139" t="s">
        <v>41</v>
      </c>
      <c r="P358" s="140">
        <f>O358*H358</f>
        <v>0</v>
      </c>
      <c r="Q358" s="140">
        <v>0.00513</v>
      </c>
      <c r="R358" s="140">
        <f>Q358*H358</f>
        <v>0.00513</v>
      </c>
      <c r="S358" s="140">
        <v>0</v>
      </c>
      <c r="T358" s="141">
        <f>S358*H358</f>
        <v>0</v>
      </c>
      <c r="AR358" s="142" t="s">
        <v>236</v>
      </c>
      <c r="AT358" s="142" t="s">
        <v>135</v>
      </c>
      <c r="AU358" s="142" t="s">
        <v>86</v>
      </c>
      <c r="AY358" s="16" t="s">
        <v>133</v>
      </c>
      <c r="BE358" s="143">
        <f>IF(N358="základní",J358,0)</f>
        <v>0</v>
      </c>
      <c r="BF358" s="143">
        <f>IF(N358="snížená",J358,0)</f>
        <v>0</v>
      </c>
      <c r="BG358" s="143">
        <f>IF(N358="zákl. přenesená",J358,0)</f>
        <v>0</v>
      </c>
      <c r="BH358" s="143">
        <f>IF(N358="sníž. přenesená",J358,0)</f>
        <v>0</v>
      </c>
      <c r="BI358" s="143">
        <f>IF(N358="nulová",J358,0)</f>
        <v>0</v>
      </c>
      <c r="BJ358" s="16" t="s">
        <v>84</v>
      </c>
      <c r="BK358" s="143">
        <f>ROUND(I358*H358,2)</f>
        <v>0</v>
      </c>
      <c r="BL358" s="16" t="s">
        <v>236</v>
      </c>
      <c r="BM358" s="142" t="s">
        <v>587</v>
      </c>
    </row>
    <row r="359" spans="2:47" s="1" customFormat="1" ht="19.5">
      <c r="B359" s="31"/>
      <c r="D359" s="144" t="s">
        <v>142</v>
      </c>
      <c r="F359" s="145" t="s">
        <v>588</v>
      </c>
      <c r="I359" s="146"/>
      <c r="L359" s="31"/>
      <c r="M359" s="147"/>
      <c r="T359" s="55"/>
      <c r="AT359" s="16" t="s">
        <v>142</v>
      </c>
      <c r="AU359" s="16" t="s">
        <v>86</v>
      </c>
    </row>
    <row r="360" spans="2:65" s="1" customFormat="1" ht="21.75" customHeight="1">
      <c r="B360" s="31"/>
      <c r="C360" s="131" t="s">
        <v>589</v>
      </c>
      <c r="D360" s="131" t="s">
        <v>135</v>
      </c>
      <c r="E360" s="132" t="s">
        <v>590</v>
      </c>
      <c r="F360" s="133" t="s">
        <v>591</v>
      </c>
      <c r="G360" s="134" t="s">
        <v>233</v>
      </c>
      <c r="H360" s="135">
        <v>8</v>
      </c>
      <c r="I360" s="136"/>
      <c r="J360" s="137">
        <f>ROUND(I360*H360,2)</f>
        <v>0</v>
      </c>
      <c r="K360" s="133" t="s">
        <v>139</v>
      </c>
      <c r="L360" s="31"/>
      <c r="M360" s="138" t="s">
        <v>1</v>
      </c>
      <c r="N360" s="139" t="s">
        <v>41</v>
      </c>
      <c r="P360" s="140">
        <f>O360*H360</f>
        <v>0</v>
      </c>
      <c r="Q360" s="140">
        <v>0.00034</v>
      </c>
      <c r="R360" s="140">
        <f>Q360*H360</f>
        <v>0.00272</v>
      </c>
      <c r="S360" s="140">
        <v>0</v>
      </c>
      <c r="T360" s="141">
        <f>S360*H360</f>
        <v>0</v>
      </c>
      <c r="AR360" s="142" t="s">
        <v>236</v>
      </c>
      <c r="AT360" s="142" t="s">
        <v>135</v>
      </c>
      <c r="AU360" s="142" t="s">
        <v>86</v>
      </c>
      <c r="AY360" s="16" t="s">
        <v>133</v>
      </c>
      <c r="BE360" s="143">
        <f>IF(N360="základní",J360,0)</f>
        <v>0</v>
      </c>
      <c r="BF360" s="143">
        <f>IF(N360="snížená",J360,0)</f>
        <v>0</v>
      </c>
      <c r="BG360" s="143">
        <f>IF(N360="zákl. přenesená",J360,0)</f>
        <v>0</v>
      </c>
      <c r="BH360" s="143">
        <f>IF(N360="sníž. přenesená",J360,0)</f>
        <v>0</v>
      </c>
      <c r="BI360" s="143">
        <f>IF(N360="nulová",J360,0)</f>
        <v>0</v>
      </c>
      <c r="BJ360" s="16" t="s">
        <v>84</v>
      </c>
      <c r="BK360" s="143">
        <f>ROUND(I360*H360,2)</f>
        <v>0</v>
      </c>
      <c r="BL360" s="16" t="s">
        <v>236</v>
      </c>
      <c r="BM360" s="142" t="s">
        <v>592</v>
      </c>
    </row>
    <row r="361" spans="2:47" s="1" customFormat="1" ht="19.5">
      <c r="B361" s="31"/>
      <c r="D361" s="144" t="s">
        <v>142</v>
      </c>
      <c r="F361" s="145" t="s">
        <v>593</v>
      </c>
      <c r="I361" s="146"/>
      <c r="L361" s="31"/>
      <c r="M361" s="147"/>
      <c r="T361" s="55"/>
      <c r="AT361" s="16" t="s">
        <v>142</v>
      </c>
      <c r="AU361" s="16" t="s">
        <v>86</v>
      </c>
    </row>
    <row r="362" spans="2:65" s="1" customFormat="1" ht="21.75" customHeight="1">
      <c r="B362" s="31"/>
      <c r="C362" s="131" t="s">
        <v>594</v>
      </c>
      <c r="D362" s="131" t="s">
        <v>135</v>
      </c>
      <c r="E362" s="132" t="s">
        <v>595</v>
      </c>
      <c r="F362" s="133" t="s">
        <v>596</v>
      </c>
      <c r="G362" s="134" t="s">
        <v>233</v>
      </c>
      <c r="H362" s="135">
        <v>8</v>
      </c>
      <c r="I362" s="136"/>
      <c r="J362" s="137">
        <f>ROUND(I362*H362,2)</f>
        <v>0</v>
      </c>
      <c r="K362" s="133" t="s">
        <v>139</v>
      </c>
      <c r="L362" s="31"/>
      <c r="M362" s="138" t="s">
        <v>1</v>
      </c>
      <c r="N362" s="139" t="s">
        <v>41</v>
      </c>
      <c r="P362" s="140">
        <f>O362*H362</f>
        <v>0</v>
      </c>
      <c r="Q362" s="140">
        <v>0.0005</v>
      </c>
      <c r="R362" s="140">
        <f>Q362*H362</f>
        <v>0.004</v>
      </c>
      <c r="S362" s="140">
        <v>0</v>
      </c>
      <c r="T362" s="141">
        <f>S362*H362</f>
        <v>0</v>
      </c>
      <c r="AR362" s="142" t="s">
        <v>236</v>
      </c>
      <c r="AT362" s="142" t="s">
        <v>135</v>
      </c>
      <c r="AU362" s="142" t="s">
        <v>86</v>
      </c>
      <c r="AY362" s="16" t="s">
        <v>133</v>
      </c>
      <c r="BE362" s="143">
        <f>IF(N362="základní",J362,0)</f>
        <v>0</v>
      </c>
      <c r="BF362" s="143">
        <f>IF(N362="snížená",J362,0)</f>
        <v>0</v>
      </c>
      <c r="BG362" s="143">
        <f>IF(N362="zákl. přenesená",J362,0)</f>
        <v>0</v>
      </c>
      <c r="BH362" s="143">
        <f>IF(N362="sníž. přenesená",J362,0)</f>
        <v>0</v>
      </c>
      <c r="BI362" s="143">
        <f>IF(N362="nulová",J362,0)</f>
        <v>0</v>
      </c>
      <c r="BJ362" s="16" t="s">
        <v>84</v>
      </c>
      <c r="BK362" s="143">
        <f>ROUND(I362*H362,2)</f>
        <v>0</v>
      </c>
      <c r="BL362" s="16" t="s">
        <v>236</v>
      </c>
      <c r="BM362" s="142" t="s">
        <v>597</v>
      </c>
    </row>
    <row r="363" spans="2:47" s="1" customFormat="1" ht="19.5">
      <c r="B363" s="31"/>
      <c r="D363" s="144" t="s">
        <v>142</v>
      </c>
      <c r="F363" s="145" t="s">
        <v>598</v>
      </c>
      <c r="I363" s="146"/>
      <c r="L363" s="31"/>
      <c r="M363" s="147"/>
      <c r="T363" s="55"/>
      <c r="AT363" s="16" t="s">
        <v>142</v>
      </c>
      <c r="AU363" s="16" t="s">
        <v>86</v>
      </c>
    </row>
    <row r="364" spans="2:65" s="1" customFormat="1" ht="21.75" customHeight="1">
      <c r="B364" s="31"/>
      <c r="C364" s="131" t="s">
        <v>599</v>
      </c>
      <c r="D364" s="131" t="s">
        <v>135</v>
      </c>
      <c r="E364" s="132" t="s">
        <v>600</v>
      </c>
      <c r="F364" s="133" t="s">
        <v>601</v>
      </c>
      <c r="G364" s="134" t="s">
        <v>233</v>
      </c>
      <c r="H364" s="135">
        <v>7</v>
      </c>
      <c r="I364" s="136"/>
      <c r="J364" s="137">
        <f>ROUND(I364*H364,2)</f>
        <v>0</v>
      </c>
      <c r="K364" s="133" t="s">
        <v>139</v>
      </c>
      <c r="L364" s="31"/>
      <c r="M364" s="138" t="s">
        <v>1</v>
      </c>
      <c r="N364" s="139" t="s">
        <v>41</v>
      </c>
      <c r="P364" s="140">
        <f>O364*H364</f>
        <v>0</v>
      </c>
      <c r="Q364" s="140">
        <v>0.0007</v>
      </c>
      <c r="R364" s="140">
        <f>Q364*H364</f>
        <v>0.0049</v>
      </c>
      <c r="S364" s="140">
        <v>0</v>
      </c>
      <c r="T364" s="141">
        <f>S364*H364</f>
        <v>0</v>
      </c>
      <c r="AR364" s="142" t="s">
        <v>236</v>
      </c>
      <c r="AT364" s="142" t="s">
        <v>135</v>
      </c>
      <c r="AU364" s="142" t="s">
        <v>86</v>
      </c>
      <c r="AY364" s="16" t="s">
        <v>133</v>
      </c>
      <c r="BE364" s="143">
        <f>IF(N364="základní",J364,0)</f>
        <v>0</v>
      </c>
      <c r="BF364" s="143">
        <f>IF(N364="snížená",J364,0)</f>
        <v>0</v>
      </c>
      <c r="BG364" s="143">
        <f>IF(N364="zákl. přenesená",J364,0)</f>
        <v>0</v>
      </c>
      <c r="BH364" s="143">
        <f>IF(N364="sníž. přenesená",J364,0)</f>
        <v>0</v>
      </c>
      <c r="BI364" s="143">
        <f>IF(N364="nulová",J364,0)</f>
        <v>0</v>
      </c>
      <c r="BJ364" s="16" t="s">
        <v>84</v>
      </c>
      <c r="BK364" s="143">
        <f>ROUND(I364*H364,2)</f>
        <v>0</v>
      </c>
      <c r="BL364" s="16" t="s">
        <v>236</v>
      </c>
      <c r="BM364" s="142" t="s">
        <v>602</v>
      </c>
    </row>
    <row r="365" spans="2:47" s="1" customFormat="1" ht="19.5">
      <c r="B365" s="31"/>
      <c r="D365" s="144" t="s">
        <v>142</v>
      </c>
      <c r="F365" s="145" t="s">
        <v>603</v>
      </c>
      <c r="I365" s="146"/>
      <c r="L365" s="31"/>
      <c r="M365" s="147"/>
      <c r="T365" s="55"/>
      <c r="AT365" s="16" t="s">
        <v>142</v>
      </c>
      <c r="AU365" s="16" t="s">
        <v>86</v>
      </c>
    </row>
    <row r="366" spans="2:65" s="1" customFormat="1" ht="21.75" customHeight="1">
      <c r="B366" s="31"/>
      <c r="C366" s="131" t="s">
        <v>604</v>
      </c>
      <c r="D366" s="131" t="s">
        <v>135</v>
      </c>
      <c r="E366" s="132" t="s">
        <v>605</v>
      </c>
      <c r="F366" s="133" t="s">
        <v>606</v>
      </c>
      <c r="G366" s="134" t="s">
        <v>233</v>
      </c>
      <c r="H366" s="135">
        <v>2</v>
      </c>
      <c r="I366" s="136"/>
      <c r="J366" s="137">
        <f>ROUND(I366*H366,2)</f>
        <v>0</v>
      </c>
      <c r="K366" s="133" t="s">
        <v>139</v>
      </c>
      <c r="L366" s="31"/>
      <c r="M366" s="138" t="s">
        <v>1</v>
      </c>
      <c r="N366" s="139" t="s">
        <v>41</v>
      </c>
      <c r="P366" s="140">
        <f>O366*H366</f>
        <v>0</v>
      </c>
      <c r="Q366" s="140">
        <v>0.00107</v>
      </c>
      <c r="R366" s="140">
        <f>Q366*H366</f>
        <v>0.00214</v>
      </c>
      <c r="S366" s="140">
        <v>0</v>
      </c>
      <c r="T366" s="141">
        <f>S366*H366</f>
        <v>0</v>
      </c>
      <c r="AR366" s="142" t="s">
        <v>236</v>
      </c>
      <c r="AT366" s="142" t="s">
        <v>135</v>
      </c>
      <c r="AU366" s="142" t="s">
        <v>86</v>
      </c>
      <c r="AY366" s="16" t="s">
        <v>133</v>
      </c>
      <c r="BE366" s="143">
        <f>IF(N366="základní",J366,0)</f>
        <v>0</v>
      </c>
      <c r="BF366" s="143">
        <f>IF(N366="snížená",J366,0)</f>
        <v>0</v>
      </c>
      <c r="BG366" s="143">
        <f>IF(N366="zákl. přenesená",J366,0)</f>
        <v>0</v>
      </c>
      <c r="BH366" s="143">
        <f>IF(N366="sníž. přenesená",J366,0)</f>
        <v>0</v>
      </c>
      <c r="BI366" s="143">
        <f>IF(N366="nulová",J366,0)</f>
        <v>0</v>
      </c>
      <c r="BJ366" s="16" t="s">
        <v>84</v>
      </c>
      <c r="BK366" s="143">
        <f>ROUND(I366*H366,2)</f>
        <v>0</v>
      </c>
      <c r="BL366" s="16" t="s">
        <v>236</v>
      </c>
      <c r="BM366" s="142" t="s">
        <v>607</v>
      </c>
    </row>
    <row r="367" spans="2:47" s="1" customFormat="1" ht="19.5">
      <c r="B367" s="31"/>
      <c r="D367" s="144" t="s">
        <v>142</v>
      </c>
      <c r="F367" s="145" t="s">
        <v>608</v>
      </c>
      <c r="I367" s="146"/>
      <c r="L367" s="31"/>
      <c r="M367" s="147"/>
      <c r="T367" s="55"/>
      <c r="AT367" s="16" t="s">
        <v>142</v>
      </c>
      <c r="AU367" s="16" t="s">
        <v>86</v>
      </c>
    </row>
    <row r="368" spans="2:65" s="1" customFormat="1" ht="21.75" customHeight="1">
      <c r="B368" s="31"/>
      <c r="C368" s="131" t="s">
        <v>609</v>
      </c>
      <c r="D368" s="131" t="s">
        <v>135</v>
      </c>
      <c r="E368" s="132" t="s">
        <v>610</v>
      </c>
      <c r="F368" s="133" t="s">
        <v>611</v>
      </c>
      <c r="G368" s="134" t="s">
        <v>233</v>
      </c>
      <c r="H368" s="135">
        <v>2</v>
      </c>
      <c r="I368" s="136"/>
      <c r="J368" s="137">
        <f>ROUND(I368*H368,2)</f>
        <v>0</v>
      </c>
      <c r="K368" s="133" t="s">
        <v>139</v>
      </c>
      <c r="L368" s="31"/>
      <c r="M368" s="138" t="s">
        <v>1</v>
      </c>
      <c r="N368" s="139" t="s">
        <v>41</v>
      </c>
      <c r="P368" s="140">
        <f>O368*H368</f>
        <v>0</v>
      </c>
      <c r="Q368" s="140">
        <v>0.00168</v>
      </c>
      <c r="R368" s="140">
        <f>Q368*H368</f>
        <v>0.00336</v>
      </c>
      <c r="S368" s="140">
        <v>0</v>
      </c>
      <c r="T368" s="141">
        <f>S368*H368</f>
        <v>0</v>
      </c>
      <c r="AR368" s="142" t="s">
        <v>236</v>
      </c>
      <c r="AT368" s="142" t="s">
        <v>135</v>
      </c>
      <c r="AU368" s="142" t="s">
        <v>86</v>
      </c>
      <c r="AY368" s="16" t="s">
        <v>133</v>
      </c>
      <c r="BE368" s="143">
        <f>IF(N368="základní",J368,0)</f>
        <v>0</v>
      </c>
      <c r="BF368" s="143">
        <f>IF(N368="snížená",J368,0)</f>
        <v>0</v>
      </c>
      <c r="BG368" s="143">
        <f>IF(N368="zákl. přenesená",J368,0)</f>
        <v>0</v>
      </c>
      <c r="BH368" s="143">
        <f>IF(N368="sníž. přenesená",J368,0)</f>
        <v>0</v>
      </c>
      <c r="BI368" s="143">
        <f>IF(N368="nulová",J368,0)</f>
        <v>0</v>
      </c>
      <c r="BJ368" s="16" t="s">
        <v>84</v>
      </c>
      <c r="BK368" s="143">
        <f>ROUND(I368*H368,2)</f>
        <v>0</v>
      </c>
      <c r="BL368" s="16" t="s">
        <v>236</v>
      </c>
      <c r="BM368" s="142" t="s">
        <v>612</v>
      </c>
    </row>
    <row r="369" spans="2:47" s="1" customFormat="1" ht="19.5">
      <c r="B369" s="31"/>
      <c r="D369" s="144" t="s">
        <v>142</v>
      </c>
      <c r="F369" s="145" t="s">
        <v>613</v>
      </c>
      <c r="I369" s="146"/>
      <c r="L369" s="31"/>
      <c r="M369" s="147"/>
      <c r="T369" s="55"/>
      <c r="AT369" s="16" t="s">
        <v>142</v>
      </c>
      <c r="AU369" s="16" t="s">
        <v>86</v>
      </c>
    </row>
    <row r="370" spans="2:65" s="1" customFormat="1" ht="24.2" customHeight="1">
      <c r="B370" s="31"/>
      <c r="C370" s="131" t="s">
        <v>614</v>
      </c>
      <c r="D370" s="131" t="s">
        <v>135</v>
      </c>
      <c r="E370" s="132" t="s">
        <v>615</v>
      </c>
      <c r="F370" s="133" t="s">
        <v>616</v>
      </c>
      <c r="G370" s="134" t="s">
        <v>233</v>
      </c>
      <c r="H370" s="135">
        <v>1</v>
      </c>
      <c r="I370" s="136"/>
      <c r="J370" s="137">
        <f>ROUND(I370*H370,2)</f>
        <v>0</v>
      </c>
      <c r="K370" s="133" t="s">
        <v>139</v>
      </c>
      <c r="L370" s="31"/>
      <c r="M370" s="138" t="s">
        <v>1</v>
      </c>
      <c r="N370" s="139" t="s">
        <v>41</v>
      </c>
      <c r="P370" s="140">
        <f>O370*H370</f>
        <v>0</v>
      </c>
      <c r="Q370" s="140">
        <v>0.00127</v>
      </c>
      <c r="R370" s="140">
        <f>Q370*H370</f>
        <v>0.00127</v>
      </c>
      <c r="S370" s="140">
        <v>0</v>
      </c>
      <c r="T370" s="141">
        <f>S370*H370</f>
        <v>0</v>
      </c>
      <c r="AR370" s="142" t="s">
        <v>236</v>
      </c>
      <c r="AT370" s="142" t="s">
        <v>135</v>
      </c>
      <c r="AU370" s="142" t="s">
        <v>86</v>
      </c>
      <c r="AY370" s="16" t="s">
        <v>133</v>
      </c>
      <c r="BE370" s="143">
        <f>IF(N370="základní",J370,0)</f>
        <v>0</v>
      </c>
      <c r="BF370" s="143">
        <f>IF(N370="snížená",J370,0)</f>
        <v>0</v>
      </c>
      <c r="BG370" s="143">
        <f>IF(N370="zákl. přenesená",J370,0)</f>
        <v>0</v>
      </c>
      <c r="BH370" s="143">
        <f>IF(N370="sníž. přenesená",J370,0)</f>
        <v>0</v>
      </c>
      <c r="BI370" s="143">
        <f>IF(N370="nulová",J370,0)</f>
        <v>0</v>
      </c>
      <c r="BJ370" s="16" t="s">
        <v>84</v>
      </c>
      <c r="BK370" s="143">
        <f>ROUND(I370*H370,2)</f>
        <v>0</v>
      </c>
      <c r="BL370" s="16" t="s">
        <v>236</v>
      </c>
      <c r="BM370" s="142" t="s">
        <v>617</v>
      </c>
    </row>
    <row r="371" spans="2:47" s="1" customFormat="1" ht="19.5">
      <c r="B371" s="31"/>
      <c r="D371" s="144" t="s">
        <v>142</v>
      </c>
      <c r="F371" s="145" t="s">
        <v>618</v>
      </c>
      <c r="I371" s="146"/>
      <c r="L371" s="31"/>
      <c r="M371" s="147"/>
      <c r="T371" s="55"/>
      <c r="AT371" s="16" t="s">
        <v>142</v>
      </c>
      <c r="AU371" s="16" t="s">
        <v>86</v>
      </c>
    </row>
    <row r="372" spans="2:65" s="1" customFormat="1" ht="24.2" customHeight="1">
      <c r="B372" s="31"/>
      <c r="C372" s="131" t="s">
        <v>619</v>
      </c>
      <c r="D372" s="131" t="s">
        <v>135</v>
      </c>
      <c r="E372" s="132" t="s">
        <v>620</v>
      </c>
      <c r="F372" s="133" t="s">
        <v>621</v>
      </c>
      <c r="G372" s="134" t="s">
        <v>265</v>
      </c>
      <c r="H372" s="135">
        <v>310</v>
      </c>
      <c r="I372" s="136"/>
      <c r="J372" s="137">
        <f>ROUND(I372*H372,2)</f>
        <v>0</v>
      </c>
      <c r="K372" s="133" t="s">
        <v>139</v>
      </c>
      <c r="L372" s="31"/>
      <c r="M372" s="138" t="s">
        <v>1</v>
      </c>
      <c r="N372" s="139" t="s">
        <v>41</v>
      </c>
      <c r="P372" s="140">
        <f>O372*H372</f>
        <v>0</v>
      </c>
      <c r="Q372" s="140">
        <v>0.00019</v>
      </c>
      <c r="R372" s="140">
        <f>Q372*H372</f>
        <v>0.0589</v>
      </c>
      <c r="S372" s="140">
        <v>0</v>
      </c>
      <c r="T372" s="141">
        <f>S372*H372</f>
        <v>0</v>
      </c>
      <c r="AR372" s="142" t="s">
        <v>236</v>
      </c>
      <c r="AT372" s="142" t="s">
        <v>135</v>
      </c>
      <c r="AU372" s="142" t="s">
        <v>86</v>
      </c>
      <c r="AY372" s="16" t="s">
        <v>133</v>
      </c>
      <c r="BE372" s="143">
        <f>IF(N372="základní",J372,0)</f>
        <v>0</v>
      </c>
      <c r="BF372" s="143">
        <f>IF(N372="snížená",J372,0)</f>
        <v>0</v>
      </c>
      <c r="BG372" s="143">
        <f>IF(N372="zákl. přenesená",J372,0)</f>
        <v>0</v>
      </c>
      <c r="BH372" s="143">
        <f>IF(N372="sníž. přenesená",J372,0)</f>
        <v>0</v>
      </c>
      <c r="BI372" s="143">
        <f>IF(N372="nulová",J372,0)</f>
        <v>0</v>
      </c>
      <c r="BJ372" s="16" t="s">
        <v>84</v>
      </c>
      <c r="BK372" s="143">
        <f>ROUND(I372*H372,2)</f>
        <v>0</v>
      </c>
      <c r="BL372" s="16" t="s">
        <v>236</v>
      </c>
      <c r="BM372" s="142" t="s">
        <v>622</v>
      </c>
    </row>
    <row r="373" spans="2:47" s="1" customFormat="1" ht="19.5">
      <c r="B373" s="31"/>
      <c r="D373" s="144" t="s">
        <v>142</v>
      </c>
      <c r="F373" s="145" t="s">
        <v>623</v>
      </c>
      <c r="I373" s="146"/>
      <c r="L373" s="31"/>
      <c r="M373" s="147"/>
      <c r="T373" s="55"/>
      <c r="AT373" s="16" t="s">
        <v>142</v>
      </c>
      <c r="AU373" s="16" t="s">
        <v>86</v>
      </c>
    </row>
    <row r="374" spans="2:51" s="12" customFormat="1" ht="11.25">
      <c r="B374" s="148"/>
      <c r="D374" s="144" t="s">
        <v>144</v>
      </c>
      <c r="E374" s="149" t="s">
        <v>1</v>
      </c>
      <c r="F374" s="150" t="s">
        <v>624</v>
      </c>
      <c r="H374" s="151">
        <v>220</v>
      </c>
      <c r="I374" s="152"/>
      <c r="L374" s="148"/>
      <c r="M374" s="153"/>
      <c r="T374" s="154"/>
      <c r="AT374" s="149" t="s">
        <v>144</v>
      </c>
      <c r="AU374" s="149" t="s">
        <v>86</v>
      </c>
      <c r="AV374" s="12" t="s">
        <v>86</v>
      </c>
      <c r="AW374" s="12" t="s">
        <v>32</v>
      </c>
      <c r="AX374" s="12" t="s">
        <v>76</v>
      </c>
      <c r="AY374" s="149" t="s">
        <v>133</v>
      </c>
    </row>
    <row r="375" spans="2:51" s="12" customFormat="1" ht="11.25">
      <c r="B375" s="148"/>
      <c r="D375" s="144" t="s">
        <v>144</v>
      </c>
      <c r="E375" s="149" t="s">
        <v>1</v>
      </c>
      <c r="F375" s="150" t="s">
        <v>625</v>
      </c>
      <c r="H375" s="151">
        <v>90</v>
      </c>
      <c r="I375" s="152"/>
      <c r="L375" s="148"/>
      <c r="M375" s="153"/>
      <c r="T375" s="154"/>
      <c r="AT375" s="149" t="s">
        <v>144</v>
      </c>
      <c r="AU375" s="149" t="s">
        <v>86</v>
      </c>
      <c r="AV375" s="12" t="s">
        <v>86</v>
      </c>
      <c r="AW375" s="12" t="s">
        <v>32</v>
      </c>
      <c r="AX375" s="12" t="s">
        <v>76</v>
      </c>
      <c r="AY375" s="149" t="s">
        <v>133</v>
      </c>
    </row>
    <row r="376" spans="2:51" s="13" customFormat="1" ht="11.25">
      <c r="B376" s="155"/>
      <c r="D376" s="144" t="s">
        <v>144</v>
      </c>
      <c r="E376" s="156" t="s">
        <v>1</v>
      </c>
      <c r="F376" s="157" t="s">
        <v>155</v>
      </c>
      <c r="H376" s="158">
        <v>310</v>
      </c>
      <c r="I376" s="159"/>
      <c r="L376" s="155"/>
      <c r="M376" s="160"/>
      <c r="T376" s="161"/>
      <c r="AT376" s="156" t="s">
        <v>144</v>
      </c>
      <c r="AU376" s="156" t="s">
        <v>86</v>
      </c>
      <c r="AV376" s="13" t="s">
        <v>140</v>
      </c>
      <c r="AW376" s="13" t="s">
        <v>32</v>
      </c>
      <c r="AX376" s="13" t="s">
        <v>84</v>
      </c>
      <c r="AY376" s="156" t="s">
        <v>133</v>
      </c>
    </row>
    <row r="377" spans="2:65" s="1" customFormat="1" ht="24.2" customHeight="1">
      <c r="B377" s="31"/>
      <c r="C377" s="131" t="s">
        <v>626</v>
      </c>
      <c r="D377" s="131" t="s">
        <v>135</v>
      </c>
      <c r="E377" s="132" t="s">
        <v>627</v>
      </c>
      <c r="F377" s="133" t="s">
        <v>628</v>
      </c>
      <c r="G377" s="134" t="s">
        <v>265</v>
      </c>
      <c r="H377" s="135">
        <v>3</v>
      </c>
      <c r="I377" s="136"/>
      <c r="J377" s="137">
        <f>ROUND(I377*H377,2)</f>
        <v>0</v>
      </c>
      <c r="K377" s="133" t="s">
        <v>139</v>
      </c>
      <c r="L377" s="31"/>
      <c r="M377" s="138" t="s">
        <v>1</v>
      </c>
      <c r="N377" s="139" t="s">
        <v>41</v>
      </c>
      <c r="P377" s="140">
        <f>O377*H377</f>
        <v>0</v>
      </c>
      <c r="Q377" s="140">
        <v>0.00035</v>
      </c>
      <c r="R377" s="140">
        <f>Q377*H377</f>
        <v>0.00105</v>
      </c>
      <c r="S377" s="140">
        <v>0</v>
      </c>
      <c r="T377" s="141">
        <f>S377*H377</f>
        <v>0</v>
      </c>
      <c r="AR377" s="142" t="s">
        <v>236</v>
      </c>
      <c r="AT377" s="142" t="s">
        <v>135</v>
      </c>
      <c r="AU377" s="142" t="s">
        <v>86</v>
      </c>
      <c r="AY377" s="16" t="s">
        <v>133</v>
      </c>
      <c r="BE377" s="143">
        <f>IF(N377="základní",J377,0)</f>
        <v>0</v>
      </c>
      <c r="BF377" s="143">
        <f>IF(N377="snížená",J377,0)</f>
        <v>0</v>
      </c>
      <c r="BG377" s="143">
        <f>IF(N377="zákl. přenesená",J377,0)</f>
        <v>0</v>
      </c>
      <c r="BH377" s="143">
        <f>IF(N377="sníž. přenesená",J377,0)</f>
        <v>0</v>
      </c>
      <c r="BI377" s="143">
        <f>IF(N377="nulová",J377,0)</f>
        <v>0</v>
      </c>
      <c r="BJ377" s="16" t="s">
        <v>84</v>
      </c>
      <c r="BK377" s="143">
        <f>ROUND(I377*H377,2)</f>
        <v>0</v>
      </c>
      <c r="BL377" s="16" t="s">
        <v>236</v>
      </c>
      <c r="BM377" s="142" t="s">
        <v>629</v>
      </c>
    </row>
    <row r="378" spans="2:47" s="1" customFormat="1" ht="19.5">
      <c r="B378" s="31"/>
      <c r="D378" s="144" t="s">
        <v>142</v>
      </c>
      <c r="F378" s="145" t="s">
        <v>630</v>
      </c>
      <c r="I378" s="146"/>
      <c r="L378" s="31"/>
      <c r="M378" s="147"/>
      <c r="T378" s="55"/>
      <c r="AT378" s="16" t="s">
        <v>142</v>
      </c>
      <c r="AU378" s="16" t="s">
        <v>86</v>
      </c>
    </row>
    <row r="379" spans="2:65" s="1" customFormat="1" ht="21.75" customHeight="1">
      <c r="B379" s="31"/>
      <c r="C379" s="131" t="s">
        <v>631</v>
      </c>
      <c r="D379" s="131" t="s">
        <v>135</v>
      </c>
      <c r="E379" s="132" t="s">
        <v>632</v>
      </c>
      <c r="F379" s="133" t="s">
        <v>633</v>
      </c>
      <c r="G379" s="134" t="s">
        <v>265</v>
      </c>
      <c r="H379" s="135">
        <v>313</v>
      </c>
      <c r="I379" s="136"/>
      <c r="J379" s="137">
        <f>ROUND(I379*H379,2)</f>
        <v>0</v>
      </c>
      <c r="K379" s="133" t="s">
        <v>139</v>
      </c>
      <c r="L379" s="31"/>
      <c r="M379" s="138" t="s">
        <v>1</v>
      </c>
      <c r="N379" s="139" t="s">
        <v>41</v>
      </c>
      <c r="P379" s="140">
        <f>O379*H379</f>
        <v>0</v>
      </c>
      <c r="Q379" s="140">
        <v>1E-05</v>
      </c>
      <c r="R379" s="140">
        <f>Q379*H379</f>
        <v>0.0031300000000000004</v>
      </c>
      <c r="S379" s="140">
        <v>0</v>
      </c>
      <c r="T379" s="141">
        <f>S379*H379</f>
        <v>0</v>
      </c>
      <c r="AR379" s="142" t="s">
        <v>236</v>
      </c>
      <c r="AT379" s="142" t="s">
        <v>135</v>
      </c>
      <c r="AU379" s="142" t="s">
        <v>86</v>
      </c>
      <c r="AY379" s="16" t="s">
        <v>133</v>
      </c>
      <c r="BE379" s="143">
        <f>IF(N379="základní",J379,0)</f>
        <v>0</v>
      </c>
      <c r="BF379" s="143">
        <f>IF(N379="snížená",J379,0)</f>
        <v>0</v>
      </c>
      <c r="BG379" s="143">
        <f>IF(N379="zákl. přenesená",J379,0)</f>
        <v>0</v>
      </c>
      <c r="BH379" s="143">
        <f>IF(N379="sníž. přenesená",J379,0)</f>
        <v>0</v>
      </c>
      <c r="BI379" s="143">
        <f>IF(N379="nulová",J379,0)</f>
        <v>0</v>
      </c>
      <c r="BJ379" s="16" t="s">
        <v>84</v>
      </c>
      <c r="BK379" s="143">
        <f>ROUND(I379*H379,2)</f>
        <v>0</v>
      </c>
      <c r="BL379" s="16" t="s">
        <v>236</v>
      </c>
      <c r="BM379" s="142" t="s">
        <v>634</v>
      </c>
    </row>
    <row r="380" spans="2:47" s="1" customFormat="1" ht="19.5">
      <c r="B380" s="31"/>
      <c r="D380" s="144" t="s">
        <v>142</v>
      </c>
      <c r="F380" s="145" t="s">
        <v>635</v>
      </c>
      <c r="I380" s="146"/>
      <c r="L380" s="31"/>
      <c r="M380" s="147"/>
      <c r="T380" s="55"/>
      <c r="AT380" s="16" t="s">
        <v>142</v>
      </c>
      <c r="AU380" s="16" t="s">
        <v>86</v>
      </c>
    </row>
    <row r="381" spans="2:51" s="12" customFormat="1" ht="11.25">
      <c r="B381" s="148"/>
      <c r="D381" s="144" t="s">
        <v>144</v>
      </c>
      <c r="E381" s="149" t="s">
        <v>1</v>
      </c>
      <c r="F381" s="150" t="s">
        <v>636</v>
      </c>
      <c r="H381" s="151">
        <v>313</v>
      </c>
      <c r="I381" s="152"/>
      <c r="L381" s="148"/>
      <c r="M381" s="153"/>
      <c r="T381" s="154"/>
      <c r="AT381" s="149" t="s">
        <v>144</v>
      </c>
      <c r="AU381" s="149" t="s">
        <v>86</v>
      </c>
      <c r="AV381" s="12" t="s">
        <v>86</v>
      </c>
      <c r="AW381" s="12" t="s">
        <v>32</v>
      </c>
      <c r="AX381" s="12" t="s">
        <v>84</v>
      </c>
      <c r="AY381" s="149" t="s">
        <v>133</v>
      </c>
    </row>
    <row r="382" spans="2:65" s="1" customFormat="1" ht="24.2" customHeight="1">
      <c r="B382" s="31"/>
      <c r="C382" s="131" t="s">
        <v>637</v>
      </c>
      <c r="D382" s="131" t="s">
        <v>135</v>
      </c>
      <c r="E382" s="132" t="s">
        <v>638</v>
      </c>
      <c r="F382" s="133" t="s">
        <v>639</v>
      </c>
      <c r="G382" s="134" t="s">
        <v>169</v>
      </c>
      <c r="H382" s="135">
        <v>0.682</v>
      </c>
      <c r="I382" s="136"/>
      <c r="J382" s="137">
        <f>ROUND(I382*H382,2)</f>
        <v>0</v>
      </c>
      <c r="K382" s="133" t="s">
        <v>139</v>
      </c>
      <c r="L382" s="31"/>
      <c r="M382" s="138" t="s">
        <v>1</v>
      </c>
      <c r="N382" s="139" t="s">
        <v>41</v>
      </c>
      <c r="P382" s="140">
        <f>O382*H382</f>
        <v>0</v>
      </c>
      <c r="Q382" s="140">
        <v>0</v>
      </c>
      <c r="R382" s="140">
        <f>Q382*H382</f>
        <v>0</v>
      </c>
      <c r="S382" s="140">
        <v>0</v>
      </c>
      <c r="T382" s="141">
        <f>S382*H382</f>
        <v>0</v>
      </c>
      <c r="AR382" s="142" t="s">
        <v>236</v>
      </c>
      <c r="AT382" s="142" t="s">
        <v>135</v>
      </c>
      <c r="AU382" s="142" t="s">
        <v>86</v>
      </c>
      <c r="AY382" s="16" t="s">
        <v>133</v>
      </c>
      <c r="BE382" s="143">
        <f>IF(N382="základní",J382,0)</f>
        <v>0</v>
      </c>
      <c r="BF382" s="143">
        <f>IF(N382="snížená",J382,0)</f>
        <v>0</v>
      </c>
      <c r="BG382" s="143">
        <f>IF(N382="zákl. přenesená",J382,0)</f>
        <v>0</v>
      </c>
      <c r="BH382" s="143">
        <f>IF(N382="sníž. přenesená",J382,0)</f>
        <v>0</v>
      </c>
      <c r="BI382" s="143">
        <f>IF(N382="nulová",J382,0)</f>
        <v>0</v>
      </c>
      <c r="BJ382" s="16" t="s">
        <v>84</v>
      </c>
      <c r="BK382" s="143">
        <f>ROUND(I382*H382,2)</f>
        <v>0</v>
      </c>
      <c r="BL382" s="16" t="s">
        <v>236</v>
      </c>
      <c r="BM382" s="142" t="s">
        <v>640</v>
      </c>
    </row>
    <row r="383" spans="2:47" s="1" customFormat="1" ht="29.25">
      <c r="B383" s="31"/>
      <c r="D383" s="144" t="s">
        <v>142</v>
      </c>
      <c r="F383" s="145" t="s">
        <v>641</v>
      </c>
      <c r="I383" s="146"/>
      <c r="L383" s="31"/>
      <c r="M383" s="147"/>
      <c r="T383" s="55"/>
      <c r="AT383" s="16" t="s">
        <v>142</v>
      </c>
      <c r="AU383" s="16" t="s">
        <v>86</v>
      </c>
    </row>
    <row r="384" spans="2:63" s="11" customFormat="1" ht="22.9" customHeight="1">
      <c r="B384" s="119"/>
      <c r="D384" s="120" t="s">
        <v>75</v>
      </c>
      <c r="E384" s="129" t="s">
        <v>642</v>
      </c>
      <c r="F384" s="129" t="s">
        <v>643</v>
      </c>
      <c r="I384" s="122"/>
      <c r="J384" s="130">
        <f>BK384</f>
        <v>0</v>
      </c>
      <c r="L384" s="119"/>
      <c r="M384" s="124"/>
      <c r="P384" s="125">
        <f>SUM(P385:P386)</f>
        <v>0</v>
      </c>
      <c r="R384" s="125">
        <f>SUM(R385:R386)</f>
        <v>0.0036</v>
      </c>
      <c r="T384" s="126">
        <f>SUM(T385:T386)</f>
        <v>0</v>
      </c>
      <c r="AR384" s="120" t="s">
        <v>86</v>
      </c>
      <c r="AT384" s="127" t="s">
        <v>75</v>
      </c>
      <c r="AU384" s="127" t="s">
        <v>84</v>
      </c>
      <c r="AY384" s="120" t="s">
        <v>133</v>
      </c>
      <c r="BK384" s="128">
        <f>SUM(BK385:BK386)</f>
        <v>0</v>
      </c>
    </row>
    <row r="385" spans="2:65" s="1" customFormat="1" ht="24.2" customHeight="1">
      <c r="B385" s="31"/>
      <c r="C385" s="131" t="s">
        <v>644</v>
      </c>
      <c r="D385" s="131" t="s">
        <v>135</v>
      </c>
      <c r="E385" s="132" t="s">
        <v>645</v>
      </c>
      <c r="F385" s="133" t="s">
        <v>646</v>
      </c>
      <c r="G385" s="134" t="s">
        <v>647</v>
      </c>
      <c r="H385" s="135">
        <v>1</v>
      </c>
      <c r="I385" s="136"/>
      <c r="J385" s="137">
        <f>ROUND(I385*H385,2)</f>
        <v>0</v>
      </c>
      <c r="K385" s="133" t="s">
        <v>139</v>
      </c>
      <c r="L385" s="31"/>
      <c r="M385" s="138" t="s">
        <v>1</v>
      </c>
      <c r="N385" s="139" t="s">
        <v>41</v>
      </c>
      <c r="P385" s="140">
        <f>O385*H385</f>
        <v>0</v>
      </c>
      <c r="Q385" s="140">
        <v>0.0036</v>
      </c>
      <c r="R385" s="140">
        <f>Q385*H385</f>
        <v>0.0036</v>
      </c>
      <c r="S385" s="140">
        <v>0</v>
      </c>
      <c r="T385" s="141">
        <f>S385*H385</f>
        <v>0</v>
      </c>
      <c r="AR385" s="142" t="s">
        <v>236</v>
      </c>
      <c r="AT385" s="142" t="s">
        <v>135</v>
      </c>
      <c r="AU385" s="142" t="s">
        <v>86</v>
      </c>
      <c r="AY385" s="16" t="s">
        <v>133</v>
      </c>
      <c r="BE385" s="143">
        <f>IF(N385="základní",J385,0)</f>
        <v>0</v>
      </c>
      <c r="BF385" s="143">
        <f>IF(N385="snížená",J385,0)</f>
        <v>0</v>
      </c>
      <c r="BG385" s="143">
        <f>IF(N385="zákl. přenesená",J385,0)</f>
        <v>0</v>
      </c>
      <c r="BH385" s="143">
        <f>IF(N385="sníž. přenesená",J385,0)</f>
        <v>0</v>
      </c>
      <c r="BI385" s="143">
        <f>IF(N385="nulová",J385,0)</f>
        <v>0</v>
      </c>
      <c r="BJ385" s="16" t="s">
        <v>84</v>
      </c>
      <c r="BK385" s="143">
        <f>ROUND(I385*H385,2)</f>
        <v>0</v>
      </c>
      <c r="BL385" s="16" t="s">
        <v>236</v>
      </c>
      <c r="BM385" s="142" t="s">
        <v>648</v>
      </c>
    </row>
    <row r="386" spans="2:47" s="1" customFormat="1" ht="11.25">
      <c r="B386" s="31"/>
      <c r="D386" s="144" t="s">
        <v>142</v>
      </c>
      <c r="F386" s="145" t="s">
        <v>649</v>
      </c>
      <c r="I386" s="146"/>
      <c r="L386" s="31"/>
      <c r="M386" s="147"/>
      <c r="T386" s="55"/>
      <c r="AT386" s="16" t="s">
        <v>142</v>
      </c>
      <c r="AU386" s="16" t="s">
        <v>86</v>
      </c>
    </row>
    <row r="387" spans="2:63" s="11" customFormat="1" ht="22.9" customHeight="1">
      <c r="B387" s="119"/>
      <c r="D387" s="120" t="s">
        <v>75</v>
      </c>
      <c r="E387" s="129" t="s">
        <v>650</v>
      </c>
      <c r="F387" s="129" t="s">
        <v>651</v>
      </c>
      <c r="I387" s="122"/>
      <c r="J387" s="130">
        <f>BK387</f>
        <v>0</v>
      </c>
      <c r="L387" s="119"/>
      <c r="M387" s="124"/>
      <c r="P387" s="125">
        <f>SUM(P388:P458)</f>
        <v>0</v>
      </c>
      <c r="R387" s="125">
        <f>SUM(R388:R458)</f>
        <v>0.7114800000000001</v>
      </c>
      <c r="T387" s="126">
        <f>SUM(T388:T458)</f>
        <v>2.28453</v>
      </c>
      <c r="AR387" s="120" t="s">
        <v>86</v>
      </c>
      <c r="AT387" s="127" t="s">
        <v>75</v>
      </c>
      <c r="AU387" s="127" t="s">
        <v>84</v>
      </c>
      <c r="AY387" s="120" t="s">
        <v>133</v>
      </c>
      <c r="BK387" s="128">
        <f>SUM(BK388:BK458)</f>
        <v>0</v>
      </c>
    </row>
    <row r="388" spans="2:65" s="1" customFormat="1" ht="16.5" customHeight="1">
      <c r="B388" s="31"/>
      <c r="C388" s="131" t="s">
        <v>652</v>
      </c>
      <c r="D388" s="131" t="s">
        <v>135</v>
      </c>
      <c r="E388" s="132" t="s">
        <v>653</v>
      </c>
      <c r="F388" s="133" t="s">
        <v>654</v>
      </c>
      <c r="G388" s="134" t="s">
        <v>647</v>
      </c>
      <c r="H388" s="135">
        <v>9</v>
      </c>
      <c r="I388" s="136"/>
      <c r="J388" s="137">
        <f>ROUND(I388*H388,2)</f>
        <v>0</v>
      </c>
      <c r="K388" s="133" t="s">
        <v>139</v>
      </c>
      <c r="L388" s="31"/>
      <c r="M388" s="138" t="s">
        <v>1</v>
      </c>
      <c r="N388" s="139" t="s">
        <v>41</v>
      </c>
      <c r="P388" s="140">
        <f>O388*H388</f>
        <v>0</v>
      </c>
      <c r="Q388" s="140">
        <v>0</v>
      </c>
      <c r="R388" s="140">
        <f>Q388*H388</f>
        <v>0</v>
      </c>
      <c r="S388" s="140">
        <v>0.0342</v>
      </c>
      <c r="T388" s="141">
        <f>S388*H388</f>
        <v>0.3078</v>
      </c>
      <c r="AR388" s="142" t="s">
        <v>236</v>
      </c>
      <c r="AT388" s="142" t="s">
        <v>135</v>
      </c>
      <c r="AU388" s="142" t="s">
        <v>86</v>
      </c>
      <c r="AY388" s="16" t="s">
        <v>133</v>
      </c>
      <c r="BE388" s="143">
        <f>IF(N388="základní",J388,0)</f>
        <v>0</v>
      </c>
      <c r="BF388" s="143">
        <f>IF(N388="snížená",J388,0)</f>
        <v>0</v>
      </c>
      <c r="BG388" s="143">
        <f>IF(N388="zákl. přenesená",J388,0)</f>
        <v>0</v>
      </c>
      <c r="BH388" s="143">
        <f>IF(N388="sníž. přenesená",J388,0)</f>
        <v>0</v>
      </c>
      <c r="BI388" s="143">
        <f>IF(N388="nulová",J388,0)</f>
        <v>0</v>
      </c>
      <c r="BJ388" s="16" t="s">
        <v>84</v>
      </c>
      <c r="BK388" s="143">
        <f>ROUND(I388*H388,2)</f>
        <v>0</v>
      </c>
      <c r="BL388" s="16" t="s">
        <v>236</v>
      </c>
      <c r="BM388" s="142" t="s">
        <v>655</v>
      </c>
    </row>
    <row r="389" spans="2:47" s="1" customFormat="1" ht="11.25">
      <c r="B389" s="31"/>
      <c r="D389" s="144" t="s">
        <v>142</v>
      </c>
      <c r="F389" s="145" t="s">
        <v>656</v>
      </c>
      <c r="I389" s="146"/>
      <c r="L389" s="31"/>
      <c r="M389" s="147"/>
      <c r="T389" s="55"/>
      <c r="AT389" s="16" t="s">
        <v>142</v>
      </c>
      <c r="AU389" s="16" t="s">
        <v>86</v>
      </c>
    </row>
    <row r="390" spans="2:51" s="12" customFormat="1" ht="11.25">
      <c r="B390" s="148"/>
      <c r="D390" s="144" t="s">
        <v>144</v>
      </c>
      <c r="E390" s="149" t="s">
        <v>1</v>
      </c>
      <c r="F390" s="150" t="s">
        <v>657</v>
      </c>
      <c r="H390" s="151">
        <v>9</v>
      </c>
      <c r="I390" s="152"/>
      <c r="L390" s="148"/>
      <c r="M390" s="153"/>
      <c r="T390" s="154"/>
      <c r="AT390" s="149" t="s">
        <v>144</v>
      </c>
      <c r="AU390" s="149" t="s">
        <v>86</v>
      </c>
      <c r="AV390" s="12" t="s">
        <v>86</v>
      </c>
      <c r="AW390" s="12" t="s">
        <v>32</v>
      </c>
      <c r="AX390" s="12" t="s">
        <v>84</v>
      </c>
      <c r="AY390" s="149" t="s">
        <v>133</v>
      </c>
    </row>
    <row r="391" spans="2:65" s="1" customFormat="1" ht="16.5" customHeight="1">
      <c r="B391" s="31"/>
      <c r="C391" s="131" t="s">
        <v>658</v>
      </c>
      <c r="D391" s="131" t="s">
        <v>135</v>
      </c>
      <c r="E391" s="132" t="s">
        <v>659</v>
      </c>
      <c r="F391" s="133" t="s">
        <v>660</v>
      </c>
      <c r="G391" s="134" t="s">
        <v>233</v>
      </c>
      <c r="H391" s="135">
        <v>1</v>
      </c>
      <c r="I391" s="136"/>
      <c r="J391" s="137">
        <f>ROUND(I391*H391,2)</f>
        <v>0</v>
      </c>
      <c r="K391" s="133" t="s">
        <v>139</v>
      </c>
      <c r="L391" s="31"/>
      <c r="M391" s="138" t="s">
        <v>1</v>
      </c>
      <c r="N391" s="139" t="s">
        <v>41</v>
      </c>
      <c r="P391" s="140">
        <f>O391*H391</f>
        <v>0</v>
      </c>
      <c r="Q391" s="140">
        <v>0.00055</v>
      </c>
      <c r="R391" s="140">
        <f>Q391*H391</f>
        <v>0.00055</v>
      </c>
      <c r="S391" s="140">
        <v>0</v>
      </c>
      <c r="T391" s="141">
        <f>S391*H391</f>
        <v>0</v>
      </c>
      <c r="AR391" s="142" t="s">
        <v>236</v>
      </c>
      <c r="AT391" s="142" t="s">
        <v>135</v>
      </c>
      <c r="AU391" s="142" t="s">
        <v>86</v>
      </c>
      <c r="AY391" s="16" t="s">
        <v>133</v>
      </c>
      <c r="BE391" s="143">
        <f>IF(N391="základní",J391,0)</f>
        <v>0</v>
      </c>
      <c r="BF391" s="143">
        <f>IF(N391="snížená",J391,0)</f>
        <v>0</v>
      </c>
      <c r="BG391" s="143">
        <f>IF(N391="zákl. přenesená",J391,0)</f>
        <v>0</v>
      </c>
      <c r="BH391" s="143">
        <f>IF(N391="sníž. přenesená",J391,0)</f>
        <v>0</v>
      </c>
      <c r="BI391" s="143">
        <f>IF(N391="nulová",J391,0)</f>
        <v>0</v>
      </c>
      <c r="BJ391" s="16" t="s">
        <v>84</v>
      </c>
      <c r="BK391" s="143">
        <f>ROUND(I391*H391,2)</f>
        <v>0</v>
      </c>
      <c r="BL391" s="16" t="s">
        <v>236</v>
      </c>
      <c r="BM391" s="142" t="s">
        <v>661</v>
      </c>
    </row>
    <row r="392" spans="2:47" s="1" customFormat="1" ht="11.25">
      <c r="B392" s="31"/>
      <c r="D392" s="144" t="s">
        <v>142</v>
      </c>
      <c r="F392" s="145" t="s">
        <v>662</v>
      </c>
      <c r="I392" s="146"/>
      <c r="L392" s="31"/>
      <c r="M392" s="147"/>
      <c r="T392" s="55"/>
      <c r="AT392" s="16" t="s">
        <v>142</v>
      </c>
      <c r="AU392" s="16" t="s">
        <v>86</v>
      </c>
    </row>
    <row r="393" spans="2:65" s="1" customFormat="1" ht="24.2" customHeight="1">
      <c r="B393" s="31"/>
      <c r="C393" s="162" t="s">
        <v>663</v>
      </c>
      <c r="D393" s="162" t="s">
        <v>188</v>
      </c>
      <c r="E393" s="163" t="s">
        <v>664</v>
      </c>
      <c r="F393" s="164" t="s">
        <v>665</v>
      </c>
      <c r="G393" s="165" t="s">
        <v>233</v>
      </c>
      <c r="H393" s="166">
        <v>1</v>
      </c>
      <c r="I393" s="167"/>
      <c r="J393" s="168">
        <f>ROUND(I393*H393,2)</f>
        <v>0</v>
      </c>
      <c r="K393" s="164" t="s">
        <v>139</v>
      </c>
      <c r="L393" s="169"/>
      <c r="M393" s="170" t="s">
        <v>1</v>
      </c>
      <c r="N393" s="171" t="s">
        <v>41</v>
      </c>
      <c r="P393" s="140">
        <f>O393*H393</f>
        <v>0</v>
      </c>
      <c r="Q393" s="140">
        <v>0.026</v>
      </c>
      <c r="R393" s="140">
        <f>Q393*H393</f>
        <v>0.026</v>
      </c>
      <c r="S393" s="140">
        <v>0</v>
      </c>
      <c r="T393" s="141">
        <f>S393*H393</f>
        <v>0</v>
      </c>
      <c r="AR393" s="142" t="s">
        <v>319</v>
      </c>
      <c r="AT393" s="142" t="s">
        <v>188</v>
      </c>
      <c r="AU393" s="142" t="s">
        <v>86</v>
      </c>
      <c r="AY393" s="16" t="s">
        <v>133</v>
      </c>
      <c r="BE393" s="143">
        <f>IF(N393="základní",J393,0)</f>
        <v>0</v>
      </c>
      <c r="BF393" s="143">
        <f>IF(N393="snížená",J393,0)</f>
        <v>0</v>
      </c>
      <c r="BG393" s="143">
        <f>IF(N393="zákl. přenesená",J393,0)</f>
        <v>0</v>
      </c>
      <c r="BH393" s="143">
        <f>IF(N393="sníž. přenesená",J393,0)</f>
        <v>0</v>
      </c>
      <c r="BI393" s="143">
        <f>IF(N393="nulová",J393,0)</f>
        <v>0</v>
      </c>
      <c r="BJ393" s="16" t="s">
        <v>84</v>
      </c>
      <c r="BK393" s="143">
        <f>ROUND(I393*H393,2)</f>
        <v>0</v>
      </c>
      <c r="BL393" s="16" t="s">
        <v>236</v>
      </c>
      <c r="BM393" s="142" t="s">
        <v>666</v>
      </c>
    </row>
    <row r="394" spans="2:47" s="1" customFormat="1" ht="19.5">
      <c r="B394" s="31"/>
      <c r="D394" s="144" t="s">
        <v>142</v>
      </c>
      <c r="F394" s="145" t="s">
        <v>665</v>
      </c>
      <c r="I394" s="146"/>
      <c r="L394" s="31"/>
      <c r="M394" s="147"/>
      <c r="T394" s="55"/>
      <c r="AT394" s="16" t="s">
        <v>142</v>
      </c>
      <c r="AU394" s="16" t="s">
        <v>86</v>
      </c>
    </row>
    <row r="395" spans="2:65" s="1" customFormat="1" ht="21.75" customHeight="1">
      <c r="B395" s="31"/>
      <c r="C395" s="131" t="s">
        <v>667</v>
      </c>
      <c r="D395" s="131" t="s">
        <v>135</v>
      </c>
      <c r="E395" s="132" t="s">
        <v>668</v>
      </c>
      <c r="F395" s="133" t="s">
        <v>669</v>
      </c>
      <c r="G395" s="134" t="s">
        <v>233</v>
      </c>
      <c r="H395" s="135">
        <v>8</v>
      </c>
      <c r="I395" s="136"/>
      <c r="J395" s="137">
        <f>ROUND(I395*H395,2)</f>
        <v>0</v>
      </c>
      <c r="K395" s="133" t="s">
        <v>139</v>
      </c>
      <c r="L395" s="31"/>
      <c r="M395" s="138" t="s">
        <v>1</v>
      </c>
      <c r="N395" s="139" t="s">
        <v>41</v>
      </c>
      <c r="P395" s="140">
        <f>O395*H395</f>
        <v>0</v>
      </c>
      <c r="Q395" s="140">
        <v>0.00119</v>
      </c>
      <c r="R395" s="140">
        <f>Q395*H395</f>
        <v>0.00952</v>
      </c>
      <c r="S395" s="140">
        <v>0</v>
      </c>
      <c r="T395" s="141">
        <f>S395*H395</f>
        <v>0</v>
      </c>
      <c r="AR395" s="142" t="s">
        <v>236</v>
      </c>
      <c r="AT395" s="142" t="s">
        <v>135</v>
      </c>
      <c r="AU395" s="142" t="s">
        <v>86</v>
      </c>
      <c r="AY395" s="16" t="s">
        <v>133</v>
      </c>
      <c r="BE395" s="143">
        <f>IF(N395="základní",J395,0)</f>
        <v>0</v>
      </c>
      <c r="BF395" s="143">
        <f>IF(N395="snížená",J395,0)</f>
        <v>0</v>
      </c>
      <c r="BG395" s="143">
        <f>IF(N395="zákl. přenesená",J395,0)</f>
        <v>0</v>
      </c>
      <c r="BH395" s="143">
        <f>IF(N395="sníž. přenesená",J395,0)</f>
        <v>0</v>
      </c>
      <c r="BI395" s="143">
        <f>IF(N395="nulová",J395,0)</f>
        <v>0</v>
      </c>
      <c r="BJ395" s="16" t="s">
        <v>84</v>
      </c>
      <c r="BK395" s="143">
        <f>ROUND(I395*H395,2)</f>
        <v>0</v>
      </c>
      <c r="BL395" s="16" t="s">
        <v>236</v>
      </c>
      <c r="BM395" s="142" t="s">
        <v>670</v>
      </c>
    </row>
    <row r="396" spans="2:47" s="1" customFormat="1" ht="19.5">
      <c r="B396" s="31"/>
      <c r="D396" s="144" t="s">
        <v>142</v>
      </c>
      <c r="F396" s="145" t="s">
        <v>671</v>
      </c>
      <c r="I396" s="146"/>
      <c r="L396" s="31"/>
      <c r="M396" s="147"/>
      <c r="T396" s="55"/>
      <c r="AT396" s="16" t="s">
        <v>142</v>
      </c>
      <c r="AU396" s="16" t="s">
        <v>86</v>
      </c>
    </row>
    <row r="397" spans="2:65" s="1" customFormat="1" ht="21.75" customHeight="1">
      <c r="B397" s="31"/>
      <c r="C397" s="162" t="s">
        <v>672</v>
      </c>
      <c r="D397" s="162" t="s">
        <v>188</v>
      </c>
      <c r="E397" s="163" t="s">
        <v>673</v>
      </c>
      <c r="F397" s="164" t="s">
        <v>674</v>
      </c>
      <c r="G397" s="165" t="s">
        <v>233</v>
      </c>
      <c r="H397" s="166">
        <v>8</v>
      </c>
      <c r="I397" s="167"/>
      <c r="J397" s="168">
        <f>ROUND(I397*H397,2)</f>
        <v>0</v>
      </c>
      <c r="K397" s="164" t="s">
        <v>139</v>
      </c>
      <c r="L397" s="169"/>
      <c r="M397" s="170" t="s">
        <v>1</v>
      </c>
      <c r="N397" s="171" t="s">
        <v>41</v>
      </c>
      <c r="P397" s="140">
        <f>O397*H397</f>
        <v>0</v>
      </c>
      <c r="Q397" s="140">
        <v>0.0145</v>
      </c>
      <c r="R397" s="140">
        <f>Q397*H397</f>
        <v>0.116</v>
      </c>
      <c r="S397" s="140">
        <v>0</v>
      </c>
      <c r="T397" s="141">
        <f>S397*H397</f>
        <v>0</v>
      </c>
      <c r="AR397" s="142" t="s">
        <v>319</v>
      </c>
      <c r="AT397" s="142" t="s">
        <v>188</v>
      </c>
      <c r="AU397" s="142" t="s">
        <v>86</v>
      </c>
      <c r="AY397" s="16" t="s">
        <v>133</v>
      </c>
      <c r="BE397" s="143">
        <f>IF(N397="základní",J397,0)</f>
        <v>0</v>
      </c>
      <c r="BF397" s="143">
        <f>IF(N397="snížená",J397,0)</f>
        <v>0</v>
      </c>
      <c r="BG397" s="143">
        <f>IF(N397="zákl. přenesená",J397,0)</f>
        <v>0</v>
      </c>
      <c r="BH397" s="143">
        <f>IF(N397="sníž. přenesená",J397,0)</f>
        <v>0</v>
      </c>
      <c r="BI397" s="143">
        <f>IF(N397="nulová",J397,0)</f>
        <v>0</v>
      </c>
      <c r="BJ397" s="16" t="s">
        <v>84</v>
      </c>
      <c r="BK397" s="143">
        <f>ROUND(I397*H397,2)</f>
        <v>0</v>
      </c>
      <c r="BL397" s="16" t="s">
        <v>236</v>
      </c>
      <c r="BM397" s="142" t="s">
        <v>675</v>
      </c>
    </row>
    <row r="398" spans="2:47" s="1" customFormat="1" ht="11.25">
      <c r="B398" s="31"/>
      <c r="D398" s="144" t="s">
        <v>142</v>
      </c>
      <c r="F398" s="145" t="s">
        <v>674</v>
      </c>
      <c r="I398" s="146"/>
      <c r="L398" s="31"/>
      <c r="M398" s="147"/>
      <c r="T398" s="55"/>
      <c r="AT398" s="16" t="s">
        <v>142</v>
      </c>
      <c r="AU398" s="16" t="s">
        <v>86</v>
      </c>
    </row>
    <row r="399" spans="2:65" s="1" customFormat="1" ht="24.2" customHeight="1">
      <c r="B399" s="31"/>
      <c r="C399" s="131" t="s">
        <v>676</v>
      </c>
      <c r="D399" s="131" t="s">
        <v>135</v>
      </c>
      <c r="E399" s="132" t="s">
        <v>677</v>
      </c>
      <c r="F399" s="133" t="s">
        <v>678</v>
      </c>
      <c r="G399" s="134" t="s">
        <v>647</v>
      </c>
      <c r="H399" s="135">
        <v>4</v>
      </c>
      <c r="I399" s="136"/>
      <c r="J399" s="137">
        <f>ROUND(I399*H399,2)</f>
        <v>0</v>
      </c>
      <c r="K399" s="133" t="s">
        <v>139</v>
      </c>
      <c r="L399" s="31"/>
      <c r="M399" s="138" t="s">
        <v>1</v>
      </c>
      <c r="N399" s="139" t="s">
        <v>41</v>
      </c>
      <c r="P399" s="140">
        <f>O399*H399</f>
        <v>0</v>
      </c>
      <c r="Q399" s="140">
        <v>0</v>
      </c>
      <c r="R399" s="140">
        <f>Q399*H399</f>
        <v>0</v>
      </c>
      <c r="S399" s="140">
        <v>0.01107</v>
      </c>
      <c r="T399" s="141">
        <f>S399*H399</f>
        <v>0.04428</v>
      </c>
      <c r="AR399" s="142" t="s">
        <v>236</v>
      </c>
      <c r="AT399" s="142" t="s">
        <v>135</v>
      </c>
      <c r="AU399" s="142" t="s">
        <v>86</v>
      </c>
      <c r="AY399" s="16" t="s">
        <v>133</v>
      </c>
      <c r="BE399" s="143">
        <f>IF(N399="základní",J399,0)</f>
        <v>0</v>
      </c>
      <c r="BF399" s="143">
        <f>IF(N399="snížená",J399,0)</f>
        <v>0</v>
      </c>
      <c r="BG399" s="143">
        <f>IF(N399="zákl. přenesená",J399,0)</f>
        <v>0</v>
      </c>
      <c r="BH399" s="143">
        <f>IF(N399="sníž. přenesená",J399,0)</f>
        <v>0</v>
      </c>
      <c r="BI399" s="143">
        <f>IF(N399="nulová",J399,0)</f>
        <v>0</v>
      </c>
      <c r="BJ399" s="16" t="s">
        <v>84</v>
      </c>
      <c r="BK399" s="143">
        <f>ROUND(I399*H399,2)</f>
        <v>0</v>
      </c>
      <c r="BL399" s="16" t="s">
        <v>236</v>
      </c>
      <c r="BM399" s="142" t="s">
        <v>679</v>
      </c>
    </row>
    <row r="400" spans="2:47" s="1" customFormat="1" ht="11.25">
      <c r="B400" s="31"/>
      <c r="D400" s="144" t="s">
        <v>142</v>
      </c>
      <c r="F400" s="145" t="s">
        <v>680</v>
      </c>
      <c r="I400" s="146"/>
      <c r="L400" s="31"/>
      <c r="M400" s="147"/>
      <c r="T400" s="55"/>
      <c r="AT400" s="16" t="s">
        <v>142</v>
      </c>
      <c r="AU400" s="16" t="s">
        <v>86</v>
      </c>
    </row>
    <row r="401" spans="2:65" s="1" customFormat="1" ht="16.5" customHeight="1">
      <c r="B401" s="31"/>
      <c r="C401" s="131" t="s">
        <v>681</v>
      </c>
      <c r="D401" s="131" t="s">
        <v>135</v>
      </c>
      <c r="E401" s="132" t="s">
        <v>682</v>
      </c>
      <c r="F401" s="133" t="s">
        <v>683</v>
      </c>
      <c r="G401" s="134" t="s">
        <v>233</v>
      </c>
      <c r="H401" s="135">
        <v>4</v>
      </c>
      <c r="I401" s="136"/>
      <c r="J401" s="137">
        <f>ROUND(I401*H401,2)</f>
        <v>0</v>
      </c>
      <c r="K401" s="133" t="s">
        <v>139</v>
      </c>
      <c r="L401" s="31"/>
      <c r="M401" s="138" t="s">
        <v>1</v>
      </c>
      <c r="N401" s="139" t="s">
        <v>41</v>
      </c>
      <c r="P401" s="140">
        <f>O401*H401</f>
        <v>0</v>
      </c>
      <c r="Q401" s="140">
        <v>0.00064</v>
      </c>
      <c r="R401" s="140">
        <f>Q401*H401</f>
        <v>0.00256</v>
      </c>
      <c r="S401" s="140">
        <v>0</v>
      </c>
      <c r="T401" s="141">
        <f>S401*H401</f>
        <v>0</v>
      </c>
      <c r="AR401" s="142" t="s">
        <v>236</v>
      </c>
      <c r="AT401" s="142" t="s">
        <v>135</v>
      </c>
      <c r="AU401" s="142" t="s">
        <v>86</v>
      </c>
      <c r="AY401" s="16" t="s">
        <v>133</v>
      </c>
      <c r="BE401" s="143">
        <f>IF(N401="základní",J401,0)</f>
        <v>0</v>
      </c>
      <c r="BF401" s="143">
        <f>IF(N401="snížená",J401,0)</f>
        <v>0</v>
      </c>
      <c r="BG401" s="143">
        <f>IF(N401="zákl. přenesená",J401,0)</f>
        <v>0</v>
      </c>
      <c r="BH401" s="143">
        <f>IF(N401="sníž. přenesená",J401,0)</f>
        <v>0</v>
      </c>
      <c r="BI401" s="143">
        <f>IF(N401="nulová",J401,0)</f>
        <v>0</v>
      </c>
      <c r="BJ401" s="16" t="s">
        <v>84</v>
      </c>
      <c r="BK401" s="143">
        <f>ROUND(I401*H401,2)</f>
        <v>0</v>
      </c>
      <c r="BL401" s="16" t="s">
        <v>236</v>
      </c>
      <c r="BM401" s="142" t="s">
        <v>684</v>
      </c>
    </row>
    <row r="402" spans="2:47" s="1" customFormat="1" ht="11.25">
      <c r="B402" s="31"/>
      <c r="D402" s="144" t="s">
        <v>142</v>
      </c>
      <c r="F402" s="145" t="s">
        <v>685</v>
      </c>
      <c r="I402" s="146"/>
      <c r="L402" s="31"/>
      <c r="M402" s="147"/>
      <c r="T402" s="55"/>
      <c r="AT402" s="16" t="s">
        <v>142</v>
      </c>
      <c r="AU402" s="16" t="s">
        <v>86</v>
      </c>
    </row>
    <row r="403" spans="2:65" s="1" customFormat="1" ht="16.5" customHeight="1">
      <c r="B403" s="31"/>
      <c r="C403" s="131" t="s">
        <v>686</v>
      </c>
      <c r="D403" s="131" t="s">
        <v>135</v>
      </c>
      <c r="E403" s="132" t="s">
        <v>687</v>
      </c>
      <c r="F403" s="133" t="s">
        <v>688</v>
      </c>
      <c r="G403" s="134" t="s">
        <v>647</v>
      </c>
      <c r="H403" s="135">
        <v>20</v>
      </c>
      <c r="I403" s="136"/>
      <c r="J403" s="137">
        <f>ROUND(I403*H403,2)</f>
        <v>0</v>
      </c>
      <c r="K403" s="133" t="s">
        <v>139</v>
      </c>
      <c r="L403" s="31"/>
      <c r="M403" s="138" t="s">
        <v>1</v>
      </c>
      <c r="N403" s="139" t="s">
        <v>41</v>
      </c>
      <c r="P403" s="140">
        <f>O403*H403</f>
        <v>0</v>
      </c>
      <c r="Q403" s="140">
        <v>0</v>
      </c>
      <c r="R403" s="140">
        <f>Q403*H403</f>
        <v>0</v>
      </c>
      <c r="S403" s="140">
        <v>0.01946</v>
      </c>
      <c r="T403" s="141">
        <f>S403*H403</f>
        <v>0.38920000000000005</v>
      </c>
      <c r="AR403" s="142" t="s">
        <v>236</v>
      </c>
      <c r="AT403" s="142" t="s">
        <v>135</v>
      </c>
      <c r="AU403" s="142" t="s">
        <v>86</v>
      </c>
      <c r="AY403" s="16" t="s">
        <v>133</v>
      </c>
      <c r="BE403" s="143">
        <f>IF(N403="základní",J403,0)</f>
        <v>0</v>
      </c>
      <c r="BF403" s="143">
        <f>IF(N403="snížená",J403,0)</f>
        <v>0</v>
      </c>
      <c r="BG403" s="143">
        <f>IF(N403="zákl. přenesená",J403,0)</f>
        <v>0</v>
      </c>
      <c r="BH403" s="143">
        <f>IF(N403="sníž. přenesená",J403,0)</f>
        <v>0</v>
      </c>
      <c r="BI403" s="143">
        <f>IF(N403="nulová",J403,0)</f>
        <v>0</v>
      </c>
      <c r="BJ403" s="16" t="s">
        <v>84</v>
      </c>
      <c r="BK403" s="143">
        <f>ROUND(I403*H403,2)</f>
        <v>0</v>
      </c>
      <c r="BL403" s="16" t="s">
        <v>236</v>
      </c>
      <c r="BM403" s="142" t="s">
        <v>689</v>
      </c>
    </row>
    <row r="404" spans="2:47" s="1" customFormat="1" ht="11.25">
      <c r="B404" s="31"/>
      <c r="D404" s="144" t="s">
        <v>142</v>
      </c>
      <c r="F404" s="145" t="s">
        <v>690</v>
      </c>
      <c r="I404" s="146"/>
      <c r="L404" s="31"/>
      <c r="M404" s="147"/>
      <c r="T404" s="55"/>
      <c r="AT404" s="16" t="s">
        <v>142</v>
      </c>
      <c r="AU404" s="16" t="s">
        <v>86</v>
      </c>
    </row>
    <row r="405" spans="2:51" s="12" customFormat="1" ht="11.25">
      <c r="B405" s="148"/>
      <c r="D405" s="144" t="s">
        <v>144</v>
      </c>
      <c r="E405" s="149" t="s">
        <v>1</v>
      </c>
      <c r="F405" s="150" t="s">
        <v>691</v>
      </c>
      <c r="H405" s="151">
        <v>6</v>
      </c>
      <c r="I405" s="152"/>
      <c r="L405" s="148"/>
      <c r="M405" s="153"/>
      <c r="T405" s="154"/>
      <c r="AT405" s="149" t="s">
        <v>144</v>
      </c>
      <c r="AU405" s="149" t="s">
        <v>86</v>
      </c>
      <c r="AV405" s="12" t="s">
        <v>86</v>
      </c>
      <c r="AW405" s="12" t="s">
        <v>32</v>
      </c>
      <c r="AX405" s="12" t="s">
        <v>76</v>
      </c>
      <c r="AY405" s="149" t="s">
        <v>133</v>
      </c>
    </row>
    <row r="406" spans="2:51" s="12" customFormat="1" ht="11.25">
      <c r="B406" s="148"/>
      <c r="D406" s="144" t="s">
        <v>144</v>
      </c>
      <c r="E406" s="149" t="s">
        <v>1</v>
      </c>
      <c r="F406" s="150" t="s">
        <v>226</v>
      </c>
      <c r="H406" s="151">
        <v>14</v>
      </c>
      <c r="I406" s="152"/>
      <c r="L406" s="148"/>
      <c r="M406" s="153"/>
      <c r="T406" s="154"/>
      <c r="AT406" s="149" t="s">
        <v>144</v>
      </c>
      <c r="AU406" s="149" t="s">
        <v>86</v>
      </c>
      <c r="AV406" s="12" t="s">
        <v>86</v>
      </c>
      <c r="AW406" s="12" t="s">
        <v>32</v>
      </c>
      <c r="AX406" s="12" t="s">
        <v>76</v>
      </c>
      <c r="AY406" s="149" t="s">
        <v>133</v>
      </c>
    </row>
    <row r="407" spans="2:51" s="13" customFormat="1" ht="11.25">
      <c r="B407" s="155"/>
      <c r="D407" s="144" t="s">
        <v>144</v>
      </c>
      <c r="E407" s="156" t="s">
        <v>1</v>
      </c>
      <c r="F407" s="157" t="s">
        <v>155</v>
      </c>
      <c r="H407" s="158">
        <v>20</v>
      </c>
      <c r="I407" s="159"/>
      <c r="L407" s="155"/>
      <c r="M407" s="160"/>
      <c r="T407" s="161"/>
      <c r="AT407" s="156" t="s">
        <v>144</v>
      </c>
      <c r="AU407" s="156" t="s">
        <v>86</v>
      </c>
      <c r="AV407" s="13" t="s">
        <v>140</v>
      </c>
      <c r="AW407" s="13" t="s">
        <v>32</v>
      </c>
      <c r="AX407" s="13" t="s">
        <v>84</v>
      </c>
      <c r="AY407" s="156" t="s">
        <v>133</v>
      </c>
    </row>
    <row r="408" spans="2:65" s="1" customFormat="1" ht="21.75" customHeight="1">
      <c r="B408" s="31"/>
      <c r="C408" s="131" t="s">
        <v>692</v>
      </c>
      <c r="D408" s="131" t="s">
        <v>135</v>
      </c>
      <c r="E408" s="132" t="s">
        <v>693</v>
      </c>
      <c r="F408" s="133" t="s">
        <v>694</v>
      </c>
      <c r="G408" s="134" t="s">
        <v>647</v>
      </c>
      <c r="H408" s="135">
        <v>20</v>
      </c>
      <c r="I408" s="136"/>
      <c r="J408" s="137">
        <f>ROUND(I408*H408,2)</f>
        <v>0</v>
      </c>
      <c r="K408" s="133" t="s">
        <v>139</v>
      </c>
      <c r="L408" s="31"/>
      <c r="M408" s="138" t="s">
        <v>1</v>
      </c>
      <c r="N408" s="139" t="s">
        <v>41</v>
      </c>
      <c r="P408" s="140">
        <f>O408*H408</f>
        <v>0</v>
      </c>
      <c r="Q408" s="140">
        <v>0.00173</v>
      </c>
      <c r="R408" s="140">
        <f>Q408*H408</f>
        <v>0.0346</v>
      </c>
      <c r="S408" s="140">
        <v>0</v>
      </c>
      <c r="T408" s="141">
        <f>S408*H408</f>
        <v>0</v>
      </c>
      <c r="AR408" s="142" t="s">
        <v>236</v>
      </c>
      <c r="AT408" s="142" t="s">
        <v>135</v>
      </c>
      <c r="AU408" s="142" t="s">
        <v>86</v>
      </c>
      <c r="AY408" s="16" t="s">
        <v>133</v>
      </c>
      <c r="BE408" s="143">
        <f>IF(N408="základní",J408,0)</f>
        <v>0</v>
      </c>
      <c r="BF408" s="143">
        <f>IF(N408="snížená",J408,0)</f>
        <v>0</v>
      </c>
      <c r="BG408" s="143">
        <f>IF(N408="zákl. přenesená",J408,0)</f>
        <v>0</v>
      </c>
      <c r="BH408" s="143">
        <f>IF(N408="sníž. přenesená",J408,0)</f>
        <v>0</v>
      </c>
      <c r="BI408" s="143">
        <f>IF(N408="nulová",J408,0)</f>
        <v>0</v>
      </c>
      <c r="BJ408" s="16" t="s">
        <v>84</v>
      </c>
      <c r="BK408" s="143">
        <f>ROUND(I408*H408,2)</f>
        <v>0</v>
      </c>
      <c r="BL408" s="16" t="s">
        <v>236</v>
      </c>
      <c r="BM408" s="142" t="s">
        <v>695</v>
      </c>
    </row>
    <row r="409" spans="2:47" s="1" customFormat="1" ht="11.25">
      <c r="B409" s="31"/>
      <c r="D409" s="144" t="s">
        <v>142</v>
      </c>
      <c r="F409" s="145" t="s">
        <v>696</v>
      </c>
      <c r="I409" s="146"/>
      <c r="L409" s="31"/>
      <c r="M409" s="147"/>
      <c r="T409" s="55"/>
      <c r="AT409" s="16" t="s">
        <v>142</v>
      </c>
      <c r="AU409" s="16" t="s">
        <v>86</v>
      </c>
    </row>
    <row r="410" spans="2:65" s="1" customFormat="1" ht="16.5" customHeight="1">
      <c r="B410" s="31"/>
      <c r="C410" s="162" t="s">
        <v>697</v>
      </c>
      <c r="D410" s="162" t="s">
        <v>188</v>
      </c>
      <c r="E410" s="163" t="s">
        <v>698</v>
      </c>
      <c r="F410" s="164" t="s">
        <v>699</v>
      </c>
      <c r="G410" s="165" t="s">
        <v>233</v>
      </c>
      <c r="H410" s="166">
        <v>20</v>
      </c>
      <c r="I410" s="167"/>
      <c r="J410" s="168">
        <f>ROUND(I410*H410,2)</f>
        <v>0</v>
      </c>
      <c r="K410" s="164" t="s">
        <v>139</v>
      </c>
      <c r="L410" s="169"/>
      <c r="M410" s="170" t="s">
        <v>1</v>
      </c>
      <c r="N410" s="171" t="s">
        <v>41</v>
      </c>
      <c r="P410" s="140">
        <f>O410*H410</f>
        <v>0</v>
      </c>
      <c r="Q410" s="140">
        <v>0.012</v>
      </c>
      <c r="R410" s="140">
        <f>Q410*H410</f>
        <v>0.24</v>
      </c>
      <c r="S410" s="140">
        <v>0</v>
      </c>
      <c r="T410" s="141">
        <f>S410*H410</f>
        <v>0</v>
      </c>
      <c r="AR410" s="142" t="s">
        <v>319</v>
      </c>
      <c r="AT410" s="142" t="s">
        <v>188</v>
      </c>
      <c r="AU410" s="142" t="s">
        <v>86</v>
      </c>
      <c r="AY410" s="16" t="s">
        <v>133</v>
      </c>
      <c r="BE410" s="143">
        <f>IF(N410="základní",J410,0)</f>
        <v>0</v>
      </c>
      <c r="BF410" s="143">
        <f>IF(N410="snížená",J410,0)</f>
        <v>0</v>
      </c>
      <c r="BG410" s="143">
        <f>IF(N410="zákl. přenesená",J410,0)</f>
        <v>0</v>
      </c>
      <c r="BH410" s="143">
        <f>IF(N410="sníž. přenesená",J410,0)</f>
        <v>0</v>
      </c>
      <c r="BI410" s="143">
        <f>IF(N410="nulová",J410,0)</f>
        <v>0</v>
      </c>
      <c r="BJ410" s="16" t="s">
        <v>84</v>
      </c>
      <c r="BK410" s="143">
        <f>ROUND(I410*H410,2)</f>
        <v>0</v>
      </c>
      <c r="BL410" s="16" t="s">
        <v>236</v>
      </c>
      <c r="BM410" s="142" t="s">
        <v>700</v>
      </c>
    </row>
    <row r="411" spans="2:47" s="1" customFormat="1" ht="11.25">
      <c r="B411" s="31"/>
      <c r="D411" s="144" t="s">
        <v>142</v>
      </c>
      <c r="F411" s="145" t="s">
        <v>699</v>
      </c>
      <c r="I411" s="146"/>
      <c r="L411" s="31"/>
      <c r="M411" s="147"/>
      <c r="T411" s="55"/>
      <c r="AT411" s="16" t="s">
        <v>142</v>
      </c>
      <c r="AU411" s="16" t="s">
        <v>86</v>
      </c>
    </row>
    <row r="412" spans="2:65" s="1" customFormat="1" ht="16.5" customHeight="1">
      <c r="B412" s="31"/>
      <c r="C412" s="131" t="s">
        <v>701</v>
      </c>
      <c r="D412" s="131" t="s">
        <v>135</v>
      </c>
      <c r="E412" s="132" t="s">
        <v>702</v>
      </c>
      <c r="F412" s="133" t="s">
        <v>703</v>
      </c>
      <c r="G412" s="134" t="s">
        <v>647</v>
      </c>
      <c r="H412" s="135">
        <v>1</v>
      </c>
      <c r="I412" s="136"/>
      <c r="J412" s="137">
        <f>ROUND(I412*H412,2)</f>
        <v>0</v>
      </c>
      <c r="K412" s="133" t="s">
        <v>139</v>
      </c>
      <c r="L412" s="31"/>
      <c r="M412" s="138" t="s">
        <v>1</v>
      </c>
      <c r="N412" s="139" t="s">
        <v>41</v>
      </c>
      <c r="P412" s="140">
        <f>O412*H412</f>
        <v>0</v>
      </c>
      <c r="Q412" s="140">
        <v>0</v>
      </c>
      <c r="R412" s="140">
        <f>Q412*H412</f>
        <v>0</v>
      </c>
      <c r="S412" s="140">
        <v>0.0176</v>
      </c>
      <c r="T412" s="141">
        <f>S412*H412</f>
        <v>0.0176</v>
      </c>
      <c r="AR412" s="142" t="s">
        <v>236</v>
      </c>
      <c r="AT412" s="142" t="s">
        <v>135</v>
      </c>
      <c r="AU412" s="142" t="s">
        <v>86</v>
      </c>
      <c r="AY412" s="16" t="s">
        <v>133</v>
      </c>
      <c r="BE412" s="143">
        <f>IF(N412="základní",J412,0)</f>
        <v>0</v>
      </c>
      <c r="BF412" s="143">
        <f>IF(N412="snížená",J412,0)</f>
        <v>0</v>
      </c>
      <c r="BG412" s="143">
        <f>IF(N412="zákl. přenesená",J412,0)</f>
        <v>0</v>
      </c>
      <c r="BH412" s="143">
        <f>IF(N412="sníž. přenesená",J412,0)</f>
        <v>0</v>
      </c>
      <c r="BI412" s="143">
        <f>IF(N412="nulová",J412,0)</f>
        <v>0</v>
      </c>
      <c r="BJ412" s="16" t="s">
        <v>84</v>
      </c>
      <c r="BK412" s="143">
        <f>ROUND(I412*H412,2)</f>
        <v>0</v>
      </c>
      <c r="BL412" s="16" t="s">
        <v>236</v>
      </c>
      <c r="BM412" s="142" t="s">
        <v>704</v>
      </c>
    </row>
    <row r="413" spans="2:47" s="1" customFormat="1" ht="11.25">
      <c r="B413" s="31"/>
      <c r="D413" s="144" t="s">
        <v>142</v>
      </c>
      <c r="F413" s="145" t="s">
        <v>703</v>
      </c>
      <c r="I413" s="146"/>
      <c r="L413" s="31"/>
      <c r="M413" s="147"/>
      <c r="T413" s="55"/>
      <c r="AT413" s="16" t="s">
        <v>142</v>
      </c>
      <c r="AU413" s="16" t="s">
        <v>86</v>
      </c>
    </row>
    <row r="414" spans="2:65" s="1" customFormat="1" ht="24.2" customHeight="1">
      <c r="B414" s="31"/>
      <c r="C414" s="131" t="s">
        <v>705</v>
      </c>
      <c r="D414" s="131" t="s">
        <v>135</v>
      </c>
      <c r="E414" s="132" t="s">
        <v>706</v>
      </c>
      <c r="F414" s="133" t="s">
        <v>707</v>
      </c>
      <c r="G414" s="134" t="s">
        <v>647</v>
      </c>
      <c r="H414" s="135">
        <v>1</v>
      </c>
      <c r="I414" s="136"/>
      <c r="J414" s="137">
        <f>ROUND(I414*H414,2)</f>
        <v>0</v>
      </c>
      <c r="K414" s="133" t="s">
        <v>139</v>
      </c>
      <c r="L414" s="31"/>
      <c r="M414" s="138" t="s">
        <v>1</v>
      </c>
      <c r="N414" s="139" t="s">
        <v>41</v>
      </c>
      <c r="P414" s="140">
        <f>O414*H414</f>
        <v>0</v>
      </c>
      <c r="Q414" s="140">
        <v>0</v>
      </c>
      <c r="R414" s="140">
        <f>Q414*H414</f>
        <v>0</v>
      </c>
      <c r="S414" s="140">
        <v>0.0092</v>
      </c>
      <c r="T414" s="141">
        <f>S414*H414</f>
        <v>0.0092</v>
      </c>
      <c r="AR414" s="142" t="s">
        <v>236</v>
      </c>
      <c r="AT414" s="142" t="s">
        <v>135</v>
      </c>
      <c r="AU414" s="142" t="s">
        <v>86</v>
      </c>
      <c r="AY414" s="16" t="s">
        <v>133</v>
      </c>
      <c r="BE414" s="143">
        <f>IF(N414="základní",J414,0)</f>
        <v>0</v>
      </c>
      <c r="BF414" s="143">
        <f>IF(N414="snížená",J414,0)</f>
        <v>0</v>
      </c>
      <c r="BG414" s="143">
        <f>IF(N414="zákl. přenesená",J414,0)</f>
        <v>0</v>
      </c>
      <c r="BH414" s="143">
        <f>IF(N414="sníž. přenesená",J414,0)</f>
        <v>0</v>
      </c>
      <c r="BI414" s="143">
        <f>IF(N414="nulová",J414,0)</f>
        <v>0</v>
      </c>
      <c r="BJ414" s="16" t="s">
        <v>84</v>
      </c>
      <c r="BK414" s="143">
        <f>ROUND(I414*H414,2)</f>
        <v>0</v>
      </c>
      <c r="BL414" s="16" t="s">
        <v>236</v>
      </c>
      <c r="BM414" s="142" t="s">
        <v>708</v>
      </c>
    </row>
    <row r="415" spans="2:47" s="1" customFormat="1" ht="19.5">
      <c r="B415" s="31"/>
      <c r="D415" s="144" t="s">
        <v>142</v>
      </c>
      <c r="F415" s="145" t="s">
        <v>709</v>
      </c>
      <c r="I415" s="146"/>
      <c r="L415" s="31"/>
      <c r="M415" s="147"/>
      <c r="T415" s="55"/>
      <c r="AT415" s="16" t="s">
        <v>142</v>
      </c>
      <c r="AU415" s="16" t="s">
        <v>86</v>
      </c>
    </row>
    <row r="416" spans="2:65" s="1" customFormat="1" ht="16.5" customHeight="1">
      <c r="B416" s="31"/>
      <c r="C416" s="131" t="s">
        <v>710</v>
      </c>
      <c r="D416" s="131" t="s">
        <v>135</v>
      </c>
      <c r="E416" s="132" t="s">
        <v>711</v>
      </c>
      <c r="F416" s="133" t="s">
        <v>712</v>
      </c>
      <c r="G416" s="134" t="s">
        <v>647</v>
      </c>
      <c r="H416" s="135">
        <v>1</v>
      </c>
      <c r="I416" s="136"/>
      <c r="J416" s="137">
        <f>ROUND(I416*H416,2)</f>
        <v>0</v>
      </c>
      <c r="K416" s="133" t="s">
        <v>139</v>
      </c>
      <c r="L416" s="31"/>
      <c r="M416" s="138" t="s">
        <v>1</v>
      </c>
      <c r="N416" s="139" t="s">
        <v>41</v>
      </c>
      <c r="P416" s="140">
        <f>O416*H416</f>
        <v>0</v>
      </c>
      <c r="Q416" s="140">
        <v>0</v>
      </c>
      <c r="R416" s="140">
        <f>Q416*H416</f>
        <v>0</v>
      </c>
      <c r="S416" s="140">
        <v>0.0347</v>
      </c>
      <c r="T416" s="141">
        <f>S416*H416</f>
        <v>0.0347</v>
      </c>
      <c r="AR416" s="142" t="s">
        <v>236</v>
      </c>
      <c r="AT416" s="142" t="s">
        <v>135</v>
      </c>
      <c r="AU416" s="142" t="s">
        <v>86</v>
      </c>
      <c r="AY416" s="16" t="s">
        <v>133</v>
      </c>
      <c r="BE416" s="143">
        <f>IF(N416="základní",J416,0)</f>
        <v>0</v>
      </c>
      <c r="BF416" s="143">
        <f>IF(N416="snížená",J416,0)</f>
        <v>0</v>
      </c>
      <c r="BG416" s="143">
        <f>IF(N416="zákl. přenesená",J416,0)</f>
        <v>0</v>
      </c>
      <c r="BH416" s="143">
        <f>IF(N416="sníž. přenesená",J416,0)</f>
        <v>0</v>
      </c>
      <c r="BI416" s="143">
        <f>IF(N416="nulová",J416,0)</f>
        <v>0</v>
      </c>
      <c r="BJ416" s="16" t="s">
        <v>84</v>
      </c>
      <c r="BK416" s="143">
        <f>ROUND(I416*H416,2)</f>
        <v>0</v>
      </c>
      <c r="BL416" s="16" t="s">
        <v>236</v>
      </c>
      <c r="BM416" s="142" t="s">
        <v>713</v>
      </c>
    </row>
    <row r="417" spans="2:47" s="1" customFormat="1" ht="19.5">
      <c r="B417" s="31"/>
      <c r="D417" s="144" t="s">
        <v>142</v>
      </c>
      <c r="F417" s="145" t="s">
        <v>714</v>
      </c>
      <c r="I417" s="146"/>
      <c r="L417" s="31"/>
      <c r="M417" s="147"/>
      <c r="T417" s="55"/>
      <c r="AT417" s="16" t="s">
        <v>142</v>
      </c>
      <c r="AU417" s="16" t="s">
        <v>86</v>
      </c>
    </row>
    <row r="418" spans="2:65" s="1" customFormat="1" ht="21.75" customHeight="1">
      <c r="B418" s="31"/>
      <c r="C418" s="131" t="s">
        <v>715</v>
      </c>
      <c r="D418" s="131" t="s">
        <v>135</v>
      </c>
      <c r="E418" s="132" t="s">
        <v>716</v>
      </c>
      <c r="F418" s="133" t="s">
        <v>717</v>
      </c>
      <c r="G418" s="134" t="s">
        <v>647</v>
      </c>
      <c r="H418" s="135">
        <v>2</v>
      </c>
      <c r="I418" s="136"/>
      <c r="J418" s="137">
        <f>ROUND(I418*H418,2)</f>
        <v>0</v>
      </c>
      <c r="K418" s="133" t="s">
        <v>139</v>
      </c>
      <c r="L418" s="31"/>
      <c r="M418" s="138" t="s">
        <v>1</v>
      </c>
      <c r="N418" s="139" t="s">
        <v>41</v>
      </c>
      <c r="P418" s="140">
        <f>O418*H418</f>
        <v>0</v>
      </c>
      <c r="Q418" s="140">
        <v>0</v>
      </c>
      <c r="R418" s="140">
        <f>Q418*H418</f>
        <v>0</v>
      </c>
      <c r="S418" s="140">
        <v>0.69347</v>
      </c>
      <c r="T418" s="141">
        <f>S418*H418</f>
        <v>1.38694</v>
      </c>
      <c r="AR418" s="142" t="s">
        <v>236</v>
      </c>
      <c r="AT418" s="142" t="s">
        <v>135</v>
      </c>
      <c r="AU418" s="142" t="s">
        <v>86</v>
      </c>
      <c r="AY418" s="16" t="s">
        <v>133</v>
      </c>
      <c r="BE418" s="143">
        <f>IF(N418="základní",J418,0)</f>
        <v>0</v>
      </c>
      <c r="BF418" s="143">
        <f>IF(N418="snížená",J418,0)</f>
        <v>0</v>
      </c>
      <c r="BG418" s="143">
        <f>IF(N418="zákl. přenesená",J418,0)</f>
        <v>0</v>
      </c>
      <c r="BH418" s="143">
        <f>IF(N418="sníž. přenesená",J418,0)</f>
        <v>0</v>
      </c>
      <c r="BI418" s="143">
        <f>IF(N418="nulová",J418,0)</f>
        <v>0</v>
      </c>
      <c r="BJ418" s="16" t="s">
        <v>84</v>
      </c>
      <c r="BK418" s="143">
        <f>ROUND(I418*H418,2)</f>
        <v>0</v>
      </c>
      <c r="BL418" s="16" t="s">
        <v>236</v>
      </c>
      <c r="BM418" s="142" t="s">
        <v>718</v>
      </c>
    </row>
    <row r="419" spans="2:47" s="1" customFormat="1" ht="19.5">
      <c r="B419" s="31"/>
      <c r="D419" s="144" t="s">
        <v>142</v>
      </c>
      <c r="F419" s="145" t="s">
        <v>719</v>
      </c>
      <c r="I419" s="146"/>
      <c r="L419" s="31"/>
      <c r="M419" s="147"/>
      <c r="T419" s="55"/>
      <c r="AT419" s="16" t="s">
        <v>142</v>
      </c>
      <c r="AU419" s="16" t="s">
        <v>86</v>
      </c>
    </row>
    <row r="420" spans="2:65" s="1" customFormat="1" ht="16.5" customHeight="1">
      <c r="B420" s="31"/>
      <c r="C420" s="131" t="s">
        <v>720</v>
      </c>
      <c r="D420" s="131" t="s">
        <v>135</v>
      </c>
      <c r="E420" s="132" t="s">
        <v>721</v>
      </c>
      <c r="F420" s="133" t="s">
        <v>722</v>
      </c>
      <c r="G420" s="134" t="s">
        <v>647</v>
      </c>
      <c r="H420" s="135">
        <v>5</v>
      </c>
      <c r="I420" s="136"/>
      <c r="J420" s="137">
        <f>ROUND(I420*H420,2)</f>
        <v>0</v>
      </c>
      <c r="K420" s="133" t="s">
        <v>139</v>
      </c>
      <c r="L420" s="31"/>
      <c r="M420" s="138" t="s">
        <v>1</v>
      </c>
      <c r="N420" s="139" t="s">
        <v>41</v>
      </c>
      <c r="P420" s="140">
        <f>O420*H420</f>
        <v>0</v>
      </c>
      <c r="Q420" s="140">
        <v>0</v>
      </c>
      <c r="R420" s="140">
        <f>Q420*H420</f>
        <v>0</v>
      </c>
      <c r="S420" s="140">
        <v>0.01493</v>
      </c>
      <c r="T420" s="141">
        <f>S420*H420</f>
        <v>0.07465000000000001</v>
      </c>
      <c r="AR420" s="142" t="s">
        <v>236</v>
      </c>
      <c r="AT420" s="142" t="s">
        <v>135</v>
      </c>
      <c r="AU420" s="142" t="s">
        <v>86</v>
      </c>
      <c r="AY420" s="16" t="s">
        <v>133</v>
      </c>
      <c r="BE420" s="143">
        <f>IF(N420="základní",J420,0)</f>
        <v>0</v>
      </c>
      <c r="BF420" s="143">
        <f>IF(N420="snížená",J420,0)</f>
        <v>0</v>
      </c>
      <c r="BG420" s="143">
        <f>IF(N420="zákl. přenesená",J420,0)</f>
        <v>0</v>
      </c>
      <c r="BH420" s="143">
        <f>IF(N420="sníž. přenesená",J420,0)</f>
        <v>0</v>
      </c>
      <c r="BI420" s="143">
        <f>IF(N420="nulová",J420,0)</f>
        <v>0</v>
      </c>
      <c r="BJ420" s="16" t="s">
        <v>84</v>
      </c>
      <c r="BK420" s="143">
        <f>ROUND(I420*H420,2)</f>
        <v>0</v>
      </c>
      <c r="BL420" s="16" t="s">
        <v>236</v>
      </c>
      <c r="BM420" s="142" t="s">
        <v>723</v>
      </c>
    </row>
    <row r="421" spans="2:47" s="1" customFormat="1" ht="19.5">
      <c r="B421" s="31"/>
      <c r="D421" s="144" t="s">
        <v>142</v>
      </c>
      <c r="F421" s="145" t="s">
        <v>724</v>
      </c>
      <c r="I421" s="146"/>
      <c r="L421" s="31"/>
      <c r="M421" s="147"/>
      <c r="T421" s="55"/>
      <c r="AT421" s="16" t="s">
        <v>142</v>
      </c>
      <c r="AU421" s="16" t="s">
        <v>86</v>
      </c>
    </row>
    <row r="422" spans="2:51" s="12" customFormat="1" ht="11.25">
      <c r="B422" s="148"/>
      <c r="D422" s="144" t="s">
        <v>144</v>
      </c>
      <c r="E422" s="149" t="s">
        <v>1</v>
      </c>
      <c r="F422" s="150" t="s">
        <v>725</v>
      </c>
      <c r="H422" s="151">
        <v>5</v>
      </c>
      <c r="I422" s="152"/>
      <c r="L422" s="148"/>
      <c r="M422" s="153"/>
      <c r="T422" s="154"/>
      <c r="AT422" s="149" t="s">
        <v>144</v>
      </c>
      <c r="AU422" s="149" t="s">
        <v>86</v>
      </c>
      <c r="AV422" s="12" t="s">
        <v>86</v>
      </c>
      <c r="AW422" s="12" t="s">
        <v>32</v>
      </c>
      <c r="AX422" s="12" t="s">
        <v>84</v>
      </c>
      <c r="AY422" s="149" t="s">
        <v>133</v>
      </c>
    </row>
    <row r="423" spans="2:65" s="1" customFormat="1" ht="24.2" customHeight="1">
      <c r="B423" s="31"/>
      <c r="C423" s="131" t="s">
        <v>726</v>
      </c>
      <c r="D423" s="131" t="s">
        <v>135</v>
      </c>
      <c r="E423" s="132" t="s">
        <v>727</v>
      </c>
      <c r="F423" s="133" t="s">
        <v>728</v>
      </c>
      <c r="G423" s="134" t="s">
        <v>647</v>
      </c>
      <c r="H423" s="135">
        <v>1</v>
      </c>
      <c r="I423" s="136"/>
      <c r="J423" s="137">
        <f>ROUND(I423*H423,2)</f>
        <v>0</v>
      </c>
      <c r="K423" s="133" t="s">
        <v>139</v>
      </c>
      <c r="L423" s="31"/>
      <c r="M423" s="138" t="s">
        <v>1</v>
      </c>
      <c r="N423" s="139" t="s">
        <v>41</v>
      </c>
      <c r="P423" s="140">
        <f>O423*H423</f>
        <v>0</v>
      </c>
      <c r="Q423" s="140">
        <v>0.01066</v>
      </c>
      <c r="R423" s="140">
        <f>Q423*H423</f>
        <v>0.01066</v>
      </c>
      <c r="S423" s="140">
        <v>0</v>
      </c>
      <c r="T423" s="141">
        <f>S423*H423</f>
        <v>0</v>
      </c>
      <c r="AR423" s="142" t="s">
        <v>236</v>
      </c>
      <c r="AT423" s="142" t="s">
        <v>135</v>
      </c>
      <c r="AU423" s="142" t="s">
        <v>86</v>
      </c>
      <c r="AY423" s="16" t="s">
        <v>133</v>
      </c>
      <c r="BE423" s="143">
        <f>IF(N423="základní",J423,0)</f>
        <v>0</v>
      </c>
      <c r="BF423" s="143">
        <f>IF(N423="snížená",J423,0)</f>
        <v>0</v>
      </c>
      <c r="BG423" s="143">
        <f>IF(N423="zákl. přenesená",J423,0)</f>
        <v>0</v>
      </c>
      <c r="BH423" s="143">
        <f>IF(N423="sníž. přenesená",J423,0)</f>
        <v>0</v>
      </c>
      <c r="BI423" s="143">
        <f>IF(N423="nulová",J423,0)</f>
        <v>0</v>
      </c>
      <c r="BJ423" s="16" t="s">
        <v>84</v>
      </c>
      <c r="BK423" s="143">
        <f>ROUND(I423*H423,2)</f>
        <v>0</v>
      </c>
      <c r="BL423" s="16" t="s">
        <v>236</v>
      </c>
      <c r="BM423" s="142" t="s">
        <v>729</v>
      </c>
    </row>
    <row r="424" spans="2:47" s="1" customFormat="1" ht="19.5">
      <c r="B424" s="31"/>
      <c r="D424" s="144" t="s">
        <v>142</v>
      </c>
      <c r="F424" s="145" t="s">
        <v>730</v>
      </c>
      <c r="I424" s="146"/>
      <c r="L424" s="31"/>
      <c r="M424" s="147"/>
      <c r="T424" s="55"/>
      <c r="AT424" s="16" t="s">
        <v>142</v>
      </c>
      <c r="AU424" s="16" t="s">
        <v>86</v>
      </c>
    </row>
    <row r="425" spans="2:65" s="1" customFormat="1" ht="24.2" customHeight="1">
      <c r="B425" s="31"/>
      <c r="C425" s="131" t="s">
        <v>731</v>
      </c>
      <c r="D425" s="131" t="s">
        <v>135</v>
      </c>
      <c r="E425" s="132" t="s">
        <v>732</v>
      </c>
      <c r="F425" s="133" t="s">
        <v>733</v>
      </c>
      <c r="G425" s="134" t="s">
        <v>647</v>
      </c>
      <c r="H425" s="135">
        <v>4</v>
      </c>
      <c r="I425" s="136"/>
      <c r="J425" s="137">
        <f>ROUND(I425*H425,2)</f>
        <v>0</v>
      </c>
      <c r="K425" s="133" t="s">
        <v>139</v>
      </c>
      <c r="L425" s="31"/>
      <c r="M425" s="138" t="s">
        <v>1</v>
      </c>
      <c r="N425" s="139" t="s">
        <v>41</v>
      </c>
      <c r="P425" s="140">
        <f>O425*H425</f>
        <v>0</v>
      </c>
      <c r="Q425" s="140">
        <v>0.01066</v>
      </c>
      <c r="R425" s="140">
        <f>Q425*H425</f>
        <v>0.04264</v>
      </c>
      <c r="S425" s="140">
        <v>0</v>
      </c>
      <c r="T425" s="141">
        <f>S425*H425</f>
        <v>0</v>
      </c>
      <c r="AR425" s="142" t="s">
        <v>236</v>
      </c>
      <c r="AT425" s="142" t="s">
        <v>135</v>
      </c>
      <c r="AU425" s="142" t="s">
        <v>86</v>
      </c>
      <c r="AY425" s="16" t="s">
        <v>133</v>
      </c>
      <c r="BE425" s="143">
        <f>IF(N425="základní",J425,0)</f>
        <v>0</v>
      </c>
      <c r="BF425" s="143">
        <f>IF(N425="snížená",J425,0)</f>
        <v>0</v>
      </c>
      <c r="BG425" s="143">
        <f>IF(N425="zákl. přenesená",J425,0)</f>
        <v>0</v>
      </c>
      <c r="BH425" s="143">
        <f>IF(N425="sníž. přenesená",J425,0)</f>
        <v>0</v>
      </c>
      <c r="BI425" s="143">
        <f>IF(N425="nulová",J425,0)</f>
        <v>0</v>
      </c>
      <c r="BJ425" s="16" t="s">
        <v>84</v>
      </c>
      <c r="BK425" s="143">
        <f>ROUND(I425*H425,2)</f>
        <v>0</v>
      </c>
      <c r="BL425" s="16" t="s">
        <v>236</v>
      </c>
      <c r="BM425" s="142" t="s">
        <v>734</v>
      </c>
    </row>
    <row r="426" spans="2:47" s="1" customFormat="1" ht="29.25">
      <c r="B426" s="31"/>
      <c r="D426" s="144" t="s">
        <v>142</v>
      </c>
      <c r="F426" s="145" t="s">
        <v>735</v>
      </c>
      <c r="I426" s="146"/>
      <c r="L426" s="31"/>
      <c r="M426" s="147"/>
      <c r="T426" s="55"/>
      <c r="AT426" s="16" t="s">
        <v>142</v>
      </c>
      <c r="AU426" s="16" t="s">
        <v>86</v>
      </c>
    </row>
    <row r="427" spans="2:65" s="1" customFormat="1" ht="24.2" customHeight="1">
      <c r="B427" s="31"/>
      <c r="C427" s="131" t="s">
        <v>736</v>
      </c>
      <c r="D427" s="131" t="s">
        <v>135</v>
      </c>
      <c r="E427" s="132" t="s">
        <v>737</v>
      </c>
      <c r="F427" s="133" t="s">
        <v>738</v>
      </c>
      <c r="G427" s="134" t="s">
        <v>647</v>
      </c>
      <c r="H427" s="135">
        <v>2</v>
      </c>
      <c r="I427" s="136"/>
      <c r="J427" s="137">
        <f>ROUND(I427*H427,2)</f>
        <v>0</v>
      </c>
      <c r="K427" s="133" t="s">
        <v>139</v>
      </c>
      <c r="L427" s="31"/>
      <c r="M427" s="138" t="s">
        <v>1</v>
      </c>
      <c r="N427" s="139" t="s">
        <v>41</v>
      </c>
      <c r="P427" s="140">
        <f>O427*H427</f>
        <v>0</v>
      </c>
      <c r="Q427" s="140">
        <v>0.08334</v>
      </c>
      <c r="R427" s="140">
        <f>Q427*H427</f>
        <v>0.16668</v>
      </c>
      <c r="S427" s="140">
        <v>0</v>
      </c>
      <c r="T427" s="141">
        <f>S427*H427</f>
        <v>0</v>
      </c>
      <c r="AR427" s="142" t="s">
        <v>236</v>
      </c>
      <c r="AT427" s="142" t="s">
        <v>135</v>
      </c>
      <c r="AU427" s="142" t="s">
        <v>86</v>
      </c>
      <c r="AY427" s="16" t="s">
        <v>133</v>
      </c>
      <c r="BE427" s="143">
        <f>IF(N427="základní",J427,0)</f>
        <v>0</v>
      </c>
      <c r="BF427" s="143">
        <f>IF(N427="snížená",J427,0)</f>
        <v>0</v>
      </c>
      <c r="BG427" s="143">
        <f>IF(N427="zákl. přenesená",J427,0)</f>
        <v>0</v>
      </c>
      <c r="BH427" s="143">
        <f>IF(N427="sníž. přenesená",J427,0)</f>
        <v>0</v>
      </c>
      <c r="BI427" s="143">
        <f>IF(N427="nulová",J427,0)</f>
        <v>0</v>
      </c>
      <c r="BJ427" s="16" t="s">
        <v>84</v>
      </c>
      <c r="BK427" s="143">
        <f>ROUND(I427*H427,2)</f>
        <v>0</v>
      </c>
      <c r="BL427" s="16" t="s">
        <v>236</v>
      </c>
      <c r="BM427" s="142" t="s">
        <v>739</v>
      </c>
    </row>
    <row r="428" spans="2:47" s="1" customFormat="1" ht="29.25">
      <c r="B428" s="31"/>
      <c r="D428" s="144" t="s">
        <v>142</v>
      </c>
      <c r="F428" s="145" t="s">
        <v>740</v>
      </c>
      <c r="I428" s="146"/>
      <c r="L428" s="31"/>
      <c r="M428" s="147"/>
      <c r="T428" s="55"/>
      <c r="AT428" s="16" t="s">
        <v>142</v>
      </c>
      <c r="AU428" s="16" t="s">
        <v>86</v>
      </c>
    </row>
    <row r="429" spans="2:65" s="1" customFormat="1" ht="24.2" customHeight="1">
      <c r="B429" s="31"/>
      <c r="C429" s="131" t="s">
        <v>741</v>
      </c>
      <c r="D429" s="131" t="s">
        <v>135</v>
      </c>
      <c r="E429" s="132" t="s">
        <v>742</v>
      </c>
      <c r="F429" s="133" t="s">
        <v>743</v>
      </c>
      <c r="G429" s="134" t="s">
        <v>647</v>
      </c>
      <c r="H429" s="135">
        <v>50</v>
      </c>
      <c r="I429" s="136"/>
      <c r="J429" s="137">
        <f>ROUND(I429*H429,2)</f>
        <v>0</v>
      </c>
      <c r="K429" s="133" t="s">
        <v>139</v>
      </c>
      <c r="L429" s="31"/>
      <c r="M429" s="138" t="s">
        <v>1</v>
      </c>
      <c r="N429" s="139" t="s">
        <v>41</v>
      </c>
      <c r="P429" s="140">
        <f>O429*H429</f>
        <v>0</v>
      </c>
      <c r="Q429" s="140">
        <v>0.00024</v>
      </c>
      <c r="R429" s="140">
        <f>Q429*H429</f>
        <v>0.012</v>
      </c>
      <c r="S429" s="140">
        <v>0</v>
      </c>
      <c r="T429" s="141">
        <f>S429*H429</f>
        <v>0</v>
      </c>
      <c r="AR429" s="142" t="s">
        <v>236</v>
      </c>
      <c r="AT429" s="142" t="s">
        <v>135</v>
      </c>
      <c r="AU429" s="142" t="s">
        <v>86</v>
      </c>
      <c r="AY429" s="16" t="s">
        <v>133</v>
      </c>
      <c r="BE429" s="143">
        <f>IF(N429="základní",J429,0)</f>
        <v>0</v>
      </c>
      <c r="BF429" s="143">
        <f>IF(N429="snížená",J429,0)</f>
        <v>0</v>
      </c>
      <c r="BG429" s="143">
        <f>IF(N429="zákl. přenesená",J429,0)</f>
        <v>0</v>
      </c>
      <c r="BH429" s="143">
        <f>IF(N429="sníž. přenesená",J429,0)</f>
        <v>0</v>
      </c>
      <c r="BI429" s="143">
        <f>IF(N429="nulová",J429,0)</f>
        <v>0</v>
      </c>
      <c r="BJ429" s="16" t="s">
        <v>84</v>
      </c>
      <c r="BK429" s="143">
        <f>ROUND(I429*H429,2)</f>
        <v>0</v>
      </c>
      <c r="BL429" s="16" t="s">
        <v>236</v>
      </c>
      <c r="BM429" s="142" t="s">
        <v>744</v>
      </c>
    </row>
    <row r="430" spans="2:47" s="1" customFormat="1" ht="11.25">
      <c r="B430" s="31"/>
      <c r="D430" s="144" t="s">
        <v>142</v>
      </c>
      <c r="F430" s="145" t="s">
        <v>745</v>
      </c>
      <c r="I430" s="146"/>
      <c r="L430" s="31"/>
      <c r="M430" s="147"/>
      <c r="T430" s="55"/>
      <c r="AT430" s="16" t="s">
        <v>142</v>
      </c>
      <c r="AU430" s="16" t="s">
        <v>86</v>
      </c>
    </row>
    <row r="431" spans="2:65" s="1" customFormat="1" ht="16.5" customHeight="1">
      <c r="B431" s="31"/>
      <c r="C431" s="131" t="s">
        <v>746</v>
      </c>
      <c r="D431" s="131" t="s">
        <v>135</v>
      </c>
      <c r="E431" s="132" t="s">
        <v>747</v>
      </c>
      <c r="F431" s="133" t="s">
        <v>748</v>
      </c>
      <c r="G431" s="134" t="s">
        <v>233</v>
      </c>
      <c r="H431" s="135">
        <v>2</v>
      </c>
      <c r="I431" s="136"/>
      <c r="J431" s="137">
        <f>ROUND(I431*H431,2)</f>
        <v>0</v>
      </c>
      <c r="K431" s="133" t="s">
        <v>139</v>
      </c>
      <c r="L431" s="31"/>
      <c r="M431" s="138" t="s">
        <v>1</v>
      </c>
      <c r="N431" s="139" t="s">
        <v>41</v>
      </c>
      <c r="P431" s="140">
        <f>O431*H431</f>
        <v>0</v>
      </c>
      <c r="Q431" s="140">
        <v>0.00109</v>
      </c>
      <c r="R431" s="140">
        <f>Q431*H431</f>
        <v>0.00218</v>
      </c>
      <c r="S431" s="140">
        <v>0</v>
      </c>
      <c r="T431" s="141">
        <f>S431*H431</f>
        <v>0</v>
      </c>
      <c r="AR431" s="142" t="s">
        <v>236</v>
      </c>
      <c r="AT431" s="142" t="s">
        <v>135</v>
      </c>
      <c r="AU431" s="142" t="s">
        <v>86</v>
      </c>
      <c r="AY431" s="16" t="s">
        <v>133</v>
      </c>
      <c r="BE431" s="143">
        <f>IF(N431="základní",J431,0)</f>
        <v>0</v>
      </c>
      <c r="BF431" s="143">
        <f>IF(N431="snížená",J431,0)</f>
        <v>0</v>
      </c>
      <c r="BG431" s="143">
        <f>IF(N431="zákl. přenesená",J431,0)</f>
        <v>0</v>
      </c>
      <c r="BH431" s="143">
        <f>IF(N431="sníž. přenesená",J431,0)</f>
        <v>0</v>
      </c>
      <c r="BI431" s="143">
        <f>IF(N431="nulová",J431,0)</f>
        <v>0</v>
      </c>
      <c r="BJ431" s="16" t="s">
        <v>84</v>
      </c>
      <c r="BK431" s="143">
        <f>ROUND(I431*H431,2)</f>
        <v>0</v>
      </c>
      <c r="BL431" s="16" t="s">
        <v>236</v>
      </c>
      <c r="BM431" s="142" t="s">
        <v>749</v>
      </c>
    </row>
    <row r="432" spans="2:47" s="1" customFormat="1" ht="19.5">
      <c r="B432" s="31"/>
      <c r="D432" s="144" t="s">
        <v>142</v>
      </c>
      <c r="F432" s="145" t="s">
        <v>750</v>
      </c>
      <c r="I432" s="146"/>
      <c r="L432" s="31"/>
      <c r="M432" s="147"/>
      <c r="T432" s="55"/>
      <c r="AT432" s="16" t="s">
        <v>142</v>
      </c>
      <c r="AU432" s="16" t="s">
        <v>86</v>
      </c>
    </row>
    <row r="433" spans="2:65" s="1" customFormat="1" ht="16.5" customHeight="1">
      <c r="B433" s="31"/>
      <c r="C433" s="131" t="s">
        <v>751</v>
      </c>
      <c r="D433" s="131" t="s">
        <v>135</v>
      </c>
      <c r="E433" s="132" t="s">
        <v>752</v>
      </c>
      <c r="F433" s="133" t="s">
        <v>753</v>
      </c>
      <c r="G433" s="134" t="s">
        <v>647</v>
      </c>
      <c r="H433" s="135">
        <v>3</v>
      </c>
      <c r="I433" s="136"/>
      <c r="J433" s="137">
        <f>ROUND(I433*H433,2)</f>
        <v>0</v>
      </c>
      <c r="K433" s="133" t="s">
        <v>139</v>
      </c>
      <c r="L433" s="31"/>
      <c r="M433" s="138" t="s">
        <v>1</v>
      </c>
      <c r="N433" s="139" t="s">
        <v>41</v>
      </c>
      <c r="P433" s="140">
        <f>O433*H433</f>
        <v>0</v>
      </c>
      <c r="Q433" s="140">
        <v>0</v>
      </c>
      <c r="R433" s="140">
        <f>Q433*H433</f>
        <v>0</v>
      </c>
      <c r="S433" s="140">
        <v>0.00156</v>
      </c>
      <c r="T433" s="141">
        <f>S433*H433</f>
        <v>0.00468</v>
      </c>
      <c r="AR433" s="142" t="s">
        <v>236</v>
      </c>
      <c r="AT433" s="142" t="s">
        <v>135</v>
      </c>
      <c r="AU433" s="142" t="s">
        <v>86</v>
      </c>
      <c r="AY433" s="16" t="s">
        <v>133</v>
      </c>
      <c r="BE433" s="143">
        <f>IF(N433="základní",J433,0)</f>
        <v>0</v>
      </c>
      <c r="BF433" s="143">
        <f>IF(N433="snížená",J433,0)</f>
        <v>0</v>
      </c>
      <c r="BG433" s="143">
        <f>IF(N433="zákl. přenesená",J433,0)</f>
        <v>0</v>
      </c>
      <c r="BH433" s="143">
        <f>IF(N433="sníž. přenesená",J433,0)</f>
        <v>0</v>
      </c>
      <c r="BI433" s="143">
        <f>IF(N433="nulová",J433,0)</f>
        <v>0</v>
      </c>
      <c r="BJ433" s="16" t="s">
        <v>84</v>
      </c>
      <c r="BK433" s="143">
        <f>ROUND(I433*H433,2)</f>
        <v>0</v>
      </c>
      <c r="BL433" s="16" t="s">
        <v>236</v>
      </c>
      <c r="BM433" s="142" t="s">
        <v>754</v>
      </c>
    </row>
    <row r="434" spans="2:47" s="1" customFormat="1" ht="11.25">
      <c r="B434" s="31"/>
      <c r="D434" s="144" t="s">
        <v>142</v>
      </c>
      <c r="F434" s="145" t="s">
        <v>755</v>
      </c>
      <c r="I434" s="146"/>
      <c r="L434" s="31"/>
      <c r="M434" s="147"/>
      <c r="T434" s="55"/>
      <c r="AT434" s="16" t="s">
        <v>142</v>
      </c>
      <c r="AU434" s="16" t="s">
        <v>86</v>
      </c>
    </row>
    <row r="435" spans="2:65" s="1" customFormat="1" ht="16.5" customHeight="1">
      <c r="B435" s="31"/>
      <c r="C435" s="131" t="s">
        <v>756</v>
      </c>
      <c r="D435" s="131" t="s">
        <v>135</v>
      </c>
      <c r="E435" s="132" t="s">
        <v>757</v>
      </c>
      <c r="F435" s="133" t="s">
        <v>758</v>
      </c>
      <c r="G435" s="134" t="s">
        <v>647</v>
      </c>
      <c r="H435" s="135">
        <v>18</v>
      </c>
      <c r="I435" s="136"/>
      <c r="J435" s="137">
        <f>ROUND(I435*H435,2)</f>
        <v>0</v>
      </c>
      <c r="K435" s="133" t="s">
        <v>139</v>
      </c>
      <c r="L435" s="31"/>
      <c r="M435" s="138" t="s">
        <v>1</v>
      </c>
      <c r="N435" s="139" t="s">
        <v>41</v>
      </c>
      <c r="P435" s="140">
        <f>O435*H435</f>
        <v>0</v>
      </c>
      <c r="Q435" s="140">
        <v>0</v>
      </c>
      <c r="R435" s="140">
        <f>Q435*H435</f>
        <v>0</v>
      </c>
      <c r="S435" s="140">
        <v>0.00086</v>
      </c>
      <c r="T435" s="141">
        <f>S435*H435</f>
        <v>0.015479999999999999</v>
      </c>
      <c r="AR435" s="142" t="s">
        <v>236</v>
      </c>
      <c r="AT435" s="142" t="s">
        <v>135</v>
      </c>
      <c r="AU435" s="142" t="s">
        <v>86</v>
      </c>
      <c r="AY435" s="16" t="s">
        <v>133</v>
      </c>
      <c r="BE435" s="143">
        <f>IF(N435="základní",J435,0)</f>
        <v>0</v>
      </c>
      <c r="BF435" s="143">
        <f>IF(N435="snížená",J435,0)</f>
        <v>0</v>
      </c>
      <c r="BG435" s="143">
        <f>IF(N435="zákl. přenesená",J435,0)</f>
        <v>0</v>
      </c>
      <c r="BH435" s="143">
        <f>IF(N435="sníž. přenesená",J435,0)</f>
        <v>0</v>
      </c>
      <c r="BI435" s="143">
        <f>IF(N435="nulová",J435,0)</f>
        <v>0</v>
      </c>
      <c r="BJ435" s="16" t="s">
        <v>84</v>
      </c>
      <c r="BK435" s="143">
        <f>ROUND(I435*H435,2)</f>
        <v>0</v>
      </c>
      <c r="BL435" s="16" t="s">
        <v>236</v>
      </c>
      <c r="BM435" s="142" t="s">
        <v>759</v>
      </c>
    </row>
    <row r="436" spans="2:47" s="1" customFormat="1" ht="11.25">
      <c r="B436" s="31"/>
      <c r="D436" s="144" t="s">
        <v>142</v>
      </c>
      <c r="F436" s="145" t="s">
        <v>760</v>
      </c>
      <c r="I436" s="146"/>
      <c r="L436" s="31"/>
      <c r="M436" s="147"/>
      <c r="T436" s="55"/>
      <c r="AT436" s="16" t="s">
        <v>142</v>
      </c>
      <c r="AU436" s="16" t="s">
        <v>86</v>
      </c>
    </row>
    <row r="437" spans="2:65" s="1" customFormat="1" ht="24.2" customHeight="1">
      <c r="B437" s="31"/>
      <c r="C437" s="131" t="s">
        <v>761</v>
      </c>
      <c r="D437" s="131" t="s">
        <v>135</v>
      </c>
      <c r="E437" s="132" t="s">
        <v>762</v>
      </c>
      <c r="F437" s="133" t="s">
        <v>763</v>
      </c>
      <c r="G437" s="134" t="s">
        <v>233</v>
      </c>
      <c r="H437" s="135">
        <v>3</v>
      </c>
      <c r="I437" s="136"/>
      <c r="J437" s="137">
        <f>ROUND(I437*H437,2)</f>
        <v>0</v>
      </c>
      <c r="K437" s="133" t="s">
        <v>139</v>
      </c>
      <c r="L437" s="31"/>
      <c r="M437" s="138" t="s">
        <v>1</v>
      </c>
      <c r="N437" s="139" t="s">
        <v>41</v>
      </c>
      <c r="P437" s="140">
        <f>O437*H437</f>
        <v>0</v>
      </c>
      <c r="Q437" s="140">
        <v>0.00016</v>
      </c>
      <c r="R437" s="140">
        <f>Q437*H437</f>
        <v>0.00048000000000000007</v>
      </c>
      <c r="S437" s="140">
        <v>0</v>
      </c>
      <c r="T437" s="141">
        <f>S437*H437</f>
        <v>0</v>
      </c>
      <c r="AR437" s="142" t="s">
        <v>236</v>
      </c>
      <c r="AT437" s="142" t="s">
        <v>135</v>
      </c>
      <c r="AU437" s="142" t="s">
        <v>86</v>
      </c>
      <c r="AY437" s="16" t="s">
        <v>133</v>
      </c>
      <c r="BE437" s="143">
        <f>IF(N437="základní",J437,0)</f>
        <v>0</v>
      </c>
      <c r="BF437" s="143">
        <f>IF(N437="snížená",J437,0)</f>
        <v>0</v>
      </c>
      <c r="BG437" s="143">
        <f>IF(N437="zákl. přenesená",J437,0)</f>
        <v>0</v>
      </c>
      <c r="BH437" s="143">
        <f>IF(N437="sníž. přenesená",J437,0)</f>
        <v>0</v>
      </c>
      <c r="BI437" s="143">
        <f>IF(N437="nulová",J437,0)</f>
        <v>0</v>
      </c>
      <c r="BJ437" s="16" t="s">
        <v>84</v>
      </c>
      <c r="BK437" s="143">
        <f>ROUND(I437*H437,2)</f>
        <v>0</v>
      </c>
      <c r="BL437" s="16" t="s">
        <v>236</v>
      </c>
      <c r="BM437" s="142" t="s">
        <v>764</v>
      </c>
    </row>
    <row r="438" spans="2:47" s="1" customFormat="1" ht="19.5">
      <c r="B438" s="31"/>
      <c r="D438" s="144" t="s">
        <v>142</v>
      </c>
      <c r="F438" s="145" t="s">
        <v>765</v>
      </c>
      <c r="I438" s="146"/>
      <c r="L438" s="31"/>
      <c r="M438" s="147"/>
      <c r="T438" s="55"/>
      <c r="AT438" s="16" t="s">
        <v>142</v>
      </c>
      <c r="AU438" s="16" t="s">
        <v>86</v>
      </c>
    </row>
    <row r="439" spans="2:65" s="1" customFormat="1" ht="21.75" customHeight="1">
      <c r="B439" s="31"/>
      <c r="C439" s="162" t="s">
        <v>766</v>
      </c>
      <c r="D439" s="162" t="s">
        <v>188</v>
      </c>
      <c r="E439" s="163" t="s">
        <v>767</v>
      </c>
      <c r="F439" s="164" t="s">
        <v>768</v>
      </c>
      <c r="G439" s="165" t="s">
        <v>233</v>
      </c>
      <c r="H439" s="166">
        <v>3</v>
      </c>
      <c r="I439" s="167"/>
      <c r="J439" s="168">
        <f>ROUND(I439*H439,2)</f>
        <v>0</v>
      </c>
      <c r="K439" s="164" t="s">
        <v>139</v>
      </c>
      <c r="L439" s="169"/>
      <c r="M439" s="170" t="s">
        <v>1</v>
      </c>
      <c r="N439" s="171" t="s">
        <v>41</v>
      </c>
      <c r="P439" s="140">
        <f>O439*H439</f>
        <v>0</v>
      </c>
      <c r="Q439" s="140">
        <v>0.002</v>
      </c>
      <c r="R439" s="140">
        <f>Q439*H439</f>
        <v>0.006</v>
      </c>
      <c r="S439" s="140">
        <v>0</v>
      </c>
      <c r="T439" s="141">
        <f>S439*H439</f>
        <v>0</v>
      </c>
      <c r="AR439" s="142" t="s">
        <v>319</v>
      </c>
      <c r="AT439" s="142" t="s">
        <v>188</v>
      </c>
      <c r="AU439" s="142" t="s">
        <v>86</v>
      </c>
      <c r="AY439" s="16" t="s">
        <v>133</v>
      </c>
      <c r="BE439" s="143">
        <f>IF(N439="základní",J439,0)</f>
        <v>0</v>
      </c>
      <c r="BF439" s="143">
        <f>IF(N439="snížená",J439,0)</f>
        <v>0</v>
      </c>
      <c r="BG439" s="143">
        <f>IF(N439="zákl. přenesená",J439,0)</f>
        <v>0</v>
      </c>
      <c r="BH439" s="143">
        <f>IF(N439="sníž. přenesená",J439,0)</f>
        <v>0</v>
      </c>
      <c r="BI439" s="143">
        <f>IF(N439="nulová",J439,0)</f>
        <v>0</v>
      </c>
      <c r="BJ439" s="16" t="s">
        <v>84</v>
      </c>
      <c r="BK439" s="143">
        <f>ROUND(I439*H439,2)</f>
        <v>0</v>
      </c>
      <c r="BL439" s="16" t="s">
        <v>236</v>
      </c>
      <c r="BM439" s="142" t="s">
        <v>769</v>
      </c>
    </row>
    <row r="440" spans="2:47" s="1" customFormat="1" ht="11.25">
      <c r="B440" s="31"/>
      <c r="D440" s="144" t="s">
        <v>142</v>
      </c>
      <c r="F440" s="145" t="s">
        <v>768</v>
      </c>
      <c r="I440" s="146"/>
      <c r="L440" s="31"/>
      <c r="M440" s="147"/>
      <c r="T440" s="55"/>
      <c r="AT440" s="16" t="s">
        <v>142</v>
      </c>
      <c r="AU440" s="16" t="s">
        <v>86</v>
      </c>
    </row>
    <row r="441" spans="2:65" s="1" customFormat="1" ht="24.2" customHeight="1">
      <c r="B441" s="31"/>
      <c r="C441" s="131" t="s">
        <v>770</v>
      </c>
      <c r="D441" s="131" t="s">
        <v>135</v>
      </c>
      <c r="E441" s="132" t="s">
        <v>771</v>
      </c>
      <c r="F441" s="133" t="s">
        <v>772</v>
      </c>
      <c r="G441" s="134" t="s">
        <v>233</v>
      </c>
      <c r="H441" s="135">
        <v>18</v>
      </c>
      <c r="I441" s="136"/>
      <c r="J441" s="137">
        <f>ROUND(I441*H441,2)</f>
        <v>0</v>
      </c>
      <c r="K441" s="133" t="s">
        <v>139</v>
      </c>
      <c r="L441" s="31"/>
      <c r="M441" s="138" t="s">
        <v>1</v>
      </c>
      <c r="N441" s="139" t="s">
        <v>41</v>
      </c>
      <c r="P441" s="140">
        <f>O441*H441</f>
        <v>0</v>
      </c>
      <c r="Q441" s="140">
        <v>4E-05</v>
      </c>
      <c r="R441" s="140">
        <f>Q441*H441</f>
        <v>0.00072</v>
      </c>
      <c r="S441" s="140">
        <v>0</v>
      </c>
      <c r="T441" s="141">
        <f>S441*H441</f>
        <v>0</v>
      </c>
      <c r="AR441" s="142" t="s">
        <v>236</v>
      </c>
      <c r="AT441" s="142" t="s">
        <v>135</v>
      </c>
      <c r="AU441" s="142" t="s">
        <v>86</v>
      </c>
      <c r="AY441" s="16" t="s">
        <v>133</v>
      </c>
      <c r="BE441" s="143">
        <f>IF(N441="základní",J441,0)</f>
        <v>0</v>
      </c>
      <c r="BF441" s="143">
        <f>IF(N441="snížená",J441,0)</f>
        <v>0</v>
      </c>
      <c r="BG441" s="143">
        <f>IF(N441="zákl. přenesená",J441,0)</f>
        <v>0</v>
      </c>
      <c r="BH441" s="143">
        <f>IF(N441="sníž. přenesená",J441,0)</f>
        <v>0</v>
      </c>
      <c r="BI441" s="143">
        <f>IF(N441="nulová",J441,0)</f>
        <v>0</v>
      </c>
      <c r="BJ441" s="16" t="s">
        <v>84</v>
      </c>
      <c r="BK441" s="143">
        <f>ROUND(I441*H441,2)</f>
        <v>0</v>
      </c>
      <c r="BL441" s="16" t="s">
        <v>236</v>
      </c>
      <c r="BM441" s="142" t="s">
        <v>773</v>
      </c>
    </row>
    <row r="442" spans="2:47" s="1" customFormat="1" ht="11.25">
      <c r="B442" s="31"/>
      <c r="D442" s="144" t="s">
        <v>142</v>
      </c>
      <c r="F442" s="145" t="s">
        <v>774</v>
      </c>
      <c r="I442" s="146"/>
      <c r="L442" s="31"/>
      <c r="M442" s="147"/>
      <c r="T442" s="55"/>
      <c r="AT442" s="16" t="s">
        <v>142</v>
      </c>
      <c r="AU442" s="16" t="s">
        <v>86</v>
      </c>
    </row>
    <row r="443" spans="2:65" s="1" customFormat="1" ht="24.2" customHeight="1">
      <c r="B443" s="31"/>
      <c r="C443" s="162" t="s">
        <v>775</v>
      </c>
      <c r="D443" s="162" t="s">
        <v>188</v>
      </c>
      <c r="E443" s="163" t="s">
        <v>776</v>
      </c>
      <c r="F443" s="164" t="s">
        <v>777</v>
      </c>
      <c r="G443" s="165" t="s">
        <v>233</v>
      </c>
      <c r="H443" s="166">
        <v>18</v>
      </c>
      <c r="I443" s="167"/>
      <c r="J443" s="168">
        <f>ROUND(I443*H443,2)</f>
        <v>0</v>
      </c>
      <c r="K443" s="164" t="s">
        <v>139</v>
      </c>
      <c r="L443" s="169"/>
      <c r="M443" s="170" t="s">
        <v>1</v>
      </c>
      <c r="N443" s="171" t="s">
        <v>41</v>
      </c>
      <c r="P443" s="140">
        <f>O443*H443</f>
        <v>0</v>
      </c>
      <c r="Q443" s="140">
        <v>0.0018</v>
      </c>
      <c r="R443" s="140">
        <f>Q443*H443</f>
        <v>0.0324</v>
      </c>
      <c r="S443" s="140">
        <v>0</v>
      </c>
      <c r="T443" s="141">
        <f>S443*H443</f>
        <v>0</v>
      </c>
      <c r="AR443" s="142" t="s">
        <v>319</v>
      </c>
      <c r="AT443" s="142" t="s">
        <v>188</v>
      </c>
      <c r="AU443" s="142" t="s">
        <v>86</v>
      </c>
      <c r="AY443" s="16" t="s">
        <v>133</v>
      </c>
      <c r="BE443" s="143">
        <f>IF(N443="základní",J443,0)</f>
        <v>0</v>
      </c>
      <c r="BF443" s="143">
        <f>IF(N443="snížená",J443,0)</f>
        <v>0</v>
      </c>
      <c r="BG443" s="143">
        <f>IF(N443="zákl. přenesená",J443,0)</f>
        <v>0</v>
      </c>
      <c r="BH443" s="143">
        <f>IF(N443="sníž. přenesená",J443,0)</f>
        <v>0</v>
      </c>
      <c r="BI443" s="143">
        <f>IF(N443="nulová",J443,0)</f>
        <v>0</v>
      </c>
      <c r="BJ443" s="16" t="s">
        <v>84</v>
      </c>
      <c r="BK443" s="143">
        <f>ROUND(I443*H443,2)</f>
        <v>0</v>
      </c>
      <c r="BL443" s="16" t="s">
        <v>236</v>
      </c>
      <c r="BM443" s="142" t="s">
        <v>778</v>
      </c>
    </row>
    <row r="444" spans="2:47" s="1" customFormat="1" ht="11.25">
      <c r="B444" s="31"/>
      <c r="D444" s="144" t="s">
        <v>142</v>
      </c>
      <c r="F444" s="145" t="s">
        <v>777</v>
      </c>
      <c r="I444" s="146"/>
      <c r="L444" s="31"/>
      <c r="M444" s="147"/>
      <c r="T444" s="55"/>
      <c r="AT444" s="16" t="s">
        <v>142</v>
      </c>
      <c r="AU444" s="16" t="s">
        <v>86</v>
      </c>
    </row>
    <row r="445" spans="2:65" s="1" customFormat="1" ht="21.75" customHeight="1">
      <c r="B445" s="31"/>
      <c r="C445" s="131" t="s">
        <v>779</v>
      </c>
      <c r="D445" s="131" t="s">
        <v>135</v>
      </c>
      <c r="E445" s="132" t="s">
        <v>780</v>
      </c>
      <c r="F445" s="133" t="s">
        <v>781</v>
      </c>
      <c r="G445" s="134" t="s">
        <v>647</v>
      </c>
      <c r="H445" s="135">
        <v>1</v>
      </c>
      <c r="I445" s="136"/>
      <c r="J445" s="137">
        <f>ROUND(I445*H445,2)</f>
        <v>0</v>
      </c>
      <c r="K445" s="133" t="s">
        <v>139</v>
      </c>
      <c r="L445" s="31"/>
      <c r="M445" s="138" t="s">
        <v>1</v>
      </c>
      <c r="N445" s="139" t="s">
        <v>41</v>
      </c>
      <c r="P445" s="140">
        <f>O445*H445</f>
        <v>0</v>
      </c>
      <c r="Q445" s="140">
        <v>0.00012</v>
      </c>
      <c r="R445" s="140">
        <f>Q445*H445</f>
        <v>0.00012</v>
      </c>
      <c r="S445" s="140">
        <v>0</v>
      </c>
      <c r="T445" s="141">
        <f>S445*H445</f>
        <v>0</v>
      </c>
      <c r="AR445" s="142" t="s">
        <v>236</v>
      </c>
      <c r="AT445" s="142" t="s">
        <v>135</v>
      </c>
      <c r="AU445" s="142" t="s">
        <v>86</v>
      </c>
      <c r="AY445" s="16" t="s">
        <v>133</v>
      </c>
      <c r="BE445" s="143">
        <f>IF(N445="základní",J445,0)</f>
        <v>0</v>
      </c>
      <c r="BF445" s="143">
        <f>IF(N445="snížená",J445,0)</f>
        <v>0</v>
      </c>
      <c r="BG445" s="143">
        <f>IF(N445="zákl. přenesená",J445,0)</f>
        <v>0</v>
      </c>
      <c r="BH445" s="143">
        <f>IF(N445="sníž. přenesená",J445,0)</f>
        <v>0</v>
      </c>
      <c r="BI445" s="143">
        <f>IF(N445="nulová",J445,0)</f>
        <v>0</v>
      </c>
      <c r="BJ445" s="16" t="s">
        <v>84</v>
      </c>
      <c r="BK445" s="143">
        <f>ROUND(I445*H445,2)</f>
        <v>0</v>
      </c>
      <c r="BL445" s="16" t="s">
        <v>236</v>
      </c>
      <c r="BM445" s="142" t="s">
        <v>782</v>
      </c>
    </row>
    <row r="446" spans="2:47" s="1" customFormat="1" ht="19.5">
      <c r="B446" s="31"/>
      <c r="D446" s="144" t="s">
        <v>142</v>
      </c>
      <c r="F446" s="145" t="s">
        <v>783</v>
      </c>
      <c r="I446" s="146"/>
      <c r="L446" s="31"/>
      <c r="M446" s="147"/>
      <c r="T446" s="55"/>
      <c r="AT446" s="16" t="s">
        <v>142</v>
      </c>
      <c r="AU446" s="16" t="s">
        <v>86</v>
      </c>
    </row>
    <row r="447" spans="2:65" s="1" customFormat="1" ht="24.2" customHeight="1">
      <c r="B447" s="31"/>
      <c r="C447" s="162" t="s">
        <v>784</v>
      </c>
      <c r="D447" s="162" t="s">
        <v>188</v>
      </c>
      <c r="E447" s="163" t="s">
        <v>785</v>
      </c>
      <c r="F447" s="164" t="s">
        <v>786</v>
      </c>
      <c r="G447" s="165" t="s">
        <v>233</v>
      </c>
      <c r="H447" s="166">
        <v>1</v>
      </c>
      <c r="I447" s="167"/>
      <c r="J447" s="168">
        <f>ROUND(I447*H447,2)</f>
        <v>0</v>
      </c>
      <c r="K447" s="164" t="s">
        <v>139</v>
      </c>
      <c r="L447" s="169"/>
      <c r="M447" s="170" t="s">
        <v>1</v>
      </c>
      <c r="N447" s="171" t="s">
        <v>41</v>
      </c>
      <c r="P447" s="140">
        <f>O447*H447</f>
        <v>0</v>
      </c>
      <c r="Q447" s="140">
        <v>0.0018</v>
      </c>
      <c r="R447" s="140">
        <f>Q447*H447</f>
        <v>0.0018</v>
      </c>
      <c r="S447" s="140">
        <v>0</v>
      </c>
      <c r="T447" s="141">
        <f>S447*H447</f>
        <v>0</v>
      </c>
      <c r="AR447" s="142" t="s">
        <v>319</v>
      </c>
      <c r="AT447" s="142" t="s">
        <v>188</v>
      </c>
      <c r="AU447" s="142" t="s">
        <v>86</v>
      </c>
      <c r="AY447" s="16" t="s">
        <v>133</v>
      </c>
      <c r="BE447" s="143">
        <f>IF(N447="základní",J447,0)</f>
        <v>0</v>
      </c>
      <c r="BF447" s="143">
        <f>IF(N447="snížená",J447,0)</f>
        <v>0</v>
      </c>
      <c r="BG447" s="143">
        <f>IF(N447="zákl. přenesená",J447,0)</f>
        <v>0</v>
      </c>
      <c r="BH447" s="143">
        <f>IF(N447="sníž. přenesená",J447,0)</f>
        <v>0</v>
      </c>
      <c r="BI447" s="143">
        <f>IF(N447="nulová",J447,0)</f>
        <v>0</v>
      </c>
      <c r="BJ447" s="16" t="s">
        <v>84</v>
      </c>
      <c r="BK447" s="143">
        <f>ROUND(I447*H447,2)</f>
        <v>0</v>
      </c>
      <c r="BL447" s="16" t="s">
        <v>236</v>
      </c>
      <c r="BM447" s="142" t="s">
        <v>787</v>
      </c>
    </row>
    <row r="448" spans="2:47" s="1" customFormat="1" ht="11.25">
      <c r="B448" s="31"/>
      <c r="D448" s="144" t="s">
        <v>142</v>
      </c>
      <c r="F448" s="145" t="s">
        <v>786</v>
      </c>
      <c r="I448" s="146"/>
      <c r="L448" s="31"/>
      <c r="M448" s="147"/>
      <c r="T448" s="55"/>
      <c r="AT448" s="16" t="s">
        <v>142</v>
      </c>
      <c r="AU448" s="16" t="s">
        <v>86</v>
      </c>
    </row>
    <row r="449" spans="2:65" s="1" customFormat="1" ht="16.5" customHeight="1">
      <c r="B449" s="31"/>
      <c r="C449" s="131" t="s">
        <v>788</v>
      </c>
      <c r="D449" s="131" t="s">
        <v>135</v>
      </c>
      <c r="E449" s="132" t="s">
        <v>789</v>
      </c>
      <c r="F449" s="133" t="s">
        <v>790</v>
      </c>
      <c r="G449" s="134" t="s">
        <v>233</v>
      </c>
      <c r="H449" s="135">
        <v>20</v>
      </c>
      <c r="I449" s="136"/>
      <c r="J449" s="137">
        <f>ROUND(I449*H449,2)</f>
        <v>0</v>
      </c>
      <c r="K449" s="133" t="s">
        <v>139</v>
      </c>
      <c r="L449" s="31"/>
      <c r="M449" s="138" t="s">
        <v>1</v>
      </c>
      <c r="N449" s="139" t="s">
        <v>41</v>
      </c>
      <c r="P449" s="140">
        <f>O449*H449</f>
        <v>0</v>
      </c>
      <c r="Q449" s="140">
        <v>0.00024</v>
      </c>
      <c r="R449" s="140">
        <f>Q449*H449</f>
        <v>0.0048000000000000004</v>
      </c>
      <c r="S449" s="140">
        <v>0</v>
      </c>
      <c r="T449" s="141">
        <f>S449*H449</f>
        <v>0</v>
      </c>
      <c r="AR449" s="142" t="s">
        <v>236</v>
      </c>
      <c r="AT449" s="142" t="s">
        <v>135</v>
      </c>
      <c r="AU449" s="142" t="s">
        <v>86</v>
      </c>
      <c r="AY449" s="16" t="s">
        <v>133</v>
      </c>
      <c r="BE449" s="143">
        <f>IF(N449="základní",J449,0)</f>
        <v>0</v>
      </c>
      <c r="BF449" s="143">
        <f>IF(N449="snížená",J449,0)</f>
        <v>0</v>
      </c>
      <c r="BG449" s="143">
        <f>IF(N449="zákl. přenesená",J449,0)</f>
        <v>0</v>
      </c>
      <c r="BH449" s="143">
        <f>IF(N449="sníž. přenesená",J449,0)</f>
        <v>0</v>
      </c>
      <c r="BI449" s="143">
        <f>IF(N449="nulová",J449,0)</f>
        <v>0</v>
      </c>
      <c r="BJ449" s="16" t="s">
        <v>84</v>
      </c>
      <c r="BK449" s="143">
        <f>ROUND(I449*H449,2)</f>
        <v>0</v>
      </c>
      <c r="BL449" s="16" t="s">
        <v>236</v>
      </c>
      <c r="BM449" s="142" t="s">
        <v>791</v>
      </c>
    </row>
    <row r="450" spans="2:47" s="1" customFormat="1" ht="11.25">
      <c r="B450" s="31"/>
      <c r="D450" s="144" t="s">
        <v>142</v>
      </c>
      <c r="F450" s="145" t="s">
        <v>792</v>
      </c>
      <c r="I450" s="146"/>
      <c r="L450" s="31"/>
      <c r="M450" s="147"/>
      <c r="T450" s="55"/>
      <c r="AT450" s="16" t="s">
        <v>142</v>
      </c>
      <c r="AU450" s="16" t="s">
        <v>86</v>
      </c>
    </row>
    <row r="451" spans="2:65" s="1" customFormat="1" ht="16.5" customHeight="1">
      <c r="B451" s="31"/>
      <c r="C451" s="131" t="s">
        <v>793</v>
      </c>
      <c r="D451" s="131" t="s">
        <v>135</v>
      </c>
      <c r="E451" s="132" t="s">
        <v>794</v>
      </c>
      <c r="F451" s="133" t="s">
        <v>795</v>
      </c>
      <c r="G451" s="134" t="s">
        <v>233</v>
      </c>
      <c r="H451" s="135">
        <v>1</v>
      </c>
      <c r="I451" s="136"/>
      <c r="J451" s="137">
        <f>ROUND(I451*H451,2)</f>
        <v>0</v>
      </c>
      <c r="K451" s="133" t="s">
        <v>139</v>
      </c>
      <c r="L451" s="31"/>
      <c r="M451" s="138" t="s">
        <v>1</v>
      </c>
      <c r="N451" s="139" t="s">
        <v>41</v>
      </c>
      <c r="P451" s="140">
        <f>O451*H451</f>
        <v>0</v>
      </c>
      <c r="Q451" s="140">
        <v>0.00028</v>
      </c>
      <c r="R451" s="140">
        <f>Q451*H451</f>
        <v>0.00028</v>
      </c>
      <c r="S451" s="140">
        <v>0</v>
      </c>
      <c r="T451" s="141">
        <f>S451*H451</f>
        <v>0</v>
      </c>
      <c r="AR451" s="142" t="s">
        <v>236</v>
      </c>
      <c r="AT451" s="142" t="s">
        <v>135</v>
      </c>
      <c r="AU451" s="142" t="s">
        <v>86</v>
      </c>
      <c r="AY451" s="16" t="s">
        <v>133</v>
      </c>
      <c r="BE451" s="143">
        <f>IF(N451="základní",J451,0)</f>
        <v>0</v>
      </c>
      <c r="BF451" s="143">
        <f>IF(N451="snížená",J451,0)</f>
        <v>0</v>
      </c>
      <c r="BG451" s="143">
        <f>IF(N451="zákl. přenesená",J451,0)</f>
        <v>0</v>
      </c>
      <c r="BH451" s="143">
        <f>IF(N451="sníž. přenesená",J451,0)</f>
        <v>0</v>
      </c>
      <c r="BI451" s="143">
        <f>IF(N451="nulová",J451,0)</f>
        <v>0</v>
      </c>
      <c r="BJ451" s="16" t="s">
        <v>84</v>
      </c>
      <c r="BK451" s="143">
        <f>ROUND(I451*H451,2)</f>
        <v>0</v>
      </c>
      <c r="BL451" s="16" t="s">
        <v>236</v>
      </c>
      <c r="BM451" s="142" t="s">
        <v>796</v>
      </c>
    </row>
    <row r="452" spans="2:47" s="1" customFormat="1" ht="11.25">
      <c r="B452" s="31"/>
      <c r="D452" s="144" t="s">
        <v>142</v>
      </c>
      <c r="F452" s="145" t="s">
        <v>797</v>
      </c>
      <c r="I452" s="146"/>
      <c r="L452" s="31"/>
      <c r="M452" s="147"/>
      <c r="T452" s="55"/>
      <c r="AT452" s="16" t="s">
        <v>142</v>
      </c>
      <c r="AU452" s="16" t="s">
        <v>86</v>
      </c>
    </row>
    <row r="453" spans="2:65" s="1" customFormat="1" ht="16.5" customHeight="1">
      <c r="B453" s="31"/>
      <c r="C453" s="131" t="s">
        <v>798</v>
      </c>
      <c r="D453" s="131" t="s">
        <v>135</v>
      </c>
      <c r="E453" s="132" t="s">
        <v>799</v>
      </c>
      <c r="F453" s="133" t="s">
        <v>800</v>
      </c>
      <c r="G453" s="134" t="s">
        <v>233</v>
      </c>
      <c r="H453" s="135">
        <v>1</v>
      </c>
      <c r="I453" s="136"/>
      <c r="J453" s="137">
        <f>ROUND(I453*H453,2)</f>
        <v>0</v>
      </c>
      <c r="K453" s="133" t="s">
        <v>139</v>
      </c>
      <c r="L453" s="31"/>
      <c r="M453" s="138" t="s">
        <v>1</v>
      </c>
      <c r="N453" s="139" t="s">
        <v>41</v>
      </c>
      <c r="P453" s="140">
        <f>O453*H453</f>
        <v>0</v>
      </c>
      <c r="Q453" s="140">
        <v>0.00037</v>
      </c>
      <c r="R453" s="140">
        <f>Q453*H453</f>
        <v>0.00037</v>
      </c>
      <c r="S453" s="140">
        <v>0</v>
      </c>
      <c r="T453" s="141">
        <f>S453*H453</f>
        <v>0</v>
      </c>
      <c r="AR453" s="142" t="s">
        <v>236</v>
      </c>
      <c r="AT453" s="142" t="s">
        <v>135</v>
      </c>
      <c r="AU453" s="142" t="s">
        <v>86</v>
      </c>
      <c r="AY453" s="16" t="s">
        <v>133</v>
      </c>
      <c r="BE453" s="143">
        <f>IF(N453="základní",J453,0)</f>
        <v>0</v>
      </c>
      <c r="BF453" s="143">
        <f>IF(N453="snížená",J453,0)</f>
        <v>0</v>
      </c>
      <c r="BG453" s="143">
        <f>IF(N453="zákl. přenesená",J453,0)</f>
        <v>0</v>
      </c>
      <c r="BH453" s="143">
        <f>IF(N453="sníž. přenesená",J453,0)</f>
        <v>0</v>
      </c>
      <c r="BI453" s="143">
        <f>IF(N453="nulová",J453,0)</f>
        <v>0</v>
      </c>
      <c r="BJ453" s="16" t="s">
        <v>84</v>
      </c>
      <c r="BK453" s="143">
        <f>ROUND(I453*H453,2)</f>
        <v>0</v>
      </c>
      <c r="BL453" s="16" t="s">
        <v>236</v>
      </c>
      <c r="BM453" s="142" t="s">
        <v>801</v>
      </c>
    </row>
    <row r="454" spans="2:47" s="1" customFormat="1" ht="11.25">
      <c r="B454" s="31"/>
      <c r="D454" s="144" t="s">
        <v>142</v>
      </c>
      <c r="F454" s="145" t="s">
        <v>802</v>
      </c>
      <c r="I454" s="146"/>
      <c r="L454" s="31"/>
      <c r="M454" s="147"/>
      <c r="T454" s="55"/>
      <c r="AT454" s="16" t="s">
        <v>142</v>
      </c>
      <c r="AU454" s="16" t="s">
        <v>86</v>
      </c>
    </row>
    <row r="455" spans="2:65" s="1" customFormat="1" ht="16.5" customHeight="1">
      <c r="B455" s="31"/>
      <c r="C455" s="131" t="s">
        <v>803</v>
      </c>
      <c r="D455" s="131" t="s">
        <v>135</v>
      </c>
      <c r="E455" s="132" t="s">
        <v>804</v>
      </c>
      <c r="F455" s="133" t="s">
        <v>805</v>
      </c>
      <c r="G455" s="134" t="s">
        <v>233</v>
      </c>
      <c r="H455" s="135">
        <v>4</v>
      </c>
      <c r="I455" s="136"/>
      <c r="J455" s="137">
        <f>ROUND(I455*H455,2)</f>
        <v>0</v>
      </c>
      <c r="K455" s="133" t="s">
        <v>139</v>
      </c>
      <c r="L455" s="31"/>
      <c r="M455" s="138" t="s">
        <v>1</v>
      </c>
      <c r="N455" s="139" t="s">
        <v>41</v>
      </c>
      <c r="P455" s="140">
        <f>O455*H455</f>
        <v>0</v>
      </c>
      <c r="Q455" s="140">
        <v>0.00028</v>
      </c>
      <c r="R455" s="140">
        <f>Q455*H455</f>
        <v>0.00112</v>
      </c>
      <c r="S455" s="140">
        <v>0</v>
      </c>
      <c r="T455" s="141">
        <f>S455*H455</f>
        <v>0</v>
      </c>
      <c r="AR455" s="142" t="s">
        <v>236</v>
      </c>
      <c r="AT455" s="142" t="s">
        <v>135</v>
      </c>
      <c r="AU455" s="142" t="s">
        <v>86</v>
      </c>
      <c r="AY455" s="16" t="s">
        <v>133</v>
      </c>
      <c r="BE455" s="143">
        <f>IF(N455="základní",J455,0)</f>
        <v>0</v>
      </c>
      <c r="BF455" s="143">
        <f>IF(N455="snížená",J455,0)</f>
        <v>0</v>
      </c>
      <c r="BG455" s="143">
        <f>IF(N455="zákl. přenesená",J455,0)</f>
        <v>0</v>
      </c>
      <c r="BH455" s="143">
        <f>IF(N455="sníž. přenesená",J455,0)</f>
        <v>0</v>
      </c>
      <c r="BI455" s="143">
        <f>IF(N455="nulová",J455,0)</f>
        <v>0</v>
      </c>
      <c r="BJ455" s="16" t="s">
        <v>84</v>
      </c>
      <c r="BK455" s="143">
        <f>ROUND(I455*H455,2)</f>
        <v>0</v>
      </c>
      <c r="BL455" s="16" t="s">
        <v>236</v>
      </c>
      <c r="BM455" s="142" t="s">
        <v>806</v>
      </c>
    </row>
    <row r="456" spans="2:47" s="1" customFormat="1" ht="11.25">
      <c r="B456" s="31"/>
      <c r="D456" s="144" t="s">
        <v>142</v>
      </c>
      <c r="F456" s="145" t="s">
        <v>807</v>
      </c>
      <c r="I456" s="146"/>
      <c r="L456" s="31"/>
      <c r="M456" s="147"/>
      <c r="T456" s="55"/>
      <c r="AT456" s="16" t="s">
        <v>142</v>
      </c>
      <c r="AU456" s="16" t="s">
        <v>86</v>
      </c>
    </row>
    <row r="457" spans="2:65" s="1" customFormat="1" ht="24.2" customHeight="1">
      <c r="B457" s="31"/>
      <c r="C457" s="131" t="s">
        <v>808</v>
      </c>
      <c r="D457" s="131" t="s">
        <v>135</v>
      </c>
      <c r="E457" s="132" t="s">
        <v>809</v>
      </c>
      <c r="F457" s="133" t="s">
        <v>810</v>
      </c>
      <c r="G457" s="134" t="s">
        <v>169</v>
      </c>
      <c r="H457" s="135">
        <v>0.711</v>
      </c>
      <c r="I457" s="136"/>
      <c r="J457" s="137">
        <f>ROUND(I457*H457,2)</f>
        <v>0</v>
      </c>
      <c r="K457" s="133" t="s">
        <v>139</v>
      </c>
      <c r="L457" s="31"/>
      <c r="M457" s="138" t="s">
        <v>1</v>
      </c>
      <c r="N457" s="139" t="s">
        <v>41</v>
      </c>
      <c r="P457" s="140">
        <f>O457*H457</f>
        <v>0</v>
      </c>
      <c r="Q457" s="140">
        <v>0</v>
      </c>
      <c r="R457" s="140">
        <f>Q457*H457</f>
        <v>0</v>
      </c>
      <c r="S457" s="140">
        <v>0</v>
      </c>
      <c r="T457" s="141">
        <f>S457*H457</f>
        <v>0</v>
      </c>
      <c r="AR457" s="142" t="s">
        <v>236</v>
      </c>
      <c r="AT457" s="142" t="s">
        <v>135</v>
      </c>
      <c r="AU457" s="142" t="s">
        <v>86</v>
      </c>
      <c r="AY457" s="16" t="s">
        <v>133</v>
      </c>
      <c r="BE457" s="143">
        <f>IF(N457="základní",J457,0)</f>
        <v>0</v>
      </c>
      <c r="BF457" s="143">
        <f>IF(N457="snížená",J457,0)</f>
        <v>0</v>
      </c>
      <c r="BG457" s="143">
        <f>IF(N457="zákl. přenesená",J457,0)</f>
        <v>0</v>
      </c>
      <c r="BH457" s="143">
        <f>IF(N457="sníž. přenesená",J457,0)</f>
        <v>0</v>
      </c>
      <c r="BI457" s="143">
        <f>IF(N457="nulová",J457,0)</f>
        <v>0</v>
      </c>
      <c r="BJ457" s="16" t="s">
        <v>84</v>
      </c>
      <c r="BK457" s="143">
        <f>ROUND(I457*H457,2)</f>
        <v>0</v>
      </c>
      <c r="BL457" s="16" t="s">
        <v>236</v>
      </c>
      <c r="BM457" s="142" t="s">
        <v>811</v>
      </c>
    </row>
    <row r="458" spans="2:47" s="1" customFormat="1" ht="29.25">
      <c r="B458" s="31"/>
      <c r="D458" s="144" t="s">
        <v>142</v>
      </c>
      <c r="F458" s="145" t="s">
        <v>812</v>
      </c>
      <c r="I458" s="146"/>
      <c r="L458" s="31"/>
      <c r="M458" s="147"/>
      <c r="T458" s="55"/>
      <c r="AT458" s="16" t="s">
        <v>142</v>
      </c>
      <c r="AU458" s="16" t="s">
        <v>86</v>
      </c>
    </row>
    <row r="459" spans="2:63" s="11" customFormat="1" ht="22.9" customHeight="1">
      <c r="B459" s="119"/>
      <c r="D459" s="120" t="s">
        <v>75</v>
      </c>
      <c r="E459" s="129" t="s">
        <v>813</v>
      </c>
      <c r="F459" s="129" t="s">
        <v>814</v>
      </c>
      <c r="I459" s="122"/>
      <c r="J459" s="130">
        <f>BK459</f>
        <v>0</v>
      </c>
      <c r="L459" s="119"/>
      <c r="M459" s="124"/>
      <c r="P459" s="125">
        <f>SUM(P460:P462)</f>
        <v>0</v>
      </c>
      <c r="R459" s="125">
        <f>SUM(R460:R462)</f>
        <v>0</v>
      </c>
      <c r="T459" s="126">
        <f>SUM(T460:T462)</f>
        <v>0</v>
      </c>
      <c r="AR459" s="120" t="s">
        <v>86</v>
      </c>
      <c r="AT459" s="127" t="s">
        <v>75</v>
      </c>
      <c r="AU459" s="127" t="s">
        <v>84</v>
      </c>
      <c r="AY459" s="120" t="s">
        <v>133</v>
      </c>
      <c r="BK459" s="128">
        <f>SUM(BK460:BK462)</f>
        <v>0</v>
      </c>
    </row>
    <row r="460" spans="2:65" s="1" customFormat="1" ht="16.5" customHeight="1">
      <c r="B460" s="31"/>
      <c r="C460" s="131" t="s">
        <v>815</v>
      </c>
      <c r="D460" s="131" t="s">
        <v>135</v>
      </c>
      <c r="E460" s="132" t="s">
        <v>816</v>
      </c>
      <c r="F460" s="133" t="s">
        <v>817</v>
      </c>
      <c r="G460" s="134" t="s">
        <v>647</v>
      </c>
      <c r="H460" s="135">
        <v>1</v>
      </c>
      <c r="I460" s="136"/>
      <c r="J460" s="137">
        <f>ROUND(I460*H460,2)</f>
        <v>0</v>
      </c>
      <c r="K460" s="133" t="s">
        <v>1</v>
      </c>
      <c r="L460" s="31"/>
      <c r="M460" s="138" t="s">
        <v>1</v>
      </c>
      <c r="N460" s="139" t="s">
        <v>41</v>
      </c>
      <c r="P460" s="140">
        <f>O460*H460</f>
        <v>0</v>
      </c>
      <c r="Q460" s="140">
        <v>0</v>
      </c>
      <c r="R460" s="140">
        <f>Q460*H460</f>
        <v>0</v>
      </c>
      <c r="S460" s="140">
        <v>0</v>
      </c>
      <c r="T460" s="141">
        <f>S460*H460</f>
        <v>0</v>
      </c>
      <c r="AR460" s="142" t="s">
        <v>236</v>
      </c>
      <c r="AT460" s="142" t="s">
        <v>135</v>
      </c>
      <c r="AU460" s="142" t="s">
        <v>86</v>
      </c>
      <c r="AY460" s="16" t="s">
        <v>133</v>
      </c>
      <c r="BE460" s="143">
        <f>IF(N460="základní",J460,0)</f>
        <v>0</v>
      </c>
      <c r="BF460" s="143">
        <f>IF(N460="snížená",J460,0)</f>
        <v>0</v>
      </c>
      <c r="BG460" s="143">
        <f>IF(N460="zákl. přenesená",J460,0)</f>
        <v>0</v>
      </c>
      <c r="BH460" s="143">
        <f>IF(N460="sníž. přenesená",J460,0)</f>
        <v>0</v>
      </c>
      <c r="BI460" s="143">
        <f>IF(N460="nulová",J460,0)</f>
        <v>0</v>
      </c>
      <c r="BJ460" s="16" t="s">
        <v>84</v>
      </c>
      <c r="BK460" s="143">
        <f>ROUND(I460*H460,2)</f>
        <v>0</v>
      </c>
      <c r="BL460" s="16" t="s">
        <v>236</v>
      </c>
      <c r="BM460" s="142" t="s">
        <v>818</v>
      </c>
    </row>
    <row r="461" spans="2:47" s="1" customFormat="1" ht="11.25">
      <c r="B461" s="31"/>
      <c r="D461" s="144" t="s">
        <v>142</v>
      </c>
      <c r="F461" s="145" t="s">
        <v>817</v>
      </c>
      <c r="I461" s="146"/>
      <c r="L461" s="31"/>
      <c r="M461" s="147"/>
      <c r="T461" s="55"/>
      <c r="AT461" s="16" t="s">
        <v>142</v>
      </c>
      <c r="AU461" s="16" t="s">
        <v>86</v>
      </c>
    </row>
    <row r="462" spans="2:47" s="1" customFormat="1" ht="19.5">
      <c r="B462" s="31"/>
      <c r="D462" s="144" t="s">
        <v>316</v>
      </c>
      <c r="F462" s="172" t="s">
        <v>819</v>
      </c>
      <c r="I462" s="146"/>
      <c r="L462" s="31"/>
      <c r="M462" s="147"/>
      <c r="T462" s="55"/>
      <c r="AT462" s="16" t="s">
        <v>316</v>
      </c>
      <c r="AU462" s="16" t="s">
        <v>86</v>
      </c>
    </row>
    <row r="463" spans="2:63" s="11" customFormat="1" ht="22.9" customHeight="1">
      <c r="B463" s="119"/>
      <c r="D463" s="120" t="s">
        <v>75</v>
      </c>
      <c r="E463" s="129" t="s">
        <v>820</v>
      </c>
      <c r="F463" s="129" t="s">
        <v>821</v>
      </c>
      <c r="I463" s="122"/>
      <c r="J463" s="130">
        <f>BK463</f>
        <v>0</v>
      </c>
      <c r="L463" s="119"/>
      <c r="M463" s="124"/>
      <c r="P463" s="125">
        <f>SUM(P464:P465)</f>
        <v>0</v>
      </c>
      <c r="R463" s="125">
        <f>SUM(R464:R465)</f>
        <v>0.00254</v>
      </c>
      <c r="T463" s="126">
        <f>SUM(T464:T465)</f>
        <v>0</v>
      </c>
      <c r="AR463" s="120" t="s">
        <v>86</v>
      </c>
      <c r="AT463" s="127" t="s">
        <v>75</v>
      </c>
      <c r="AU463" s="127" t="s">
        <v>84</v>
      </c>
      <c r="AY463" s="120" t="s">
        <v>133</v>
      </c>
      <c r="BK463" s="128">
        <f>SUM(BK464:BK465)</f>
        <v>0</v>
      </c>
    </row>
    <row r="464" spans="2:65" s="1" customFormat="1" ht="33" customHeight="1">
      <c r="B464" s="31"/>
      <c r="C464" s="131" t="s">
        <v>822</v>
      </c>
      <c r="D464" s="131" t="s">
        <v>135</v>
      </c>
      <c r="E464" s="132" t="s">
        <v>823</v>
      </c>
      <c r="F464" s="133" t="s">
        <v>824</v>
      </c>
      <c r="G464" s="134" t="s">
        <v>233</v>
      </c>
      <c r="H464" s="135">
        <v>1</v>
      </c>
      <c r="I464" s="136"/>
      <c r="J464" s="137">
        <f>ROUND(I464*H464,2)</f>
        <v>0</v>
      </c>
      <c r="K464" s="133" t="s">
        <v>139</v>
      </c>
      <c r="L464" s="31"/>
      <c r="M464" s="138" t="s">
        <v>1</v>
      </c>
      <c r="N464" s="139" t="s">
        <v>41</v>
      </c>
      <c r="P464" s="140">
        <f>O464*H464</f>
        <v>0</v>
      </c>
      <c r="Q464" s="140">
        <v>0.00254</v>
      </c>
      <c r="R464" s="140">
        <f>Q464*H464</f>
        <v>0.00254</v>
      </c>
      <c r="S464" s="140">
        <v>0</v>
      </c>
      <c r="T464" s="141">
        <f>S464*H464</f>
        <v>0</v>
      </c>
      <c r="AR464" s="142" t="s">
        <v>236</v>
      </c>
      <c r="AT464" s="142" t="s">
        <v>135</v>
      </c>
      <c r="AU464" s="142" t="s">
        <v>86</v>
      </c>
      <c r="AY464" s="16" t="s">
        <v>133</v>
      </c>
      <c r="BE464" s="143">
        <f>IF(N464="základní",J464,0)</f>
        <v>0</v>
      </c>
      <c r="BF464" s="143">
        <f>IF(N464="snížená",J464,0)</f>
        <v>0</v>
      </c>
      <c r="BG464" s="143">
        <f>IF(N464="zákl. přenesená",J464,0)</f>
        <v>0</v>
      </c>
      <c r="BH464" s="143">
        <f>IF(N464="sníž. přenesená",J464,0)</f>
        <v>0</v>
      </c>
      <c r="BI464" s="143">
        <f>IF(N464="nulová",J464,0)</f>
        <v>0</v>
      </c>
      <c r="BJ464" s="16" t="s">
        <v>84</v>
      </c>
      <c r="BK464" s="143">
        <f>ROUND(I464*H464,2)</f>
        <v>0</v>
      </c>
      <c r="BL464" s="16" t="s">
        <v>236</v>
      </c>
      <c r="BM464" s="142" t="s">
        <v>825</v>
      </c>
    </row>
    <row r="465" spans="2:47" s="1" customFormat="1" ht="29.25">
      <c r="B465" s="31"/>
      <c r="D465" s="144" t="s">
        <v>142</v>
      </c>
      <c r="F465" s="145" t="s">
        <v>826</v>
      </c>
      <c r="I465" s="146"/>
      <c r="L465" s="31"/>
      <c r="M465" s="147"/>
      <c r="T465" s="55"/>
      <c r="AT465" s="16" t="s">
        <v>142</v>
      </c>
      <c r="AU465" s="16" t="s">
        <v>86</v>
      </c>
    </row>
    <row r="466" spans="2:63" s="11" customFormat="1" ht="22.9" customHeight="1">
      <c r="B466" s="119"/>
      <c r="D466" s="120" t="s">
        <v>75</v>
      </c>
      <c r="E466" s="129" t="s">
        <v>827</v>
      </c>
      <c r="F466" s="129" t="s">
        <v>828</v>
      </c>
      <c r="I466" s="122"/>
      <c r="J466" s="130">
        <f>BK466</f>
        <v>0</v>
      </c>
      <c r="L466" s="119"/>
      <c r="M466" s="124"/>
      <c r="P466" s="125">
        <f>SUM(P467:P480)</f>
        <v>0</v>
      </c>
      <c r="R466" s="125">
        <f>SUM(R467:R480)</f>
        <v>1.8255079699999999</v>
      </c>
      <c r="T466" s="126">
        <f>SUM(T467:T480)</f>
        <v>0</v>
      </c>
      <c r="AR466" s="120" t="s">
        <v>86</v>
      </c>
      <c r="AT466" s="127" t="s">
        <v>75</v>
      </c>
      <c r="AU466" s="127" t="s">
        <v>84</v>
      </c>
      <c r="AY466" s="120" t="s">
        <v>133</v>
      </c>
      <c r="BK466" s="128">
        <f>SUM(BK467:BK480)</f>
        <v>0</v>
      </c>
    </row>
    <row r="467" spans="2:65" s="1" customFormat="1" ht="16.5" customHeight="1">
      <c r="B467" s="31"/>
      <c r="C467" s="131" t="s">
        <v>829</v>
      </c>
      <c r="D467" s="131" t="s">
        <v>135</v>
      </c>
      <c r="E467" s="132" t="s">
        <v>830</v>
      </c>
      <c r="F467" s="133" t="s">
        <v>831</v>
      </c>
      <c r="G467" s="134" t="s">
        <v>138</v>
      </c>
      <c r="H467" s="135">
        <v>64.483</v>
      </c>
      <c r="I467" s="136"/>
      <c r="J467" s="137">
        <f>ROUND(I467*H467,2)</f>
        <v>0</v>
      </c>
      <c r="K467" s="133" t="s">
        <v>139</v>
      </c>
      <c r="L467" s="31"/>
      <c r="M467" s="138" t="s">
        <v>1</v>
      </c>
      <c r="N467" s="139" t="s">
        <v>41</v>
      </c>
      <c r="P467" s="140">
        <f>O467*H467</f>
        <v>0</v>
      </c>
      <c r="Q467" s="140">
        <v>0</v>
      </c>
      <c r="R467" s="140">
        <f>Q467*H467</f>
        <v>0</v>
      </c>
      <c r="S467" s="140">
        <v>0</v>
      </c>
      <c r="T467" s="141">
        <f>S467*H467</f>
        <v>0</v>
      </c>
      <c r="AR467" s="142" t="s">
        <v>236</v>
      </c>
      <c r="AT467" s="142" t="s">
        <v>135</v>
      </c>
      <c r="AU467" s="142" t="s">
        <v>86</v>
      </c>
      <c r="AY467" s="16" t="s">
        <v>133</v>
      </c>
      <c r="BE467" s="143">
        <f>IF(N467="základní",J467,0)</f>
        <v>0</v>
      </c>
      <c r="BF467" s="143">
        <f>IF(N467="snížená",J467,0)</f>
        <v>0</v>
      </c>
      <c r="BG467" s="143">
        <f>IF(N467="zákl. přenesená",J467,0)</f>
        <v>0</v>
      </c>
      <c r="BH467" s="143">
        <f>IF(N467="sníž. přenesená",J467,0)</f>
        <v>0</v>
      </c>
      <c r="BI467" s="143">
        <f>IF(N467="nulová",J467,0)</f>
        <v>0</v>
      </c>
      <c r="BJ467" s="16" t="s">
        <v>84</v>
      </c>
      <c r="BK467" s="143">
        <f>ROUND(I467*H467,2)</f>
        <v>0</v>
      </c>
      <c r="BL467" s="16" t="s">
        <v>236</v>
      </c>
      <c r="BM467" s="142" t="s">
        <v>832</v>
      </c>
    </row>
    <row r="468" spans="2:47" s="1" customFormat="1" ht="11.25">
      <c r="B468" s="31"/>
      <c r="D468" s="144" t="s">
        <v>142</v>
      </c>
      <c r="F468" s="145" t="s">
        <v>833</v>
      </c>
      <c r="I468" s="146"/>
      <c r="L468" s="31"/>
      <c r="M468" s="147"/>
      <c r="T468" s="55"/>
      <c r="AT468" s="16" t="s">
        <v>142</v>
      </c>
      <c r="AU468" s="16" t="s">
        <v>86</v>
      </c>
    </row>
    <row r="469" spans="2:51" s="12" customFormat="1" ht="11.25">
      <c r="B469" s="148"/>
      <c r="D469" s="144" t="s">
        <v>144</v>
      </c>
      <c r="E469" s="149" t="s">
        <v>1</v>
      </c>
      <c r="F469" s="150" t="s">
        <v>834</v>
      </c>
      <c r="H469" s="151">
        <v>52</v>
      </c>
      <c r="I469" s="152"/>
      <c r="L469" s="148"/>
      <c r="M469" s="153"/>
      <c r="T469" s="154"/>
      <c r="AT469" s="149" t="s">
        <v>144</v>
      </c>
      <c r="AU469" s="149" t="s">
        <v>86</v>
      </c>
      <c r="AV469" s="12" t="s">
        <v>86</v>
      </c>
      <c r="AW469" s="12" t="s">
        <v>32</v>
      </c>
      <c r="AX469" s="12" t="s">
        <v>76</v>
      </c>
      <c r="AY469" s="149" t="s">
        <v>133</v>
      </c>
    </row>
    <row r="470" spans="2:51" s="12" customFormat="1" ht="11.25">
      <c r="B470" s="148"/>
      <c r="D470" s="144" t="s">
        <v>144</v>
      </c>
      <c r="E470" s="149" t="s">
        <v>1</v>
      </c>
      <c r="F470" s="150" t="s">
        <v>835</v>
      </c>
      <c r="H470" s="151">
        <v>12.483</v>
      </c>
      <c r="I470" s="152"/>
      <c r="L470" s="148"/>
      <c r="M470" s="153"/>
      <c r="T470" s="154"/>
      <c r="AT470" s="149" t="s">
        <v>144</v>
      </c>
      <c r="AU470" s="149" t="s">
        <v>86</v>
      </c>
      <c r="AV470" s="12" t="s">
        <v>86</v>
      </c>
      <c r="AW470" s="12" t="s">
        <v>32</v>
      </c>
      <c r="AX470" s="12" t="s">
        <v>76</v>
      </c>
      <c r="AY470" s="149" t="s">
        <v>133</v>
      </c>
    </row>
    <row r="471" spans="2:51" s="13" customFormat="1" ht="11.25">
      <c r="B471" s="155"/>
      <c r="D471" s="144" t="s">
        <v>144</v>
      </c>
      <c r="E471" s="156" t="s">
        <v>1</v>
      </c>
      <c r="F471" s="157" t="s">
        <v>155</v>
      </c>
      <c r="H471" s="158">
        <v>64.483</v>
      </c>
      <c r="I471" s="159"/>
      <c r="L471" s="155"/>
      <c r="M471" s="160"/>
      <c r="T471" s="161"/>
      <c r="AT471" s="156" t="s">
        <v>144</v>
      </c>
      <c r="AU471" s="156" t="s">
        <v>86</v>
      </c>
      <c r="AV471" s="13" t="s">
        <v>140</v>
      </c>
      <c r="AW471" s="13" t="s">
        <v>32</v>
      </c>
      <c r="AX471" s="13" t="s">
        <v>84</v>
      </c>
      <c r="AY471" s="156" t="s">
        <v>133</v>
      </c>
    </row>
    <row r="472" spans="2:65" s="1" customFormat="1" ht="16.5" customHeight="1">
      <c r="B472" s="31"/>
      <c r="C472" s="131" t="s">
        <v>836</v>
      </c>
      <c r="D472" s="131" t="s">
        <v>135</v>
      </c>
      <c r="E472" s="132" t="s">
        <v>837</v>
      </c>
      <c r="F472" s="133" t="s">
        <v>838</v>
      </c>
      <c r="G472" s="134" t="s">
        <v>138</v>
      </c>
      <c r="H472" s="135">
        <v>64.483</v>
      </c>
      <c r="I472" s="136"/>
      <c r="J472" s="137">
        <f>ROUND(I472*H472,2)</f>
        <v>0</v>
      </c>
      <c r="K472" s="133" t="s">
        <v>139</v>
      </c>
      <c r="L472" s="31"/>
      <c r="M472" s="138" t="s">
        <v>1</v>
      </c>
      <c r="N472" s="139" t="s">
        <v>41</v>
      </c>
      <c r="P472" s="140">
        <f>O472*H472</f>
        <v>0</v>
      </c>
      <c r="Q472" s="140">
        <v>0.0003</v>
      </c>
      <c r="R472" s="140">
        <f>Q472*H472</f>
        <v>0.019344899999999998</v>
      </c>
      <c r="S472" s="140">
        <v>0</v>
      </c>
      <c r="T472" s="141">
        <f>S472*H472</f>
        <v>0</v>
      </c>
      <c r="AR472" s="142" t="s">
        <v>236</v>
      </c>
      <c r="AT472" s="142" t="s">
        <v>135</v>
      </c>
      <c r="AU472" s="142" t="s">
        <v>86</v>
      </c>
      <c r="AY472" s="16" t="s">
        <v>133</v>
      </c>
      <c r="BE472" s="143">
        <f>IF(N472="základní",J472,0)</f>
        <v>0</v>
      </c>
      <c r="BF472" s="143">
        <f>IF(N472="snížená",J472,0)</f>
        <v>0</v>
      </c>
      <c r="BG472" s="143">
        <f>IF(N472="zákl. přenesená",J472,0)</f>
        <v>0</v>
      </c>
      <c r="BH472" s="143">
        <f>IF(N472="sníž. přenesená",J472,0)</f>
        <v>0</v>
      </c>
      <c r="BI472" s="143">
        <f>IF(N472="nulová",J472,0)</f>
        <v>0</v>
      </c>
      <c r="BJ472" s="16" t="s">
        <v>84</v>
      </c>
      <c r="BK472" s="143">
        <f>ROUND(I472*H472,2)</f>
        <v>0</v>
      </c>
      <c r="BL472" s="16" t="s">
        <v>236</v>
      </c>
      <c r="BM472" s="142" t="s">
        <v>839</v>
      </c>
    </row>
    <row r="473" spans="2:47" s="1" customFormat="1" ht="19.5">
      <c r="B473" s="31"/>
      <c r="D473" s="144" t="s">
        <v>142</v>
      </c>
      <c r="F473" s="145" t="s">
        <v>840</v>
      </c>
      <c r="I473" s="146"/>
      <c r="L473" s="31"/>
      <c r="M473" s="147"/>
      <c r="T473" s="55"/>
      <c r="AT473" s="16" t="s">
        <v>142</v>
      </c>
      <c r="AU473" s="16" t="s">
        <v>86</v>
      </c>
    </row>
    <row r="474" spans="2:65" s="1" customFormat="1" ht="37.9" customHeight="1">
      <c r="B474" s="31"/>
      <c r="C474" s="131" t="s">
        <v>841</v>
      </c>
      <c r="D474" s="131" t="s">
        <v>135</v>
      </c>
      <c r="E474" s="132" t="s">
        <v>842</v>
      </c>
      <c r="F474" s="133" t="s">
        <v>843</v>
      </c>
      <c r="G474" s="134" t="s">
        <v>138</v>
      </c>
      <c r="H474" s="135">
        <v>64.483</v>
      </c>
      <c r="I474" s="136"/>
      <c r="J474" s="137">
        <f>ROUND(I474*H474,2)</f>
        <v>0</v>
      </c>
      <c r="K474" s="133" t="s">
        <v>139</v>
      </c>
      <c r="L474" s="31"/>
      <c r="M474" s="138" t="s">
        <v>1</v>
      </c>
      <c r="N474" s="139" t="s">
        <v>41</v>
      </c>
      <c r="P474" s="140">
        <f>O474*H474</f>
        <v>0</v>
      </c>
      <c r="Q474" s="140">
        <v>0.00689</v>
      </c>
      <c r="R474" s="140">
        <f>Q474*H474</f>
        <v>0.44428787000000003</v>
      </c>
      <c r="S474" s="140">
        <v>0</v>
      </c>
      <c r="T474" s="141">
        <f>S474*H474</f>
        <v>0</v>
      </c>
      <c r="AR474" s="142" t="s">
        <v>236</v>
      </c>
      <c r="AT474" s="142" t="s">
        <v>135</v>
      </c>
      <c r="AU474" s="142" t="s">
        <v>86</v>
      </c>
      <c r="AY474" s="16" t="s">
        <v>133</v>
      </c>
      <c r="BE474" s="143">
        <f>IF(N474="základní",J474,0)</f>
        <v>0</v>
      </c>
      <c r="BF474" s="143">
        <f>IF(N474="snížená",J474,0)</f>
        <v>0</v>
      </c>
      <c r="BG474" s="143">
        <f>IF(N474="zákl. přenesená",J474,0)</f>
        <v>0</v>
      </c>
      <c r="BH474" s="143">
        <f>IF(N474="sníž. přenesená",J474,0)</f>
        <v>0</v>
      </c>
      <c r="BI474" s="143">
        <f>IF(N474="nulová",J474,0)</f>
        <v>0</v>
      </c>
      <c r="BJ474" s="16" t="s">
        <v>84</v>
      </c>
      <c r="BK474" s="143">
        <f>ROUND(I474*H474,2)</f>
        <v>0</v>
      </c>
      <c r="BL474" s="16" t="s">
        <v>236</v>
      </c>
      <c r="BM474" s="142" t="s">
        <v>844</v>
      </c>
    </row>
    <row r="475" spans="2:47" s="1" customFormat="1" ht="29.25">
      <c r="B475" s="31"/>
      <c r="D475" s="144" t="s">
        <v>142</v>
      </c>
      <c r="F475" s="145" t="s">
        <v>845</v>
      </c>
      <c r="I475" s="146"/>
      <c r="L475" s="31"/>
      <c r="M475" s="147"/>
      <c r="T475" s="55"/>
      <c r="AT475" s="16" t="s">
        <v>142</v>
      </c>
      <c r="AU475" s="16" t="s">
        <v>86</v>
      </c>
    </row>
    <row r="476" spans="2:65" s="1" customFormat="1" ht="33" customHeight="1">
      <c r="B476" s="31"/>
      <c r="C476" s="162" t="s">
        <v>846</v>
      </c>
      <c r="D476" s="162" t="s">
        <v>188</v>
      </c>
      <c r="E476" s="163" t="s">
        <v>847</v>
      </c>
      <c r="F476" s="164" t="s">
        <v>848</v>
      </c>
      <c r="G476" s="165" t="s">
        <v>138</v>
      </c>
      <c r="H476" s="166">
        <v>70.931</v>
      </c>
      <c r="I476" s="167"/>
      <c r="J476" s="168">
        <f>ROUND(I476*H476,2)</f>
        <v>0</v>
      </c>
      <c r="K476" s="164" t="s">
        <v>139</v>
      </c>
      <c r="L476" s="169"/>
      <c r="M476" s="170" t="s">
        <v>1</v>
      </c>
      <c r="N476" s="171" t="s">
        <v>41</v>
      </c>
      <c r="P476" s="140">
        <f>O476*H476</f>
        <v>0</v>
      </c>
      <c r="Q476" s="140">
        <v>0.0192</v>
      </c>
      <c r="R476" s="140">
        <f>Q476*H476</f>
        <v>1.3618751999999998</v>
      </c>
      <c r="S476" s="140">
        <v>0</v>
      </c>
      <c r="T476" s="141">
        <f>S476*H476</f>
        <v>0</v>
      </c>
      <c r="AR476" s="142" t="s">
        <v>319</v>
      </c>
      <c r="AT476" s="142" t="s">
        <v>188</v>
      </c>
      <c r="AU476" s="142" t="s">
        <v>86</v>
      </c>
      <c r="AY476" s="16" t="s">
        <v>133</v>
      </c>
      <c r="BE476" s="143">
        <f>IF(N476="základní",J476,0)</f>
        <v>0</v>
      </c>
      <c r="BF476" s="143">
        <f>IF(N476="snížená",J476,0)</f>
        <v>0</v>
      </c>
      <c r="BG476" s="143">
        <f>IF(N476="zákl. přenesená",J476,0)</f>
        <v>0</v>
      </c>
      <c r="BH476" s="143">
        <f>IF(N476="sníž. přenesená",J476,0)</f>
        <v>0</v>
      </c>
      <c r="BI476" s="143">
        <f>IF(N476="nulová",J476,0)</f>
        <v>0</v>
      </c>
      <c r="BJ476" s="16" t="s">
        <v>84</v>
      </c>
      <c r="BK476" s="143">
        <f>ROUND(I476*H476,2)</f>
        <v>0</v>
      </c>
      <c r="BL476" s="16" t="s">
        <v>236</v>
      </c>
      <c r="BM476" s="142" t="s">
        <v>849</v>
      </c>
    </row>
    <row r="477" spans="2:47" s="1" customFormat="1" ht="19.5">
      <c r="B477" s="31"/>
      <c r="D477" s="144" t="s">
        <v>142</v>
      </c>
      <c r="F477" s="145" t="s">
        <v>848</v>
      </c>
      <c r="I477" s="146"/>
      <c r="L477" s="31"/>
      <c r="M477" s="147"/>
      <c r="T477" s="55"/>
      <c r="AT477" s="16" t="s">
        <v>142</v>
      </c>
      <c r="AU477" s="16" t="s">
        <v>86</v>
      </c>
    </row>
    <row r="478" spans="2:51" s="12" customFormat="1" ht="11.25">
      <c r="B478" s="148"/>
      <c r="D478" s="144" t="s">
        <v>144</v>
      </c>
      <c r="F478" s="150" t="s">
        <v>850</v>
      </c>
      <c r="H478" s="151">
        <v>70.931</v>
      </c>
      <c r="I478" s="152"/>
      <c r="L478" s="148"/>
      <c r="M478" s="153"/>
      <c r="T478" s="154"/>
      <c r="AT478" s="149" t="s">
        <v>144</v>
      </c>
      <c r="AU478" s="149" t="s">
        <v>86</v>
      </c>
      <c r="AV478" s="12" t="s">
        <v>86</v>
      </c>
      <c r="AW478" s="12" t="s">
        <v>4</v>
      </c>
      <c r="AX478" s="12" t="s">
        <v>84</v>
      </c>
      <c r="AY478" s="149" t="s">
        <v>133</v>
      </c>
    </row>
    <row r="479" spans="2:65" s="1" customFormat="1" ht="24.2" customHeight="1">
      <c r="B479" s="31"/>
      <c r="C479" s="131" t="s">
        <v>851</v>
      </c>
      <c r="D479" s="131" t="s">
        <v>135</v>
      </c>
      <c r="E479" s="132" t="s">
        <v>852</v>
      </c>
      <c r="F479" s="133" t="s">
        <v>853</v>
      </c>
      <c r="G479" s="134" t="s">
        <v>169</v>
      </c>
      <c r="H479" s="135">
        <v>1.826</v>
      </c>
      <c r="I479" s="136"/>
      <c r="J479" s="137">
        <f>ROUND(I479*H479,2)</f>
        <v>0</v>
      </c>
      <c r="K479" s="133" t="s">
        <v>139</v>
      </c>
      <c r="L479" s="31"/>
      <c r="M479" s="138" t="s">
        <v>1</v>
      </c>
      <c r="N479" s="139" t="s">
        <v>41</v>
      </c>
      <c r="P479" s="140">
        <f>O479*H479</f>
        <v>0</v>
      </c>
      <c r="Q479" s="140">
        <v>0</v>
      </c>
      <c r="R479" s="140">
        <f>Q479*H479</f>
        <v>0</v>
      </c>
      <c r="S479" s="140">
        <v>0</v>
      </c>
      <c r="T479" s="141">
        <f>S479*H479</f>
        <v>0</v>
      </c>
      <c r="AR479" s="142" t="s">
        <v>236</v>
      </c>
      <c r="AT479" s="142" t="s">
        <v>135</v>
      </c>
      <c r="AU479" s="142" t="s">
        <v>86</v>
      </c>
      <c r="AY479" s="16" t="s">
        <v>133</v>
      </c>
      <c r="BE479" s="143">
        <f>IF(N479="základní",J479,0)</f>
        <v>0</v>
      </c>
      <c r="BF479" s="143">
        <f>IF(N479="snížená",J479,0)</f>
        <v>0</v>
      </c>
      <c r="BG479" s="143">
        <f>IF(N479="zákl. přenesená",J479,0)</f>
        <v>0</v>
      </c>
      <c r="BH479" s="143">
        <f>IF(N479="sníž. přenesená",J479,0)</f>
        <v>0</v>
      </c>
      <c r="BI479" s="143">
        <f>IF(N479="nulová",J479,0)</f>
        <v>0</v>
      </c>
      <c r="BJ479" s="16" t="s">
        <v>84</v>
      </c>
      <c r="BK479" s="143">
        <f>ROUND(I479*H479,2)</f>
        <v>0</v>
      </c>
      <c r="BL479" s="16" t="s">
        <v>236</v>
      </c>
      <c r="BM479" s="142" t="s">
        <v>854</v>
      </c>
    </row>
    <row r="480" spans="2:47" s="1" customFormat="1" ht="29.25">
      <c r="B480" s="31"/>
      <c r="D480" s="144" t="s">
        <v>142</v>
      </c>
      <c r="F480" s="145" t="s">
        <v>855</v>
      </c>
      <c r="I480" s="146"/>
      <c r="L480" s="31"/>
      <c r="M480" s="147"/>
      <c r="T480" s="55"/>
      <c r="AT480" s="16" t="s">
        <v>142</v>
      </c>
      <c r="AU480" s="16" t="s">
        <v>86</v>
      </c>
    </row>
    <row r="481" spans="2:63" s="11" customFormat="1" ht="22.9" customHeight="1">
      <c r="B481" s="119"/>
      <c r="D481" s="120" t="s">
        <v>75</v>
      </c>
      <c r="E481" s="129" t="s">
        <v>856</v>
      </c>
      <c r="F481" s="129" t="s">
        <v>857</v>
      </c>
      <c r="I481" s="122"/>
      <c r="J481" s="130">
        <f>BK481</f>
        <v>0</v>
      </c>
      <c r="L481" s="119"/>
      <c r="M481" s="124"/>
      <c r="P481" s="125">
        <f>SUM(P482:P496)</f>
        <v>0</v>
      </c>
      <c r="R481" s="125">
        <f>SUM(R482:R496)</f>
        <v>3.8833892</v>
      </c>
      <c r="T481" s="126">
        <f>SUM(T482:T496)</f>
        <v>0</v>
      </c>
      <c r="AR481" s="120" t="s">
        <v>86</v>
      </c>
      <c r="AT481" s="127" t="s">
        <v>75</v>
      </c>
      <c r="AU481" s="127" t="s">
        <v>84</v>
      </c>
      <c r="AY481" s="120" t="s">
        <v>133</v>
      </c>
      <c r="BK481" s="128">
        <f>SUM(BK482:BK496)</f>
        <v>0</v>
      </c>
    </row>
    <row r="482" spans="2:65" s="1" customFormat="1" ht="16.5" customHeight="1">
      <c r="B482" s="31"/>
      <c r="C482" s="131" t="s">
        <v>858</v>
      </c>
      <c r="D482" s="131" t="s">
        <v>135</v>
      </c>
      <c r="E482" s="132" t="s">
        <v>859</v>
      </c>
      <c r="F482" s="133" t="s">
        <v>860</v>
      </c>
      <c r="G482" s="134" t="s">
        <v>138</v>
      </c>
      <c r="H482" s="135">
        <v>196.89</v>
      </c>
      <c r="I482" s="136"/>
      <c r="J482" s="137">
        <f>ROUND(I482*H482,2)</f>
        <v>0</v>
      </c>
      <c r="K482" s="133" t="s">
        <v>139</v>
      </c>
      <c r="L482" s="31"/>
      <c r="M482" s="138" t="s">
        <v>1</v>
      </c>
      <c r="N482" s="139" t="s">
        <v>41</v>
      </c>
      <c r="P482" s="140">
        <f>O482*H482</f>
        <v>0</v>
      </c>
      <c r="Q482" s="140">
        <v>0</v>
      </c>
      <c r="R482" s="140">
        <f>Q482*H482</f>
        <v>0</v>
      </c>
      <c r="S482" s="140">
        <v>0</v>
      </c>
      <c r="T482" s="141">
        <f>S482*H482</f>
        <v>0</v>
      </c>
      <c r="AR482" s="142" t="s">
        <v>236</v>
      </c>
      <c r="AT482" s="142" t="s">
        <v>135</v>
      </c>
      <c r="AU482" s="142" t="s">
        <v>86</v>
      </c>
      <c r="AY482" s="16" t="s">
        <v>133</v>
      </c>
      <c r="BE482" s="143">
        <f>IF(N482="základní",J482,0)</f>
        <v>0</v>
      </c>
      <c r="BF482" s="143">
        <f>IF(N482="snížená",J482,0)</f>
        <v>0</v>
      </c>
      <c r="BG482" s="143">
        <f>IF(N482="zákl. přenesená",J482,0)</f>
        <v>0</v>
      </c>
      <c r="BH482" s="143">
        <f>IF(N482="sníž. přenesená",J482,0)</f>
        <v>0</v>
      </c>
      <c r="BI482" s="143">
        <f>IF(N482="nulová",J482,0)</f>
        <v>0</v>
      </c>
      <c r="BJ482" s="16" t="s">
        <v>84</v>
      </c>
      <c r="BK482" s="143">
        <f>ROUND(I482*H482,2)</f>
        <v>0</v>
      </c>
      <c r="BL482" s="16" t="s">
        <v>236</v>
      </c>
      <c r="BM482" s="142" t="s">
        <v>861</v>
      </c>
    </row>
    <row r="483" spans="2:47" s="1" customFormat="1" ht="19.5">
      <c r="B483" s="31"/>
      <c r="D483" s="144" t="s">
        <v>142</v>
      </c>
      <c r="F483" s="145" t="s">
        <v>862</v>
      </c>
      <c r="I483" s="146"/>
      <c r="L483" s="31"/>
      <c r="M483" s="147"/>
      <c r="T483" s="55"/>
      <c r="AT483" s="16" t="s">
        <v>142</v>
      </c>
      <c r="AU483" s="16" t="s">
        <v>86</v>
      </c>
    </row>
    <row r="484" spans="2:65" s="1" customFormat="1" ht="16.5" customHeight="1">
      <c r="B484" s="31"/>
      <c r="C484" s="131" t="s">
        <v>863</v>
      </c>
      <c r="D484" s="131" t="s">
        <v>135</v>
      </c>
      <c r="E484" s="132" t="s">
        <v>864</v>
      </c>
      <c r="F484" s="133" t="s">
        <v>865</v>
      </c>
      <c r="G484" s="134" t="s">
        <v>138</v>
      </c>
      <c r="H484" s="135">
        <v>196.89</v>
      </c>
      <c r="I484" s="136"/>
      <c r="J484" s="137">
        <f>ROUND(I484*H484,2)</f>
        <v>0</v>
      </c>
      <c r="K484" s="133" t="s">
        <v>139</v>
      </c>
      <c r="L484" s="31"/>
      <c r="M484" s="138" t="s">
        <v>1</v>
      </c>
      <c r="N484" s="139" t="s">
        <v>41</v>
      </c>
      <c r="P484" s="140">
        <f>O484*H484</f>
        <v>0</v>
      </c>
      <c r="Q484" s="140">
        <v>0.0003</v>
      </c>
      <c r="R484" s="140">
        <f>Q484*H484</f>
        <v>0.05906699999999999</v>
      </c>
      <c r="S484" s="140">
        <v>0</v>
      </c>
      <c r="T484" s="141">
        <f>S484*H484</f>
        <v>0</v>
      </c>
      <c r="AR484" s="142" t="s">
        <v>236</v>
      </c>
      <c r="AT484" s="142" t="s">
        <v>135</v>
      </c>
      <c r="AU484" s="142" t="s">
        <v>86</v>
      </c>
      <c r="AY484" s="16" t="s">
        <v>133</v>
      </c>
      <c r="BE484" s="143">
        <f>IF(N484="základní",J484,0)</f>
        <v>0</v>
      </c>
      <c r="BF484" s="143">
        <f>IF(N484="snížená",J484,0)</f>
        <v>0</v>
      </c>
      <c r="BG484" s="143">
        <f>IF(N484="zákl. přenesená",J484,0)</f>
        <v>0</v>
      </c>
      <c r="BH484" s="143">
        <f>IF(N484="sníž. přenesená",J484,0)</f>
        <v>0</v>
      </c>
      <c r="BI484" s="143">
        <f>IF(N484="nulová",J484,0)</f>
        <v>0</v>
      </c>
      <c r="BJ484" s="16" t="s">
        <v>84</v>
      </c>
      <c r="BK484" s="143">
        <f>ROUND(I484*H484,2)</f>
        <v>0</v>
      </c>
      <c r="BL484" s="16" t="s">
        <v>236</v>
      </c>
      <c r="BM484" s="142" t="s">
        <v>866</v>
      </c>
    </row>
    <row r="485" spans="2:47" s="1" customFormat="1" ht="19.5">
      <c r="B485" s="31"/>
      <c r="D485" s="144" t="s">
        <v>142</v>
      </c>
      <c r="F485" s="145" t="s">
        <v>867</v>
      </c>
      <c r="I485" s="146"/>
      <c r="L485" s="31"/>
      <c r="M485" s="147"/>
      <c r="T485" s="55"/>
      <c r="AT485" s="16" t="s">
        <v>142</v>
      </c>
      <c r="AU485" s="16" t="s">
        <v>86</v>
      </c>
    </row>
    <row r="486" spans="2:65" s="1" customFormat="1" ht="33" customHeight="1">
      <c r="B486" s="31"/>
      <c r="C486" s="131" t="s">
        <v>868</v>
      </c>
      <c r="D486" s="131" t="s">
        <v>135</v>
      </c>
      <c r="E486" s="132" t="s">
        <v>869</v>
      </c>
      <c r="F486" s="133" t="s">
        <v>870</v>
      </c>
      <c r="G486" s="134" t="s">
        <v>138</v>
      </c>
      <c r="H486" s="135">
        <v>196.89</v>
      </c>
      <c r="I486" s="136"/>
      <c r="J486" s="137">
        <f>ROUND(I486*H486,2)</f>
        <v>0</v>
      </c>
      <c r="K486" s="133" t="s">
        <v>139</v>
      </c>
      <c r="L486" s="31"/>
      <c r="M486" s="138" t="s">
        <v>1</v>
      </c>
      <c r="N486" s="139" t="s">
        <v>41</v>
      </c>
      <c r="P486" s="140">
        <f>O486*H486</f>
        <v>0</v>
      </c>
      <c r="Q486" s="140">
        <v>0.006</v>
      </c>
      <c r="R486" s="140">
        <f>Q486*H486</f>
        <v>1.1813399999999998</v>
      </c>
      <c r="S486" s="140">
        <v>0</v>
      </c>
      <c r="T486" s="141">
        <f>S486*H486</f>
        <v>0</v>
      </c>
      <c r="AR486" s="142" t="s">
        <v>236</v>
      </c>
      <c r="AT486" s="142" t="s">
        <v>135</v>
      </c>
      <c r="AU486" s="142" t="s">
        <v>86</v>
      </c>
      <c r="AY486" s="16" t="s">
        <v>133</v>
      </c>
      <c r="BE486" s="143">
        <f>IF(N486="základní",J486,0)</f>
        <v>0</v>
      </c>
      <c r="BF486" s="143">
        <f>IF(N486="snížená",J486,0)</f>
        <v>0</v>
      </c>
      <c r="BG486" s="143">
        <f>IF(N486="zákl. přenesená",J486,0)</f>
        <v>0</v>
      </c>
      <c r="BH486" s="143">
        <f>IF(N486="sníž. přenesená",J486,0)</f>
        <v>0</v>
      </c>
      <c r="BI486" s="143">
        <f>IF(N486="nulová",J486,0)</f>
        <v>0</v>
      </c>
      <c r="BJ486" s="16" t="s">
        <v>84</v>
      </c>
      <c r="BK486" s="143">
        <f>ROUND(I486*H486,2)</f>
        <v>0</v>
      </c>
      <c r="BL486" s="16" t="s">
        <v>236</v>
      </c>
      <c r="BM486" s="142" t="s">
        <v>871</v>
      </c>
    </row>
    <row r="487" spans="2:47" s="1" customFormat="1" ht="19.5">
      <c r="B487" s="31"/>
      <c r="D487" s="144" t="s">
        <v>142</v>
      </c>
      <c r="F487" s="145" t="s">
        <v>872</v>
      </c>
      <c r="I487" s="146"/>
      <c r="L487" s="31"/>
      <c r="M487" s="147"/>
      <c r="T487" s="55"/>
      <c r="AT487" s="16" t="s">
        <v>142</v>
      </c>
      <c r="AU487" s="16" t="s">
        <v>86</v>
      </c>
    </row>
    <row r="488" spans="2:65" s="1" customFormat="1" ht="16.5" customHeight="1">
      <c r="B488" s="31"/>
      <c r="C488" s="162" t="s">
        <v>873</v>
      </c>
      <c r="D488" s="162" t="s">
        <v>188</v>
      </c>
      <c r="E488" s="163" t="s">
        <v>874</v>
      </c>
      <c r="F488" s="164" t="s">
        <v>875</v>
      </c>
      <c r="G488" s="165" t="s">
        <v>138</v>
      </c>
      <c r="H488" s="166">
        <v>216.579</v>
      </c>
      <c r="I488" s="167"/>
      <c r="J488" s="168">
        <f>ROUND(I488*H488,2)</f>
        <v>0</v>
      </c>
      <c r="K488" s="164" t="s">
        <v>139</v>
      </c>
      <c r="L488" s="169"/>
      <c r="M488" s="170" t="s">
        <v>1</v>
      </c>
      <c r="N488" s="171" t="s">
        <v>41</v>
      </c>
      <c r="P488" s="140">
        <f>O488*H488</f>
        <v>0</v>
      </c>
      <c r="Q488" s="140">
        <v>0.0118</v>
      </c>
      <c r="R488" s="140">
        <f>Q488*H488</f>
        <v>2.5556322000000002</v>
      </c>
      <c r="S488" s="140">
        <v>0</v>
      </c>
      <c r="T488" s="141">
        <f>S488*H488</f>
        <v>0</v>
      </c>
      <c r="AR488" s="142" t="s">
        <v>319</v>
      </c>
      <c r="AT488" s="142" t="s">
        <v>188</v>
      </c>
      <c r="AU488" s="142" t="s">
        <v>86</v>
      </c>
      <c r="AY488" s="16" t="s">
        <v>133</v>
      </c>
      <c r="BE488" s="143">
        <f>IF(N488="základní",J488,0)</f>
        <v>0</v>
      </c>
      <c r="BF488" s="143">
        <f>IF(N488="snížená",J488,0)</f>
        <v>0</v>
      </c>
      <c r="BG488" s="143">
        <f>IF(N488="zákl. přenesená",J488,0)</f>
        <v>0</v>
      </c>
      <c r="BH488" s="143">
        <f>IF(N488="sníž. přenesená",J488,0)</f>
        <v>0</v>
      </c>
      <c r="BI488" s="143">
        <f>IF(N488="nulová",J488,0)</f>
        <v>0</v>
      </c>
      <c r="BJ488" s="16" t="s">
        <v>84</v>
      </c>
      <c r="BK488" s="143">
        <f>ROUND(I488*H488,2)</f>
        <v>0</v>
      </c>
      <c r="BL488" s="16" t="s">
        <v>236</v>
      </c>
      <c r="BM488" s="142" t="s">
        <v>876</v>
      </c>
    </row>
    <row r="489" spans="2:47" s="1" customFormat="1" ht="11.25">
      <c r="B489" s="31"/>
      <c r="D489" s="144" t="s">
        <v>142</v>
      </c>
      <c r="F489" s="145" t="s">
        <v>875</v>
      </c>
      <c r="I489" s="146"/>
      <c r="L489" s="31"/>
      <c r="M489" s="147"/>
      <c r="T489" s="55"/>
      <c r="AT489" s="16" t="s">
        <v>142</v>
      </c>
      <c r="AU489" s="16" t="s">
        <v>86</v>
      </c>
    </row>
    <row r="490" spans="2:51" s="12" customFormat="1" ht="11.25">
      <c r="B490" s="148"/>
      <c r="D490" s="144" t="s">
        <v>144</v>
      </c>
      <c r="F490" s="150" t="s">
        <v>877</v>
      </c>
      <c r="H490" s="151">
        <v>216.579</v>
      </c>
      <c r="I490" s="152"/>
      <c r="L490" s="148"/>
      <c r="M490" s="153"/>
      <c r="T490" s="154"/>
      <c r="AT490" s="149" t="s">
        <v>144</v>
      </c>
      <c r="AU490" s="149" t="s">
        <v>86</v>
      </c>
      <c r="AV490" s="12" t="s">
        <v>86</v>
      </c>
      <c r="AW490" s="12" t="s">
        <v>4</v>
      </c>
      <c r="AX490" s="12" t="s">
        <v>84</v>
      </c>
      <c r="AY490" s="149" t="s">
        <v>133</v>
      </c>
    </row>
    <row r="491" spans="2:65" s="1" customFormat="1" ht="21.75" customHeight="1">
      <c r="B491" s="31"/>
      <c r="C491" s="131" t="s">
        <v>878</v>
      </c>
      <c r="D491" s="131" t="s">
        <v>135</v>
      </c>
      <c r="E491" s="132" t="s">
        <v>879</v>
      </c>
      <c r="F491" s="133" t="s">
        <v>880</v>
      </c>
      <c r="G491" s="134" t="s">
        <v>265</v>
      </c>
      <c r="H491" s="135">
        <v>27</v>
      </c>
      <c r="I491" s="136"/>
      <c r="J491" s="137">
        <f>ROUND(I491*H491,2)</f>
        <v>0</v>
      </c>
      <c r="K491" s="133" t="s">
        <v>139</v>
      </c>
      <c r="L491" s="31"/>
      <c r="M491" s="138" t="s">
        <v>1</v>
      </c>
      <c r="N491" s="139" t="s">
        <v>41</v>
      </c>
      <c r="P491" s="140">
        <f>O491*H491</f>
        <v>0</v>
      </c>
      <c r="Q491" s="140">
        <v>0.00055</v>
      </c>
      <c r="R491" s="140">
        <f>Q491*H491</f>
        <v>0.01485</v>
      </c>
      <c r="S491" s="140">
        <v>0</v>
      </c>
      <c r="T491" s="141">
        <f>S491*H491</f>
        <v>0</v>
      </c>
      <c r="AR491" s="142" t="s">
        <v>236</v>
      </c>
      <c r="AT491" s="142" t="s">
        <v>135</v>
      </c>
      <c r="AU491" s="142" t="s">
        <v>86</v>
      </c>
      <c r="AY491" s="16" t="s">
        <v>133</v>
      </c>
      <c r="BE491" s="143">
        <f>IF(N491="základní",J491,0)</f>
        <v>0</v>
      </c>
      <c r="BF491" s="143">
        <f>IF(N491="snížená",J491,0)</f>
        <v>0</v>
      </c>
      <c r="BG491" s="143">
        <f>IF(N491="zákl. přenesená",J491,0)</f>
        <v>0</v>
      </c>
      <c r="BH491" s="143">
        <f>IF(N491="sníž. přenesená",J491,0)</f>
        <v>0</v>
      </c>
      <c r="BI491" s="143">
        <f>IF(N491="nulová",J491,0)</f>
        <v>0</v>
      </c>
      <c r="BJ491" s="16" t="s">
        <v>84</v>
      </c>
      <c r="BK491" s="143">
        <f>ROUND(I491*H491,2)</f>
        <v>0</v>
      </c>
      <c r="BL491" s="16" t="s">
        <v>236</v>
      </c>
      <c r="BM491" s="142" t="s">
        <v>881</v>
      </c>
    </row>
    <row r="492" spans="2:47" s="1" customFormat="1" ht="19.5">
      <c r="B492" s="31"/>
      <c r="D492" s="144" t="s">
        <v>142</v>
      </c>
      <c r="F492" s="145" t="s">
        <v>882</v>
      </c>
      <c r="I492" s="146"/>
      <c r="L492" s="31"/>
      <c r="M492" s="147"/>
      <c r="T492" s="55"/>
      <c r="AT492" s="16" t="s">
        <v>142</v>
      </c>
      <c r="AU492" s="16" t="s">
        <v>86</v>
      </c>
    </row>
    <row r="493" spans="2:65" s="1" customFormat="1" ht="21.75" customHeight="1">
      <c r="B493" s="31"/>
      <c r="C493" s="131" t="s">
        <v>883</v>
      </c>
      <c r="D493" s="131" t="s">
        <v>135</v>
      </c>
      <c r="E493" s="132" t="s">
        <v>884</v>
      </c>
      <c r="F493" s="133" t="s">
        <v>885</v>
      </c>
      <c r="G493" s="134" t="s">
        <v>265</v>
      </c>
      <c r="H493" s="135">
        <v>145</v>
      </c>
      <c r="I493" s="136"/>
      <c r="J493" s="137">
        <f>ROUND(I493*H493,2)</f>
        <v>0</v>
      </c>
      <c r="K493" s="133" t="s">
        <v>139</v>
      </c>
      <c r="L493" s="31"/>
      <c r="M493" s="138" t="s">
        <v>1</v>
      </c>
      <c r="N493" s="139" t="s">
        <v>41</v>
      </c>
      <c r="P493" s="140">
        <f>O493*H493</f>
        <v>0</v>
      </c>
      <c r="Q493" s="140">
        <v>0.0005</v>
      </c>
      <c r="R493" s="140">
        <f>Q493*H493</f>
        <v>0.0725</v>
      </c>
      <c r="S493" s="140">
        <v>0</v>
      </c>
      <c r="T493" s="141">
        <f>S493*H493</f>
        <v>0</v>
      </c>
      <c r="AR493" s="142" t="s">
        <v>236</v>
      </c>
      <c r="AT493" s="142" t="s">
        <v>135</v>
      </c>
      <c r="AU493" s="142" t="s">
        <v>86</v>
      </c>
      <c r="AY493" s="16" t="s">
        <v>133</v>
      </c>
      <c r="BE493" s="143">
        <f>IF(N493="základní",J493,0)</f>
        <v>0</v>
      </c>
      <c r="BF493" s="143">
        <f>IF(N493="snížená",J493,0)</f>
        <v>0</v>
      </c>
      <c r="BG493" s="143">
        <f>IF(N493="zákl. přenesená",J493,0)</f>
        <v>0</v>
      </c>
      <c r="BH493" s="143">
        <f>IF(N493="sníž. přenesená",J493,0)</f>
        <v>0</v>
      </c>
      <c r="BI493" s="143">
        <f>IF(N493="nulová",J493,0)</f>
        <v>0</v>
      </c>
      <c r="BJ493" s="16" t="s">
        <v>84</v>
      </c>
      <c r="BK493" s="143">
        <f>ROUND(I493*H493,2)</f>
        <v>0</v>
      </c>
      <c r="BL493" s="16" t="s">
        <v>236</v>
      </c>
      <c r="BM493" s="142" t="s">
        <v>886</v>
      </c>
    </row>
    <row r="494" spans="2:47" s="1" customFormat="1" ht="19.5">
      <c r="B494" s="31"/>
      <c r="D494" s="144" t="s">
        <v>142</v>
      </c>
      <c r="F494" s="145" t="s">
        <v>887</v>
      </c>
      <c r="I494" s="146"/>
      <c r="L494" s="31"/>
      <c r="M494" s="147"/>
      <c r="T494" s="55"/>
      <c r="AT494" s="16" t="s">
        <v>142</v>
      </c>
      <c r="AU494" s="16" t="s">
        <v>86</v>
      </c>
    </row>
    <row r="495" spans="2:65" s="1" customFormat="1" ht="24.2" customHeight="1">
      <c r="B495" s="31"/>
      <c r="C495" s="131" t="s">
        <v>888</v>
      </c>
      <c r="D495" s="131" t="s">
        <v>135</v>
      </c>
      <c r="E495" s="132" t="s">
        <v>889</v>
      </c>
      <c r="F495" s="133" t="s">
        <v>890</v>
      </c>
      <c r="G495" s="134" t="s">
        <v>169</v>
      </c>
      <c r="H495" s="135">
        <v>3.883</v>
      </c>
      <c r="I495" s="136"/>
      <c r="J495" s="137">
        <f>ROUND(I495*H495,2)</f>
        <v>0</v>
      </c>
      <c r="K495" s="133" t="s">
        <v>139</v>
      </c>
      <c r="L495" s="31"/>
      <c r="M495" s="138" t="s">
        <v>1</v>
      </c>
      <c r="N495" s="139" t="s">
        <v>41</v>
      </c>
      <c r="P495" s="140">
        <f>O495*H495</f>
        <v>0</v>
      </c>
      <c r="Q495" s="140">
        <v>0</v>
      </c>
      <c r="R495" s="140">
        <f>Q495*H495</f>
        <v>0</v>
      </c>
      <c r="S495" s="140">
        <v>0</v>
      </c>
      <c r="T495" s="141">
        <f>S495*H495</f>
        <v>0</v>
      </c>
      <c r="AR495" s="142" t="s">
        <v>236</v>
      </c>
      <c r="AT495" s="142" t="s">
        <v>135</v>
      </c>
      <c r="AU495" s="142" t="s">
        <v>86</v>
      </c>
      <c r="AY495" s="16" t="s">
        <v>133</v>
      </c>
      <c r="BE495" s="143">
        <f>IF(N495="základní",J495,0)</f>
        <v>0</v>
      </c>
      <c r="BF495" s="143">
        <f>IF(N495="snížená",J495,0)</f>
        <v>0</v>
      </c>
      <c r="BG495" s="143">
        <f>IF(N495="zákl. přenesená",J495,0)</f>
        <v>0</v>
      </c>
      <c r="BH495" s="143">
        <f>IF(N495="sníž. přenesená",J495,0)</f>
        <v>0</v>
      </c>
      <c r="BI495" s="143">
        <f>IF(N495="nulová",J495,0)</f>
        <v>0</v>
      </c>
      <c r="BJ495" s="16" t="s">
        <v>84</v>
      </c>
      <c r="BK495" s="143">
        <f>ROUND(I495*H495,2)</f>
        <v>0</v>
      </c>
      <c r="BL495" s="16" t="s">
        <v>236</v>
      </c>
      <c r="BM495" s="142" t="s">
        <v>891</v>
      </c>
    </row>
    <row r="496" spans="2:47" s="1" customFormat="1" ht="29.25">
      <c r="B496" s="31"/>
      <c r="D496" s="144" t="s">
        <v>142</v>
      </c>
      <c r="F496" s="145" t="s">
        <v>892</v>
      </c>
      <c r="I496" s="146"/>
      <c r="L496" s="31"/>
      <c r="M496" s="147"/>
      <c r="T496" s="55"/>
      <c r="AT496" s="16" t="s">
        <v>142</v>
      </c>
      <c r="AU496" s="16" t="s">
        <v>86</v>
      </c>
    </row>
    <row r="497" spans="2:63" s="11" customFormat="1" ht="22.9" customHeight="1">
      <c r="B497" s="119"/>
      <c r="D497" s="120" t="s">
        <v>75</v>
      </c>
      <c r="E497" s="129" t="s">
        <v>893</v>
      </c>
      <c r="F497" s="129" t="s">
        <v>894</v>
      </c>
      <c r="I497" s="122"/>
      <c r="J497" s="130">
        <f>BK497</f>
        <v>0</v>
      </c>
      <c r="L497" s="119"/>
      <c r="M497" s="124"/>
      <c r="P497" s="125">
        <f>SUM(P498:P503)</f>
        <v>0</v>
      </c>
      <c r="R497" s="125">
        <f>SUM(R498:R503)</f>
        <v>0.196</v>
      </c>
      <c r="T497" s="126">
        <f>SUM(T498:T503)</f>
        <v>0</v>
      </c>
      <c r="AR497" s="120" t="s">
        <v>86</v>
      </c>
      <c r="AT497" s="127" t="s">
        <v>75</v>
      </c>
      <c r="AU497" s="127" t="s">
        <v>84</v>
      </c>
      <c r="AY497" s="120" t="s">
        <v>133</v>
      </c>
      <c r="BK497" s="128">
        <f>SUM(BK498:BK503)</f>
        <v>0</v>
      </c>
    </row>
    <row r="498" spans="2:65" s="1" customFormat="1" ht="24.2" customHeight="1">
      <c r="B498" s="31"/>
      <c r="C498" s="131" t="s">
        <v>895</v>
      </c>
      <c r="D498" s="131" t="s">
        <v>135</v>
      </c>
      <c r="E498" s="132" t="s">
        <v>896</v>
      </c>
      <c r="F498" s="133" t="s">
        <v>897</v>
      </c>
      <c r="G498" s="134" t="s">
        <v>138</v>
      </c>
      <c r="H498" s="135">
        <v>400</v>
      </c>
      <c r="I498" s="136"/>
      <c r="J498" s="137">
        <f>ROUND(I498*H498,2)</f>
        <v>0</v>
      </c>
      <c r="K498" s="133" t="s">
        <v>139</v>
      </c>
      <c r="L498" s="31"/>
      <c r="M498" s="138" t="s">
        <v>1</v>
      </c>
      <c r="N498" s="139" t="s">
        <v>41</v>
      </c>
      <c r="P498" s="140">
        <f>O498*H498</f>
        <v>0</v>
      </c>
      <c r="Q498" s="140">
        <v>0</v>
      </c>
      <c r="R498" s="140">
        <f>Q498*H498</f>
        <v>0</v>
      </c>
      <c r="S498" s="140">
        <v>0</v>
      </c>
      <c r="T498" s="141">
        <f>S498*H498</f>
        <v>0</v>
      </c>
      <c r="AR498" s="142" t="s">
        <v>236</v>
      </c>
      <c r="AT498" s="142" t="s">
        <v>135</v>
      </c>
      <c r="AU498" s="142" t="s">
        <v>86</v>
      </c>
      <c r="AY498" s="16" t="s">
        <v>133</v>
      </c>
      <c r="BE498" s="143">
        <f>IF(N498="základní",J498,0)</f>
        <v>0</v>
      </c>
      <c r="BF498" s="143">
        <f>IF(N498="snížená",J498,0)</f>
        <v>0</v>
      </c>
      <c r="BG498" s="143">
        <f>IF(N498="zákl. přenesená",J498,0)</f>
        <v>0</v>
      </c>
      <c r="BH498" s="143">
        <f>IF(N498="sníž. přenesená",J498,0)</f>
        <v>0</v>
      </c>
      <c r="BI498" s="143">
        <f>IF(N498="nulová",J498,0)</f>
        <v>0</v>
      </c>
      <c r="BJ498" s="16" t="s">
        <v>84</v>
      </c>
      <c r="BK498" s="143">
        <f>ROUND(I498*H498,2)</f>
        <v>0</v>
      </c>
      <c r="BL498" s="16" t="s">
        <v>236</v>
      </c>
      <c r="BM498" s="142" t="s">
        <v>898</v>
      </c>
    </row>
    <row r="499" spans="2:47" s="1" customFormat="1" ht="11.25">
      <c r="B499" s="31"/>
      <c r="D499" s="144" t="s">
        <v>142</v>
      </c>
      <c r="F499" s="145" t="s">
        <v>899</v>
      </c>
      <c r="I499" s="146"/>
      <c r="L499" s="31"/>
      <c r="M499" s="147"/>
      <c r="T499" s="55"/>
      <c r="AT499" s="16" t="s">
        <v>142</v>
      </c>
      <c r="AU499" s="16" t="s">
        <v>86</v>
      </c>
    </row>
    <row r="500" spans="2:65" s="1" customFormat="1" ht="24.2" customHeight="1">
      <c r="B500" s="31"/>
      <c r="C500" s="131" t="s">
        <v>900</v>
      </c>
      <c r="D500" s="131" t="s">
        <v>135</v>
      </c>
      <c r="E500" s="132" t="s">
        <v>901</v>
      </c>
      <c r="F500" s="133" t="s">
        <v>902</v>
      </c>
      <c r="G500" s="134" t="s">
        <v>138</v>
      </c>
      <c r="H500" s="135">
        <v>400</v>
      </c>
      <c r="I500" s="136"/>
      <c r="J500" s="137">
        <f>ROUND(I500*H500,2)</f>
        <v>0</v>
      </c>
      <c r="K500" s="133" t="s">
        <v>139</v>
      </c>
      <c r="L500" s="31"/>
      <c r="M500" s="138" t="s">
        <v>1</v>
      </c>
      <c r="N500" s="139" t="s">
        <v>41</v>
      </c>
      <c r="P500" s="140">
        <f>O500*H500</f>
        <v>0</v>
      </c>
      <c r="Q500" s="140">
        <v>0.0002</v>
      </c>
      <c r="R500" s="140">
        <f>Q500*H500</f>
        <v>0.08</v>
      </c>
      <c r="S500" s="140">
        <v>0</v>
      </c>
      <c r="T500" s="141">
        <f>S500*H500</f>
        <v>0</v>
      </c>
      <c r="AR500" s="142" t="s">
        <v>236</v>
      </c>
      <c r="AT500" s="142" t="s">
        <v>135</v>
      </c>
      <c r="AU500" s="142" t="s">
        <v>86</v>
      </c>
      <c r="AY500" s="16" t="s">
        <v>133</v>
      </c>
      <c r="BE500" s="143">
        <f>IF(N500="základní",J500,0)</f>
        <v>0</v>
      </c>
      <c r="BF500" s="143">
        <f>IF(N500="snížená",J500,0)</f>
        <v>0</v>
      </c>
      <c r="BG500" s="143">
        <f>IF(N500="zákl. přenesená",J500,0)</f>
        <v>0</v>
      </c>
      <c r="BH500" s="143">
        <f>IF(N500="sníž. přenesená",J500,0)</f>
        <v>0</v>
      </c>
      <c r="BI500" s="143">
        <f>IF(N500="nulová",J500,0)</f>
        <v>0</v>
      </c>
      <c r="BJ500" s="16" t="s">
        <v>84</v>
      </c>
      <c r="BK500" s="143">
        <f>ROUND(I500*H500,2)</f>
        <v>0</v>
      </c>
      <c r="BL500" s="16" t="s">
        <v>236</v>
      </c>
      <c r="BM500" s="142" t="s">
        <v>903</v>
      </c>
    </row>
    <row r="501" spans="2:47" s="1" customFormat="1" ht="19.5">
      <c r="B501" s="31"/>
      <c r="D501" s="144" t="s">
        <v>142</v>
      </c>
      <c r="F501" s="145" t="s">
        <v>904</v>
      </c>
      <c r="I501" s="146"/>
      <c r="L501" s="31"/>
      <c r="M501" s="147"/>
      <c r="T501" s="55"/>
      <c r="AT501" s="16" t="s">
        <v>142</v>
      </c>
      <c r="AU501" s="16" t="s">
        <v>86</v>
      </c>
    </row>
    <row r="502" spans="2:65" s="1" customFormat="1" ht="24.2" customHeight="1">
      <c r="B502" s="31"/>
      <c r="C502" s="131" t="s">
        <v>905</v>
      </c>
      <c r="D502" s="131" t="s">
        <v>135</v>
      </c>
      <c r="E502" s="132" t="s">
        <v>906</v>
      </c>
      <c r="F502" s="133" t="s">
        <v>907</v>
      </c>
      <c r="G502" s="134" t="s">
        <v>138</v>
      </c>
      <c r="H502" s="135">
        <v>400</v>
      </c>
      <c r="I502" s="136"/>
      <c r="J502" s="137">
        <f>ROUND(I502*H502,2)</f>
        <v>0</v>
      </c>
      <c r="K502" s="133" t="s">
        <v>139</v>
      </c>
      <c r="L502" s="31"/>
      <c r="M502" s="138" t="s">
        <v>1</v>
      </c>
      <c r="N502" s="139" t="s">
        <v>41</v>
      </c>
      <c r="P502" s="140">
        <f>O502*H502</f>
        <v>0</v>
      </c>
      <c r="Q502" s="140">
        <v>0.00029</v>
      </c>
      <c r="R502" s="140">
        <f>Q502*H502</f>
        <v>0.116</v>
      </c>
      <c r="S502" s="140">
        <v>0</v>
      </c>
      <c r="T502" s="141">
        <f>S502*H502</f>
        <v>0</v>
      </c>
      <c r="AR502" s="142" t="s">
        <v>236</v>
      </c>
      <c r="AT502" s="142" t="s">
        <v>135</v>
      </c>
      <c r="AU502" s="142" t="s">
        <v>86</v>
      </c>
      <c r="AY502" s="16" t="s">
        <v>133</v>
      </c>
      <c r="BE502" s="143">
        <f>IF(N502="základní",J502,0)</f>
        <v>0</v>
      </c>
      <c r="BF502" s="143">
        <f>IF(N502="snížená",J502,0)</f>
        <v>0</v>
      </c>
      <c r="BG502" s="143">
        <f>IF(N502="zákl. přenesená",J502,0)</f>
        <v>0</v>
      </c>
      <c r="BH502" s="143">
        <f>IF(N502="sníž. přenesená",J502,0)</f>
        <v>0</v>
      </c>
      <c r="BI502" s="143">
        <f>IF(N502="nulová",J502,0)</f>
        <v>0</v>
      </c>
      <c r="BJ502" s="16" t="s">
        <v>84</v>
      </c>
      <c r="BK502" s="143">
        <f>ROUND(I502*H502,2)</f>
        <v>0</v>
      </c>
      <c r="BL502" s="16" t="s">
        <v>236</v>
      </c>
      <c r="BM502" s="142" t="s">
        <v>908</v>
      </c>
    </row>
    <row r="503" spans="2:47" s="1" customFormat="1" ht="19.5">
      <c r="B503" s="31"/>
      <c r="D503" s="144" t="s">
        <v>142</v>
      </c>
      <c r="F503" s="145" t="s">
        <v>909</v>
      </c>
      <c r="I503" s="146"/>
      <c r="L503" s="31"/>
      <c r="M503" s="180"/>
      <c r="N503" s="181"/>
      <c r="O503" s="181"/>
      <c r="P503" s="181"/>
      <c r="Q503" s="181"/>
      <c r="R503" s="181"/>
      <c r="S503" s="181"/>
      <c r="T503" s="182"/>
      <c r="AT503" s="16" t="s">
        <v>142</v>
      </c>
      <c r="AU503" s="16" t="s">
        <v>86</v>
      </c>
    </row>
    <row r="504" spans="2:12" s="1" customFormat="1" ht="6.95" customHeight="1">
      <c r="B504" s="43"/>
      <c r="C504" s="44"/>
      <c r="D504" s="44"/>
      <c r="E504" s="44"/>
      <c r="F504" s="44"/>
      <c r="G504" s="44"/>
      <c r="H504" s="44"/>
      <c r="I504" s="44"/>
      <c r="J504" s="44"/>
      <c r="K504" s="44"/>
      <c r="L504" s="31"/>
    </row>
  </sheetData>
  <sheetProtection algorithmName="SHA-512" hashValue="+aR+HMuO0aJ5jZxsQZNTaJ2WK3MeLDoPKy8uhkhitbP02li18VXyeNfA3lUb6gJG/jZQZp28hnZjjoZY98+u/A==" saltValue="KHalY4Z88cCjoWJHNp1wGCSI9OoxPEbogtaqeZjR3SKeYzFAE1v3LqKaTJiepFbf1+oWtpcl0RoyOYBnQC4jiA==" spinCount="100000" sheet="1" objects="1" scenarios="1" formatColumns="0" formatRows="0" autoFilter="0"/>
  <autoFilter ref="C135:K503"/>
  <mergeCells count="9"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4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6" t="s">
        <v>89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86</v>
      </c>
    </row>
    <row r="4" spans="2:46" ht="24.95" customHeight="1">
      <c r="B4" s="19"/>
      <c r="D4" s="20" t="s">
        <v>90</v>
      </c>
      <c r="L4" s="19"/>
      <c r="M4" s="8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1" t="str">
        <f>'Rekapitulace stavby'!K6</f>
        <v>ZTI ZŠ Moskevská</v>
      </c>
      <c r="F7" s="222"/>
      <c r="G7" s="222"/>
      <c r="H7" s="222"/>
      <c r="L7" s="19"/>
    </row>
    <row r="8" spans="2:12" s="1" customFormat="1" ht="12" customHeight="1">
      <c r="B8" s="31"/>
      <c r="D8" s="26" t="s">
        <v>91</v>
      </c>
      <c r="L8" s="31"/>
    </row>
    <row r="9" spans="2:12" s="1" customFormat="1" ht="16.5" customHeight="1">
      <c r="B9" s="31"/>
      <c r="E9" s="202" t="s">
        <v>910</v>
      </c>
      <c r="F9" s="223"/>
      <c r="G9" s="223"/>
      <c r="H9" s="223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911</v>
      </c>
      <c r="I12" s="26" t="s">
        <v>22</v>
      </c>
      <c r="J12" s="51" t="str">
        <f>'Rekapitulace stavby'!AN8</f>
        <v>3. 5. 2023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>Město Č. Lípa</v>
      </c>
      <c r="I15" s="26" t="s">
        <v>27</v>
      </c>
      <c r="J15" s="24" t="str">
        <f>IF('Rekapitulace stavby'!AN11="","",'Rekapitulace stavby'!AN11)</f>
        <v/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24" t="str">
        <f>'Rekapitulace stavby'!E14</f>
        <v>Vyplň údaj</v>
      </c>
      <c r="F18" s="186"/>
      <c r="G18" s="186"/>
      <c r="H18" s="186"/>
      <c r="I18" s="26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>Ing. Kotek</v>
      </c>
      <c r="I21" s="26" t="s">
        <v>27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33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>J. Nešněra</v>
      </c>
      <c r="I24" s="26" t="s">
        <v>27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35</v>
      </c>
      <c r="L26" s="31"/>
    </row>
    <row r="27" spans="2:12" s="7" customFormat="1" ht="16.5" customHeight="1">
      <c r="B27" s="88"/>
      <c r="E27" s="191" t="s">
        <v>1</v>
      </c>
      <c r="F27" s="191"/>
      <c r="G27" s="191"/>
      <c r="H27" s="191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36</v>
      </c>
      <c r="J30" s="65">
        <f>ROUND(J122,2)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38</v>
      </c>
      <c r="I32" s="34" t="s">
        <v>37</v>
      </c>
      <c r="J32" s="34" t="s">
        <v>39</v>
      </c>
      <c r="L32" s="31"/>
    </row>
    <row r="33" spans="2:12" s="1" customFormat="1" ht="14.45" customHeight="1">
      <c r="B33" s="31"/>
      <c r="D33" s="54" t="s">
        <v>40</v>
      </c>
      <c r="E33" s="26" t="s">
        <v>41</v>
      </c>
      <c r="F33" s="90">
        <f>ROUND((SUM(BE122:BE147)),2)</f>
        <v>0</v>
      </c>
      <c r="I33" s="91">
        <v>0.21</v>
      </c>
      <c r="J33" s="90">
        <f>ROUND(((SUM(BE122:BE147))*I33),2)</f>
        <v>0</v>
      </c>
      <c r="L33" s="31"/>
    </row>
    <row r="34" spans="2:12" s="1" customFormat="1" ht="14.45" customHeight="1">
      <c r="B34" s="31"/>
      <c r="E34" s="26" t="s">
        <v>42</v>
      </c>
      <c r="F34" s="90">
        <f>ROUND((SUM(BF122:BF147)),2)</f>
        <v>0</v>
      </c>
      <c r="I34" s="91">
        <v>0.15</v>
      </c>
      <c r="J34" s="90">
        <f>ROUND(((SUM(BF122:BF147))*I34),2)</f>
        <v>0</v>
      </c>
      <c r="L34" s="31"/>
    </row>
    <row r="35" spans="2:12" s="1" customFormat="1" ht="14.45" customHeight="1" hidden="1">
      <c r="B35" s="31"/>
      <c r="E35" s="26" t="s">
        <v>43</v>
      </c>
      <c r="F35" s="90">
        <f>ROUND((SUM(BG122:BG147)),2)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44</v>
      </c>
      <c r="F36" s="90">
        <f>ROUND((SUM(BH122:BH147)),2)</f>
        <v>0</v>
      </c>
      <c r="I36" s="91">
        <v>0.15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45</v>
      </c>
      <c r="F37" s="90">
        <f>ROUND((SUM(BI122:BI147)),2)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46</v>
      </c>
      <c r="E39" s="56"/>
      <c r="F39" s="56"/>
      <c r="G39" s="94" t="s">
        <v>47</v>
      </c>
      <c r="H39" s="95" t="s">
        <v>48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51</v>
      </c>
      <c r="E61" s="33"/>
      <c r="F61" s="98" t="s">
        <v>52</v>
      </c>
      <c r="G61" s="42" t="s">
        <v>51</v>
      </c>
      <c r="H61" s="33"/>
      <c r="I61" s="33"/>
      <c r="J61" s="99" t="s">
        <v>52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51</v>
      </c>
      <c r="E76" s="33"/>
      <c r="F76" s="98" t="s">
        <v>52</v>
      </c>
      <c r="G76" s="42" t="s">
        <v>51</v>
      </c>
      <c r="H76" s="33"/>
      <c r="I76" s="33"/>
      <c r="J76" s="99" t="s">
        <v>52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93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1" t="str">
        <f>E7</f>
        <v>ZTI ZŠ Moskevská</v>
      </c>
      <c r="F85" s="222"/>
      <c r="G85" s="222"/>
      <c r="H85" s="222"/>
      <c r="L85" s="31"/>
    </row>
    <row r="86" spans="2:12" s="1" customFormat="1" ht="12" customHeight="1">
      <c r="B86" s="31"/>
      <c r="C86" s="26" t="s">
        <v>91</v>
      </c>
      <c r="L86" s="31"/>
    </row>
    <row r="87" spans="2:12" s="1" customFormat="1" ht="16.5" customHeight="1">
      <c r="B87" s="31"/>
      <c r="E87" s="202" t="str">
        <f>E9</f>
        <v>02 - VRN</v>
      </c>
      <c r="F87" s="223"/>
      <c r="G87" s="223"/>
      <c r="H87" s="223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 t="str">
        <f>IF(J12="","",J12)</f>
        <v>3. 5. 2023</v>
      </c>
      <c r="L89" s="31"/>
    </row>
    <row r="90" spans="2:12" s="1" customFormat="1" ht="6.95" customHeight="1">
      <c r="B90" s="31"/>
      <c r="L90" s="31"/>
    </row>
    <row r="91" spans="2:12" s="1" customFormat="1" ht="15.2" customHeight="1">
      <c r="B91" s="31"/>
      <c r="C91" s="26" t="s">
        <v>24</v>
      </c>
      <c r="F91" s="24" t="str">
        <f>E15</f>
        <v>Město Č. Lípa</v>
      </c>
      <c r="I91" s="26" t="s">
        <v>30</v>
      </c>
      <c r="J91" s="29" t="str">
        <f>E21</f>
        <v>Ing. Kotek</v>
      </c>
      <c r="L91" s="31"/>
    </row>
    <row r="92" spans="2:12" s="1" customFormat="1" ht="15.2" customHeight="1">
      <c r="B92" s="31"/>
      <c r="C92" s="26" t="s">
        <v>28</v>
      </c>
      <c r="F92" s="24" t="str">
        <f>IF(E18="","",E18)</f>
        <v>Vyplň údaj</v>
      </c>
      <c r="I92" s="26" t="s">
        <v>33</v>
      </c>
      <c r="J92" s="29" t="str">
        <f>E24</f>
        <v>J. Nešněra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94</v>
      </c>
      <c r="D94" s="92"/>
      <c r="E94" s="92"/>
      <c r="F94" s="92"/>
      <c r="G94" s="92"/>
      <c r="H94" s="92"/>
      <c r="I94" s="92"/>
      <c r="J94" s="101" t="s">
        <v>95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2" t="s">
        <v>96</v>
      </c>
      <c r="J96" s="65">
        <f>J122</f>
        <v>0</v>
      </c>
      <c r="L96" s="31"/>
      <c r="AU96" s="16" t="s">
        <v>97</v>
      </c>
    </row>
    <row r="97" spans="2:12" s="8" customFormat="1" ht="24.95" customHeight="1">
      <c r="B97" s="103"/>
      <c r="D97" s="104" t="s">
        <v>912</v>
      </c>
      <c r="E97" s="105"/>
      <c r="F97" s="105"/>
      <c r="G97" s="105"/>
      <c r="H97" s="105"/>
      <c r="I97" s="105"/>
      <c r="J97" s="106">
        <f>J123</f>
        <v>0</v>
      </c>
      <c r="L97" s="103"/>
    </row>
    <row r="98" spans="2:12" s="9" customFormat="1" ht="19.9" customHeight="1">
      <c r="B98" s="107"/>
      <c r="D98" s="108" t="s">
        <v>913</v>
      </c>
      <c r="E98" s="109"/>
      <c r="F98" s="109"/>
      <c r="G98" s="109"/>
      <c r="H98" s="109"/>
      <c r="I98" s="109"/>
      <c r="J98" s="110">
        <f>J124</f>
        <v>0</v>
      </c>
      <c r="L98" s="107"/>
    </row>
    <row r="99" spans="2:12" s="9" customFormat="1" ht="19.9" customHeight="1">
      <c r="B99" s="107"/>
      <c r="D99" s="108" t="s">
        <v>914</v>
      </c>
      <c r="E99" s="109"/>
      <c r="F99" s="109"/>
      <c r="G99" s="109"/>
      <c r="H99" s="109"/>
      <c r="I99" s="109"/>
      <c r="J99" s="110">
        <f>J127</f>
        <v>0</v>
      </c>
      <c r="L99" s="107"/>
    </row>
    <row r="100" spans="2:12" s="9" customFormat="1" ht="19.9" customHeight="1">
      <c r="B100" s="107"/>
      <c r="D100" s="108" t="s">
        <v>915</v>
      </c>
      <c r="E100" s="109"/>
      <c r="F100" s="109"/>
      <c r="G100" s="109"/>
      <c r="H100" s="109"/>
      <c r="I100" s="109"/>
      <c r="J100" s="110">
        <f>J131</f>
        <v>0</v>
      </c>
      <c r="L100" s="107"/>
    </row>
    <row r="101" spans="2:12" s="9" customFormat="1" ht="19.9" customHeight="1">
      <c r="B101" s="107"/>
      <c r="D101" s="108" t="s">
        <v>916</v>
      </c>
      <c r="E101" s="109"/>
      <c r="F101" s="109"/>
      <c r="G101" s="109"/>
      <c r="H101" s="109"/>
      <c r="I101" s="109"/>
      <c r="J101" s="110">
        <f>J140</f>
        <v>0</v>
      </c>
      <c r="L101" s="107"/>
    </row>
    <row r="102" spans="2:12" s="9" customFormat="1" ht="19.9" customHeight="1">
      <c r="B102" s="107"/>
      <c r="D102" s="108" t="s">
        <v>917</v>
      </c>
      <c r="E102" s="109"/>
      <c r="F102" s="109"/>
      <c r="G102" s="109"/>
      <c r="H102" s="109"/>
      <c r="I102" s="109"/>
      <c r="J102" s="110">
        <f>J143</f>
        <v>0</v>
      </c>
      <c r="L102" s="107"/>
    </row>
    <row r="103" spans="2:12" s="1" customFormat="1" ht="21.75" customHeight="1">
      <c r="B103" s="31"/>
      <c r="L103" s="31"/>
    </row>
    <row r="104" spans="2:12" s="1" customFormat="1" ht="6.95" customHeight="1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31"/>
    </row>
    <row r="108" spans="2:12" s="1" customFormat="1" ht="6.95" customHeight="1"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31"/>
    </row>
    <row r="109" spans="2:12" s="1" customFormat="1" ht="24.95" customHeight="1">
      <c r="B109" s="31"/>
      <c r="C109" s="20" t="s">
        <v>118</v>
      </c>
      <c r="L109" s="31"/>
    </row>
    <row r="110" spans="2:12" s="1" customFormat="1" ht="6.95" customHeight="1">
      <c r="B110" s="31"/>
      <c r="L110" s="31"/>
    </row>
    <row r="111" spans="2:12" s="1" customFormat="1" ht="12" customHeight="1">
      <c r="B111" s="31"/>
      <c r="C111" s="26" t="s">
        <v>16</v>
      </c>
      <c r="L111" s="31"/>
    </row>
    <row r="112" spans="2:12" s="1" customFormat="1" ht="16.5" customHeight="1">
      <c r="B112" s="31"/>
      <c r="E112" s="221" t="str">
        <f>E7</f>
        <v>ZTI ZŠ Moskevská</v>
      </c>
      <c r="F112" s="222"/>
      <c r="G112" s="222"/>
      <c r="H112" s="222"/>
      <c r="L112" s="31"/>
    </row>
    <row r="113" spans="2:12" s="1" customFormat="1" ht="12" customHeight="1">
      <c r="B113" s="31"/>
      <c r="C113" s="26" t="s">
        <v>91</v>
      </c>
      <c r="L113" s="31"/>
    </row>
    <row r="114" spans="2:12" s="1" customFormat="1" ht="16.5" customHeight="1">
      <c r="B114" s="31"/>
      <c r="E114" s="202" t="str">
        <f>E9</f>
        <v>02 - VRN</v>
      </c>
      <c r="F114" s="223"/>
      <c r="G114" s="223"/>
      <c r="H114" s="223"/>
      <c r="L114" s="31"/>
    </row>
    <row r="115" spans="2:12" s="1" customFormat="1" ht="6.95" customHeight="1">
      <c r="B115" s="31"/>
      <c r="L115" s="31"/>
    </row>
    <row r="116" spans="2:12" s="1" customFormat="1" ht="12" customHeight="1">
      <c r="B116" s="31"/>
      <c r="C116" s="26" t="s">
        <v>20</v>
      </c>
      <c r="F116" s="24" t="str">
        <f>F12</f>
        <v xml:space="preserve"> </v>
      </c>
      <c r="I116" s="26" t="s">
        <v>22</v>
      </c>
      <c r="J116" s="51" t="str">
        <f>IF(J12="","",J12)</f>
        <v>3. 5. 2023</v>
      </c>
      <c r="L116" s="31"/>
    </row>
    <row r="117" spans="2:12" s="1" customFormat="1" ht="6.95" customHeight="1">
      <c r="B117" s="31"/>
      <c r="L117" s="31"/>
    </row>
    <row r="118" spans="2:12" s="1" customFormat="1" ht="15.2" customHeight="1">
      <c r="B118" s="31"/>
      <c r="C118" s="26" t="s">
        <v>24</v>
      </c>
      <c r="F118" s="24" t="str">
        <f>E15</f>
        <v>Město Č. Lípa</v>
      </c>
      <c r="I118" s="26" t="s">
        <v>30</v>
      </c>
      <c r="J118" s="29" t="str">
        <f>E21</f>
        <v>Ing. Kotek</v>
      </c>
      <c r="L118" s="31"/>
    </row>
    <row r="119" spans="2:12" s="1" customFormat="1" ht="15.2" customHeight="1">
      <c r="B119" s="31"/>
      <c r="C119" s="26" t="s">
        <v>28</v>
      </c>
      <c r="F119" s="24" t="str">
        <f>IF(E18="","",E18)</f>
        <v>Vyplň údaj</v>
      </c>
      <c r="I119" s="26" t="s">
        <v>33</v>
      </c>
      <c r="J119" s="29" t="str">
        <f>E24</f>
        <v>J. Nešněra</v>
      </c>
      <c r="L119" s="31"/>
    </row>
    <row r="120" spans="2:12" s="1" customFormat="1" ht="10.35" customHeight="1">
      <c r="B120" s="31"/>
      <c r="L120" s="31"/>
    </row>
    <row r="121" spans="2:20" s="10" customFormat="1" ht="29.25" customHeight="1">
      <c r="B121" s="111"/>
      <c r="C121" s="112" t="s">
        <v>119</v>
      </c>
      <c r="D121" s="113" t="s">
        <v>61</v>
      </c>
      <c r="E121" s="113" t="s">
        <v>57</v>
      </c>
      <c r="F121" s="113" t="s">
        <v>58</v>
      </c>
      <c r="G121" s="113" t="s">
        <v>120</v>
      </c>
      <c r="H121" s="113" t="s">
        <v>121</v>
      </c>
      <c r="I121" s="113" t="s">
        <v>122</v>
      </c>
      <c r="J121" s="113" t="s">
        <v>95</v>
      </c>
      <c r="K121" s="114" t="s">
        <v>123</v>
      </c>
      <c r="L121" s="111"/>
      <c r="M121" s="58" t="s">
        <v>1</v>
      </c>
      <c r="N121" s="59" t="s">
        <v>40</v>
      </c>
      <c r="O121" s="59" t="s">
        <v>124</v>
      </c>
      <c r="P121" s="59" t="s">
        <v>125</v>
      </c>
      <c r="Q121" s="59" t="s">
        <v>126</v>
      </c>
      <c r="R121" s="59" t="s">
        <v>127</v>
      </c>
      <c r="S121" s="59" t="s">
        <v>128</v>
      </c>
      <c r="T121" s="60" t="s">
        <v>129</v>
      </c>
    </row>
    <row r="122" spans="2:63" s="1" customFormat="1" ht="22.9" customHeight="1">
      <c r="B122" s="31"/>
      <c r="C122" s="63" t="s">
        <v>130</v>
      </c>
      <c r="J122" s="115">
        <f>BK122</f>
        <v>0</v>
      </c>
      <c r="L122" s="31"/>
      <c r="M122" s="61"/>
      <c r="N122" s="52"/>
      <c r="O122" s="52"/>
      <c r="P122" s="116">
        <f>P123</f>
        <v>0</v>
      </c>
      <c r="Q122" s="52"/>
      <c r="R122" s="116">
        <f>R123</f>
        <v>0</v>
      </c>
      <c r="S122" s="52"/>
      <c r="T122" s="117">
        <f>T123</f>
        <v>0</v>
      </c>
      <c r="AT122" s="16" t="s">
        <v>75</v>
      </c>
      <c r="AU122" s="16" t="s">
        <v>97</v>
      </c>
      <c r="BK122" s="118">
        <f>BK123</f>
        <v>0</v>
      </c>
    </row>
    <row r="123" spans="2:63" s="11" customFormat="1" ht="25.9" customHeight="1">
      <c r="B123" s="119"/>
      <c r="D123" s="120" t="s">
        <v>75</v>
      </c>
      <c r="E123" s="121" t="s">
        <v>88</v>
      </c>
      <c r="F123" s="121" t="s">
        <v>918</v>
      </c>
      <c r="I123" s="122"/>
      <c r="J123" s="123">
        <f>BK123</f>
        <v>0</v>
      </c>
      <c r="L123" s="119"/>
      <c r="M123" s="124"/>
      <c r="P123" s="125">
        <f>P124+P127+P131+P140+P143</f>
        <v>0</v>
      </c>
      <c r="R123" s="125">
        <f>R124+R127+R131+R140+R143</f>
        <v>0</v>
      </c>
      <c r="T123" s="126">
        <f>T124+T127+T131+T140+T143</f>
        <v>0</v>
      </c>
      <c r="AR123" s="120" t="s">
        <v>166</v>
      </c>
      <c r="AT123" s="127" t="s">
        <v>75</v>
      </c>
      <c r="AU123" s="127" t="s">
        <v>76</v>
      </c>
      <c r="AY123" s="120" t="s">
        <v>133</v>
      </c>
      <c r="BK123" s="128">
        <f>BK124+BK127+BK131+BK140+BK143</f>
        <v>0</v>
      </c>
    </row>
    <row r="124" spans="2:63" s="11" customFormat="1" ht="22.9" customHeight="1">
      <c r="B124" s="119"/>
      <c r="D124" s="120" t="s">
        <v>75</v>
      </c>
      <c r="E124" s="129" t="s">
        <v>919</v>
      </c>
      <c r="F124" s="129" t="s">
        <v>920</v>
      </c>
      <c r="I124" s="122"/>
      <c r="J124" s="130">
        <f>BK124</f>
        <v>0</v>
      </c>
      <c r="L124" s="119"/>
      <c r="M124" s="124"/>
      <c r="P124" s="125">
        <f>SUM(P125:P126)</f>
        <v>0</v>
      </c>
      <c r="R124" s="125">
        <f>SUM(R125:R126)</f>
        <v>0</v>
      </c>
      <c r="T124" s="126">
        <f>SUM(T125:T126)</f>
        <v>0</v>
      </c>
      <c r="AR124" s="120" t="s">
        <v>166</v>
      </c>
      <c r="AT124" s="127" t="s">
        <v>75</v>
      </c>
      <c r="AU124" s="127" t="s">
        <v>84</v>
      </c>
      <c r="AY124" s="120" t="s">
        <v>133</v>
      </c>
      <c r="BK124" s="128">
        <f>SUM(BK125:BK126)</f>
        <v>0</v>
      </c>
    </row>
    <row r="125" spans="2:65" s="1" customFormat="1" ht="24.2" customHeight="1">
      <c r="B125" s="31"/>
      <c r="C125" s="131" t="s">
        <v>84</v>
      </c>
      <c r="D125" s="131" t="s">
        <v>135</v>
      </c>
      <c r="E125" s="132" t="s">
        <v>921</v>
      </c>
      <c r="F125" s="133" t="s">
        <v>922</v>
      </c>
      <c r="G125" s="134" t="s">
        <v>923</v>
      </c>
      <c r="H125" s="135">
        <v>1</v>
      </c>
      <c r="I125" s="136"/>
      <c r="J125" s="137">
        <f>ROUND(I125*H125,2)</f>
        <v>0</v>
      </c>
      <c r="K125" s="133" t="s">
        <v>139</v>
      </c>
      <c r="L125" s="31"/>
      <c r="M125" s="138" t="s">
        <v>1</v>
      </c>
      <c r="N125" s="139" t="s">
        <v>41</v>
      </c>
      <c r="P125" s="140">
        <f>O125*H125</f>
        <v>0</v>
      </c>
      <c r="Q125" s="140">
        <v>0</v>
      </c>
      <c r="R125" s="140">
        <f>Q125*H125</f>
        <v>0</v>
      </c>
      <c r="S125" s="140">
        <v>0</v>
      </c>
      <c r="T125" s="141">
        <f>S125*H125</f>
        <v>0</v>
      </c>
      <c r="AR125" s="142" t="s">
        <v>140</v>
      </c>
      <c r="AT125" s="142" t="s">
        <v>135</v>
      </c>
      <c r="AU125" s="142" t="s">
        <v>86</v>
      </c>
      <c r="AY125" s="16" t="s">
        <v>133</v>
      </c>
      <c r="BE125" s="143">
        <f>IF(N125="základní",J125,0)</f>
        <v>0</v>
      </c>
      <c r="BF125" s="143">
        <f>IF(N125="snížená",J125,0)</f>
        <v>0</v>
      </c>
      <c r="BG125" s="143">
        <f>IF(N125="zákl. přenesená",J125,0)</f>
        <v>0</v>
      </c>
      <c r="BH125" s="143">
        <f>IF(N125="sníž. přenesená",J125,0)</f>
        <v>0</v>
      </c>
      <c r="BI125" s="143">
        <f>IF(N125="nulová",J125,0)</f>
        <v>0</v>
      </c>
      <c r="BJ125" s="16" t="s">
        <v>84</v>
      </c>
      <c r="BK125" s="143">
        <f>ROUND(I125*H125,2)</f>
        <v>0</v>
      </c>
      <c r="BL125" s="16" t="s">
        <v>140</v>
      </c>
      <c r="BM125" s="142" t="s">
        <v>86</v>
      </c>
    </row>
    <row r="126" spans="2:47" s="1" customFormat="1" ht="11.25">
      <c r="B126" s="31"/>
      <c r="D126" s="144" t="s">
        <v>142</v>
      </c>
      <c r="F126" s="145" t="s">
        <v>924</v>
      </c>
      <c r="I126" s="146"/>
      <c r="L126" s="31"/>
      <c r="M126" s="147"/>
      <c r="T126" s="55"/>
      <c r="AT126" s="16" t="s">
        <v>142</v>
      </c>
      <c r="AU126" s="16" t="s">
        <v>86</v>
      </c>
    </row>
    <row r="127" spans="2:63" s="11" customFormat="1" ht="22.9" customHeight="1">
      <c r="B127" s="119"/>
      <c r="D127" s="120" t="s">
        <v>75</v>
      </c>
      <c r="E127" s="129" t="s">
        <v>925</v>
      </c>
      <c r="F127" s="129" t="s">
        <v>926</v>
      </c>
      <c r="I127" s="122"/>
      <c r="J127" s="130">
        <f>BK127</f>
        <v>0</v>
      </c>
      <c r="L127" s="119"/>
      <c r="M127" s="124"/>
      <c r="P127" s="125">
        <f>SUM(P128:P130)</f>
        <v>0</v>
      </c>
      <c r="R127" s="125">
        <f>SUM(R128:R130)</f>
        <v>0</v>
      </c>
      <c r="T127" s="126">
        <f>SUM(T128:T130)</f>
        <v>0</v>
      </c>
      <c r="AR127" s="120" t="s">
        <v>166</v>
      </c>
      <c r="AT127" s="127" t="s">
        <v>75</v>
      </c>
      <c r="AU127" s="127" t="s">
        <v>84</v>
      </c>
      <c r="AY127" s="120" t="s">
        <v>133</v>
      </c>
      <c r="BK127" s="128">
        <f>SUM(BK128:BK130)</f>
        <v>0</v>
      </c>
    </row>
    <row r="128" spans="2:65" s="1" customFormat="1" ht="16.5" customHeight="1">
      <c r="B128" s="31"/>
      <c r="C128" s="131" t="s">
        <v>86</v>
      </c>
      <c r="D128" s="131" t="s">
        <v>135</v>
      </c>
      <c r="E128" s="132" t="s">
        <v>927</v>
      </c>
      <c r="F128" s="133" t="s">
        <v>928</v>
      </c>
      <c r="G128" s="134" t="s">
        <v>929</v>
      </c>
      <c r="H128" s="135">
        <v>1</v>
      </c>
      <c r="I128" s="136"/>
      <c r="J128" s="137">
        <f>ROUND(I128*H128,2)</f>
        <v>0</v>
      </c>
      <c r="K128" s="133" t="s">
        <v>139</v>
      </c>
      <c r="L128" s="31"/>
      <c r="M128" s="138" t="s">
        <v>1</v>
      </c>
      <c r="N128" s="139" t="s">
        <v>41</v>
      </c>
      <c r="P128" s="140">
        <f>O128*H128</f>
        <v>0</v>
      </c>
      <c r="Q128" s="140">
        <v>0</v>
      </c>
      <c r="R128" s="140">
        <f>Q128*H128</f>
        <v>0</v>
      </c>
      <c r="S128" s="140">
        <v>0</v>
      </c>
      <c r="T128" s="141">
        <f>S128*H128</f>
        <v>0</v>
      </c>
      <c r="AR128" s="142" t="s">
        <v>140</v>
      </c>
      <c r="AT128" s="142" t="s">
        <v>135</v>
      </c>
      <c r="AU128" s="142" t="s">
        <v>86</v>
      </c>
      <c r="AY128" s="16" t="s">
        <v>133</v>
      </c>
      <c r="BE128" s="143">
        <f>IF(N128="základní",J128,0)</f>
        <v>0</v>
      </c>
      <c r="BF128" s="143">
        <f>IF(N128="snížená",J128,0)</f>
        <v>0</v>
      </c>
      <c r="BG128" s="143">
        <f>IF(N128="zákl. přenesená",J128,0)</f>
        <v>0</v>
      </c>
      <c r="BH128" s="143">
        <f>IF(N128="sníž. přenesená",J128,0)</f>
        <v>0</v>
      </c>
      <c r="BI128" s="143">
        <f>IF(N128="nulová",J128,0)</f>
        <v>0</v>
      </c>
      <c r="BJ128" s="16" t="s">
        <v>84</v>
      </c>
      <c r="BK128" s="143">
        <f>ROUND(I128*H128,2)</f>
        <v>0</v>
      </c>
      <c r="BL128" s="16" t="s">
        <v>140</v>
      </c>
      <c r="BM128" s="142" t="s">
        <v>140</v>
      </c>
    </row>
    <row r="129" spans="2:47" s="1" customFormat="1" ht="11.25">
      <c r="B129" s="31"/>
      <c r="D129" s="144" t="s">
        <v>142</v>
      </c>
      <c r="F129" s="145" t="s">
        <v>930</v>
      </c>
      <c r="I129" s="146"/>
      <c r="L129" s="31"/>
      <c r="M129" s="147"/>
      <c r="T129" s="55"/>
      <c r="AT129" s="16" t="s">
        <v>142</v>
      </c>
      <c r="AU129" s="16" t="s">
        <v>86</v>
      </c>
    </row>
    <row r="130" spans="2:47" s="1" customFormat="1" ht="29.25">
      <c r="B130" s="31"/>
      <c r="D130" s="144" t="s">
        <v>316</v>
      </c>
      <c r="F130" s="172" t="s">
        <v>931</v>
      </c>
      <c r="I130" s="146"/>
      <c r="L130" s="31"/>
      <c r="M130" s="147"/>
      <c r="T130" s="55"/>
      <c r="AT130" s="16" t="s">
        <v>316</v>
      </c>
      <c r="AU130" s="16" t="s">
        <v>86</v>
      </c>
    </row>
    <row r="131" spans="2:63" s="11" customFormat="1" ht="22.9" customHeight="1">
      <c r="B131" s="119"/>
      <c r="D131" s="120" t="s">
        <v>75</v>
      </c>
      <c r="E131" s="129" t="s">
        <v>932</v>
      </c>
      <c r="F131" s="129" t="s">
        <v>933</v>
      </c>
      <c r="I131" s="122"/>
      <c r="J131" s="130">
        <f>BK131</f>
        <v>0</v>
      </c>
      <c r="L131" s="119"/>
      <c r="M131" s="124"/>
      <c r="P131" s="125">
        <f>SUM(P132:P139)</f>
        <v>0</v>
      </c>
      <c r="R131" s="125">
        <f>SUM(R132:R139)</f>
        <v>0</v>
      </c>
      <c r="T131" s="126">
        <f>SUM(T132:T139)</f>
        <v>0</v>
      </c>
      <c r="AR131" s="120" t="s">
        <v>166</v>
      </c>
      <c r="AT131" s="127" t="s">
        <v>75</v>
      </c>
      <c r="AU131" s="127" t="s">
        <v>84</v>
      </c>
      <c r="AY131" s="120" t="s">
        <v>133</v>
      </c>
      <c r="BK131" s="128">
        <f>SUM(BK132:BK139)</f>
        <v>0</v>
      </c>
    </row>
    <row r="132" spans="2:65" s="1" customFormat="1" ht="24.2" customHeight="1">
      <c r="B132" s="31"/>
      <c r="C132" s="131" t="s">
        <v>156</v>
      </c>
      <c r="D132" s="131" t="s">
        <v>135</v>
      </c>
      <c r="E132" s="132" t="s">
        <v>934</v>
      </c>
      <c r="F132" s="133" t="s">
        <v>935</v>
      </c>
      <c r="G132" s="134" t="s">
        <v>923</v>
      </c>
      <c r="H132" s="135">
        <v>1</v>
      </c>
      <c r="I132" s="136"/>
      <c r="J132" s="137">
        <f>ROUND(I132*H132,2)</f>
        <v>0</v>
      </c>
      <c r="K132" s="133" t="s">
        <v>139</v>
      </c>
      <c r="L132" s="31"/>
      <c r="M132" s="138" t="s">
        <v>1</v>
      </c>
      <c r="N132" s="139" t="s">
        <v>41</v>
      </c>
      <c r="P132" s="140">
        <f>O132*H132</f>
        <v>0</v>
      </c>
      <c r="Q132" s="140">
        <v>0</v>
      </c>
      <c r="R132" s="140">
        <f>Q132*H132</f>
        <v>0</v>
      </c>
      <c r="S132" s="140">
        <v>0</v>
      </c>
      <c r="T132" s="141">
        <f>S132*H132</f>
        <v>0</v>
      </c>
      <c r="AR132" s="142" t="s">
        <v>140</v>
      </c>
      <c r="AT132" s="142" t="s">
        <v>135</v>
      </c>
      <c r="AU132" s="142" t="s">
        <v>86</v>
      </c>
      <c r="AY132" s="16" t="s">
        <v>133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6" t="s">
        <v>84</v>
      </c>
      <c r="BK132" s="143">
        <f>ROUND(I132*H132,2)</f>
        <v>0</v>
      </c>
      <c r="BL132" s="16" t="s">
        <v>140</v>
      </c>
      <c r="BM132" s="142" t="s">
        <v>173</v>
      </c>
    </row>
    <row r="133" spans="2:47" s="1" customFormat="1" ht="11.25">
      <c r="B133" s="31"/>
      <c r="D133" s="144" t="s">
        <v>142</v>
      </c>
      <c r="F133" s="145" t="s">
        <v>936</v>
      </c>
      <c r="I133" s="146"/>
      <c r="L133" s="31"/>
      <c r="M133" s="147"/>
      <c r="T133" s="55"/>
      <c r="AT133" s="16" t="s">
        <v>142</v>
      </c>
      <c r="AU133" s="16" t="s">
        <v>86</v>
      </c>
    </row>
    <row r="134" spans="2:65" s="1" customFormat="1" ht="16.5" customHeight="1">
      <c r="B134" s="31"/>
      <c r="C134" s="131" t="s">
        <v>140</v>
      </c>
      <c r="D134" s="131" t="s">
        <v>135</v>
      </c>
      <c r="E134" s="132" t="s">
        <v>937</v>
      </c>
      <c r="F134" s="133" t="s">
        <v>938</v>
      </c>
      <c r="G134" s="134" t="s">
        <v>923</v>
      </c>
      <c r="H134" s="135">
        <v>1</v>
      </c>
      <c r="I134" s="136"/>
      <c r="J134" s="137">
        <f>ROUND(I134*H134,2)</f>
        <v>0</v>
      </c>
      <c r="K134" s="133" t="s">
        <v>139</v>
      </c>
      <c r="L134" s="31"/>
      <c r="M134" s="138" t="s">
        <v>1</v>
      </c>
      <c r="N134" s="139" t="s">
        <v>41</v>
      </c>
      <c r="P134" s="140">
        <f>O134*H134</f>
        <v>0</v>
      </c>
      <c r="Q134" s="140">
        <v>0</v>
      </c>
      <c r="R134" s="140">
        <f>Q134*H134</f>
        <v>0</v>
      </c>
      <c r="S134" s="140">
        <v>0</v>
      </c>
      <c r="T134" s="141">
        <f>S134*H134</f>
        <v>0</v>
      </c>
      <c r="AR134" s="142" t="s">
        <v>140</v>
      </c>
      <c r="AT134" s="142" t="s">
        <v>135</v>
      </c>
      <c r="AU134" s="142" t="s">
        <v>86</v>
      </c>
      <c r="AY134" s="16" t="s">
        <v>133</v>
      </c>
      <c r="BE134" s="143">
        <f>IF(N134="základní",J134,0)</f>
        <v>0</v>
      </c>
      <c r="BF134" s="143">
        <f>IF(N134="snížená",J134,0)</f>
        <v>0</v>
      </c>
      <c r="BG134" s="143">
        <f>IF(N134="zákl. přenesená",J134,0)</f>
        <v>0</v>
      </c>
      <c r="BH134" s="143">
        <f>IF(N134="sníž. přenesená",J134,0)</f>
        <v>0</v>
      </c>
      <c r="BI134" s="143">
        <f>IF(N134="nulová",J134,0)</f>
        <v>0</v>
      </c>
      <c r="BJ134" s="16" t="s">
        <v>84</v>
      </c>
      <c r="BK134" s="143">
        <f>ROUND(I134*H134,2)</f>
        <v>0</v>
      </c>
      <c r="BL134" s="16" t="s">
        <v>140</v>
      </c>
      <c r="BM134" s="142" t="s">
        <v>187</v>
      </c>
    </row>
    <row r="135" spans="2:47" s="1" customFormat="1" ht="11.25">
      <c r="B135" s="31"/>
      <c r="D135" s="144" t="s">
        <v>142</v>
      </c>
      <c r="F135" s="145" t="s">
        <v>939</v>
      </c>
      <c r="I135" s="146"/>
      <c r="L135" s="31"/>
      <c r="M135" s="147"/>
      <c r="T135" s="55"/>
      <c r="AT135" s="16" t="s">
        <v>142</v>
      </c>
      <c r="AU135" s="16" t="s">
        <v>86</v>
      </c>
    </row>
    <row r="136" spans="2:65" s="1" customFormat="1" ht="16.5" customHeight="1">
      <c r="B136" s="31"/>
      <c r="C136" s="131" t="s">
        <v>166</v>
      </c>
      <c r="D136" s="131" t="s">
        <v>135</v>
      </c>
      <c r="E136" s="132" t="s">
        <v>940</v>
      </c>
      <c r="F136" s="133" t="s">
        <v>941</v>
      </c>
      <c r="G136" s="134" t="s">
        <v>923</v>
      </c>
      <c r="H136" s="135">
        <v>1</v>
      </c>
      <c r="I136" s="136"/>
      <c r="J136" s="137">
        <f>ROUND(I136*H136,2)</f>
        <v>0</v>
      </c>
      <c r="K136" s="133" t="s">
        <v>139</v>
      </c>
      <c r="L136" s="31"/>
      <c r="M136" s="138" t="s">
        <v>1</v>
      </c>
      <c r="N136" s="139" t="s">
        <v>41</v>
      </c>
      <c r="P136" s="140">
        <f>O136*H136</f>
        <v>0</v>
      </c>
      <c r="Q136" s="140">
        <v>0</v>
      </c>
      <c r="R136" s="140">
        <f>Q136*H136</f>
        <v>0</v>
      </c>
      <c r="S136" s="140">
        <v>0</v>
      </c>
      <c r="T136" s="141">
        <f>S136*H136</f>
        <v>0</v>
      </c>
      <c r="AR136" s="142" t="s">
        <v>140</v>
      </c>
      <c r="AT136" s="142" t="s">
        <v>135</v>
      </c>
      <c r="AU136" s="142" t="s">
        <v>86</v>
      </c>
      <c r="AY136" s="16" t="s">
        <v>133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16" t="s">
        <v>84</v>
      </c>
      <c r="BK136" s="143">
        <f>ROUND(I136*H136,2)</f>
        <v>0</v>
      </c>
      <c r="BL136" s="16" t="s">
        <v>140</v>
      </c>
      <c r="BM136" s="142" t="s">
        <v>201</v>
      </c>
    </row>
    <row r="137" spans="2:47" s="1" customFormat="1" ht="11.25">
      <c r="B137" s="31"/>
      <c r="D137" s="144" t="s">
        <v>142</v>
      </c>
      <c r="F137" s="145" t="s">
        <v>942</v>
      </c>
      <c r="I137" s="146"/>
      <c r="L137" s="31"/>
      <c r="M137" s="147"/>
      <c r="T137" s="55"/>
      <c r="AT137" s="16" t="s">
        <v>142</v>
      </c>
      <c r="AU137" s="16" t="s">
        <v>86</v>
      </c>
    </row>
    <row r="138" spans="2:65" s="1" customFormat="1" ht="16.5" customHeight="1">
      <c r="B138" s="31"/>
      <c r="C138" s="131" t="s">
        <v>173</v>
      </c>
      <c r="D138" s="131" t="s">
        <v>135</v>
      </c>
      <c r="E138" s="132" t="s">
        <v>943</v>
      </c>
      <c r="F138" s="133" t="s">
        <v>944</v>
      </c>
      <c r="G138" s="134" t="s">
        <v>923</v>
      </c>
      <c r="H138" s="135">
        <v>1</v>
      </c>
      <c r="I138" s="136"/>
      <c r="J138" s="137">
        <f>ROUND(I138*H138,2)</f>
        <v>0</v>
      </c>
      <c r="K138" s="133" t="s">
        <v>139</v>
      </c>
      <c r="L138" s="31"/>
      <c r="M138" s="138" t="s">
        <v>1</v>
      </c>
      <c r="N138" s="139" t="s">
        <v>41</v>
      </c>
      <c r="P138" s="140">
        <f>O138*H138</f>
        <v>0</v>
      </c>
      <c r="Q138" s="140">
        <v>0</v>
      </c>
      <c r="R138" s="140">
        <f>Q138*H138</f>
        <v>0</v>
      </c>
      <c r="S138" s="140">
        <v>0</v>
      </c>
      <c r="T138" s="141">
        <f>S138*H138</f>
        <v>0</v>
      </c>
      <c r="AR138" s="142" t="s">
        <v>140</v>
      </c>
      <c r="AT138" s="142" t="s">
        <v>135</v>
      </c>
      <c r="AU138" s="142" t="s">
        <v>86</v>
      </c>
      <c r="AY138" s="16" t="s">
        <v>133</v>
      </c>
      <c r="BE138" s="143">
        <f>IF(N138="základní",J138,0)</f>
        <v>0</v>
      </c>
      <c r="BF138" s="143">
        <f>IF(N138="snížená",J138,0)</f>
        <v>0</v>
      </c>
      <c r="BG138" s="143">
        <f>IF(N138="zákl. přenesená",J138,0)</f>
        <v>0</v>
      </c>
      <c r="BH138" s="143">
        <f>IF(N138="sníž. přenesená",J138,0)</f>
        <v>0</v>
      </c>
      <c r="BI138" s="143">
        <f>IF(N138="nulová",J138,0)</f>
        <v>0</v>
      </c>
      <c r="BJ138" s="16" t="s">
        <v>84</v>
      </c>
      <c r="BK138" s="143">
        <f>ROUND(I138*H138,2)</f>
        <v>0</v>
      </c>
      <c r="BL138" s="16" t="s">
        <v>140</v>
      </c>
      <c r="BM138" s="142" t="s">
        <v>215</v>
      </c>
    </row>
    <row r="139" spans="2:47" s="1" customFormat="1" ht="11.25">
      <c r="B139" s="31"/>
      <c r="D139" s="144" t="s">
        <v>142</v>
      </c>
      <c r="F139" s="145" t="s">
        <v>945</v>
      </c>
      <c r="I139" s="146"/>
      <c r="L139" s="31"/>
      <c r="M139" s="147"/>
      <c r="T139" s="55"/>
      <c r="AT139" s="16" t="s">
        <v>142</v>
      </c>
      <c r="AU139" s="16" t="s">
        <v>86</v>
      </c>
    </row>
    <row r="140" spans="2:63" s="11" customFormat="1" ht="22.9" customHeight="1">
      <c r="B140" s="119"/>
      <c r="D140" s="120" t="s">
        <v>75</v>
      </c>
      <c r="E140" s="129" t="s">
        <v>946</v>
      </c>
      <c r="F140" s="129" t="s">
        <v>947</v>
      </c>
      <c r="I140" s="122"/>
      <c r="J140" s="130">
        <f>BK140</f>
        <v>0</v>
      </c>
      <c r="L140" s="119"/>
      <c r="M140" s="124"/>
      <c r="P140" s="125">
        <f>SUM(P141:P142)</f>
        <v>0</v>
      </c>
      <c r="R140" s="125">
        <f>SUM(R141:R142)</f>
        <v>0</v>
      </c>
      <c r="T140" s="126">
        <f>SUM(T141:T142)</f>
        <v>0</v>
      </c>
      <c r="AR140" s="120" t="s">
        <v>166</v>
      </c>
      <c r="AT140" s="127" t="s">
        <v>75</v>
      </c>
      <c r="AU140" s="127" t="s">
        <v>84</v>
      </c>
      <c r="AY140" s="120" t="s">
        <v>133</v>
      </c>
      <c r="BK140" s="128">
        <f>SUM(BK141:BK142)</f>
        <v>0</v>
      </c>
    </row>
    <row r="141" spans="2:65" s="1" customFormat="1" ht="16.5" customHeight="1">
      <c r="B141" s="31"/>
      <c r="C141" s="131" t="s">
        <v>180</v>
      </c>
      <c r="D141" s="131" t="s">
        <v>135</v>
      </c>
      <c r="E141" s="132" t="s">
        <v>948</v>
      </c>
      <c r="F141" s="133" t="s">
        <v>949</v>
      </c>
      <c r="G141" s="134" t="s">
        <v>923</v>
      </c>
      <c r="H141" s="135">
        <v>1</v>
      </c>
      <c r="I141" s="136"/>
      <c r="J141" s="137">
        <f>ROUND(I141*H141,2)</f>
        <v>0</v>
      </c>
      <c r="K141" s="133" t="s">
        <v>139</v>
      </c>
      <c r="L141" s="31"/>
      <c r="M141" s="138" t="s">
        <v>1</v>
      </c>
      <c r="N141" s="139" t="s">
        <v>41</v>
      </c>
      <c r="P141" s="140">
        <f>O141*H141</f>
        <v>0</v>
      </c>
      <c r="Q141" s="140">
        <v>0</v>
      </c>
      <c r="R141" s="140">
        <f>Q141*H141</f>
        <v>0</v>
      </c>
      <c r="S141" s="140">
        <v>0</v>
      </c>
      <c r="T141" s="141">
        <f>S141*H141</f>
        <v>0</v>
      </c>
      <c r="AR141" s="142" t="s">
        <v>140</v>
      </c>
      <c r="AT141" s="142" t="s">
        <v>135</v>
      </c>
      <c r="AU141" s="142" t="s">
        <v>86</v>
      </c>
      <c r="AY141" s="16" t="s">
        <v>133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16" t="s">
        <v>84</v>
      </c>
      <c r="BK141" s="143">
        <f>ROUND(I141*H141,2)</f>
        <v>0</v>
      </c>
      <c r="BL141" s="16" t="s">
        <v>140</v>
      </c>
      <c r="BM141" s="142" t="s">
        <v>226</v>
      </c>
    </row>
    <row r="142" spans="2:47" s="1" customFormat="1" ht="11.25">
      <c r="B142" s="31"/>
      <c r="D142" s="144" t="s">
        <v>142</v>
      </c>
      <c r="F142" s="145" t="s">
        <v>950</v>
      </c>
      <c r="I142" s="146"/>
      <c r="L142" s="31"/>
      <c r="M142" s="147"/>
      <c r="T142" s="55"/>
      <c r="AT142" s="16" t="s">
        <v>142</v>
      </c>
      <c r="AU142" s="16" t="s">
        <v>86</v>
      </c>
    </row>
    <row r="143" spans="2:63" s="11" customFormat="1" ht="22.9" customHeight="1">
      <c r="B143" s="119"/>
      <c r="D143" s="120" t="s">
        <v>75</v>
      </c>
      <c r="E143" s="129" t="s">
        <v>951</v>
      </c>
      <c r="F143" s="129" t="s">
        <v>952</v>
      </c>
      <c r="I143" s="122"/>
      <c r="J143" s="130">
        <f>BK143</f>
        <v>0</v>
      </c>
      <c r="L143" s="119"/>
      <c r="M143" s="124"/>
      <c r="P143" s="125">
        <f>SUM(P144:P147)</f>
        <v>0</v>
      </c>
      <c r="R143" s="125">
        <f>SUM(R144:R147)</f>
        <v>0</v>
      </c>
      <c r="T143" s="126">
        <f>SUM(T144:T147)</f>
        <v>0</v>
      </c>
      <c r="AR143" s="120" t="s">
        <v>166</v>
      </c>
      <c r="AT143" s="127" t="s">
        <v>75</v>
      </c>
      <c r="AU143" s="127" t="s">
        <v>84</v>
      </c>
      <c r="AY143" s="120" t="s">
        <v>133</v>
      </c>
      <c r="BK143" s="128">
        <f>SUM(BK144:BK147)</f>
        <v>0</v>
      </c>
    </row>
    <row r="144" spans="2:65" s="1" customFormat="1" ht="21.75" customHeight="1">
      <c r="B144" s="31"/>
      <c r="C144" s="131" t="s">
        <v>187</v>
      </c>
      <c r="D144" s="131" t="s">
        <v>135</v>
      </c>
      <c r="E144" s="132" t="s">
        <v>953</v>
      </c>
      <c r="F144" s="133" t="s">
        <v>954</v>
      </c>
      <c r="G144" s="134" t="s">
        <v>929</v>
      </c>
      <c r="H144" s="135">
        <v>1</v>
      </c>
      <c r="I144" s="136"/>
      <c r="J144" s="137">
        <f>ROUND(I144*H144,2)</f>
        <v>0</v>
      </c>
      <c r="K144" s="133" t="s">
        <v>139</v>
      </c>
      <c r="L144" s="31"/>
      <c r="M144" s="138" t="s">
        <v>1</v>
      </c>
      <c r="N144" s="139" t="s">
        <v>41</v>
      </c>
      <c r="P144" s="140">
        <f>O144*H144</f>
        <v>0</v>
      </c>
      <c r="Q144" s="140">
        <v>0</v>
      </c>
      <c r="R144" s="140">
        <f>Q144*H144</f>
        <v>0</v>
      </c>
      <c r="S144" s="140">
        <v>0</v>
      </c>
      <c r="T144" s="141">
        <f>S144*H144</f>
        <v>0</v>
      </c>
      <c r="AR144" s="142" t="s">
        <v>140</v>
      </c>
      <c r="AT144" s="142" t="s">
        <v>135</v>
      </c>
      <c r="AU144" s="142" t="s">
        <v>86</v>
      </c>
      <c r="AY144" s="16" t="s">
        <v>133</v>
      </c>
      <c r="BE144" s="143">
        <f>IF(N144="základní",J144,0)</f>
        <v>0</v>
      </c>
      <c r="BF144" s="143">
        <f>IF(N144="snížená",J144,0)</f>
        <v>0</v>
      </c>
      <c r="BG144" s="143">
        <f>IF(N144="zákl. přenesená",J144,0)</f>
        <v>0</v>
      </c>
      <c r="BH144" s="143">
        <f>IF(N144="sníž. přenesená",J144,0)</f>
        <v>0</v>
      </c>
      <c r="BI144" s="143">
        <f>IF(N144="nulová",J144,0)</f>
        <v>0</v>
      </c>
      <c r="BJ144" s="16" t="s">
        <v>84</v>
      </c>
      <c r="BK144" s="143">
        <f>ROUND(I144*H144,2)</f>
        <v>0</v>
      </c>
      <c r="BL144" s="16" t="s">
        <v>140</v>
      </c>
      <c r="BM144" s="142" t="s">
        <v>236</v>
      </c>
    </row>
    <row r="145" spans="2:47" s="1" customFormat="1" ht="11.25">
      <c r="B145" s="31"/>
      <c r="D145" s="144" t="s">
        <v>142</v>
      </c>
      <c r="F145" s="145" t="s">
        <v>955</v>
      </c>
      <c r="I145" s="146"/>
      <c r="L145" s="31"/>
      <c r="M145" s="147"/>
      <c r="T145" s="55"/>
      <c r="AT145" s="16" t="s">
        <v>142</v>
      </c>
      <c r="AU145" s="16" t="s">
        <v>86</v>
      </c>
    </row>
    <row r="146" spans="2:65" s="1" customFormat="1" ht="21.75" customHeight="1">
      <c r="B146" s="31"/>
      <c r="C146" s="131" t="s">
        <v>194</v>
      </c>
      <c r="D146" s="131" t="s">
        <v>135</v>
      </c>
      <c r="E146" s="132" t="s">
        <v>956</v>
      </c>
      <c r="F146" s="133" t="s">
        <v>957</v>
      </c>
      <c r="G146" s="134" t="s">
        <v>923</v>
      </c>
      <c r="H146" s="135">
        <v>1</v>
      </c>
      <c r="I146" s="136"/>
      <c r="J146" s="137">
        <f>ROUND(I146*H146,2)</f>
        <v>0</v>
      </c>
      <c r="K146" s="133" t="s">
        <v>139</v>
      </c>
      <c r="L146" s="31"/>
      <c r="M146" s="138" t="s">
        <v>1</v>
      </c>
      <c r="N146" s="139" t="s">
        <v>41</v>
      </c>
      <c r="P146" s="140">
        <f>O146*H146</f>
        <v>0</v>
      </c>
      <c r="Q146" s="140">
        <v>0</v>
      </c>
      <c r="R146" s="140">
        <f>Q146*H146</f>
        <v>0</v>
      </c>
      <c r="S146" s="140">
        <v>0</v>
      </c>
      <c r="T146" s="141">
        <f>S146*H146</f>
        <v>0</v>
      </c>
      <c r="AR146" s="142" t="s">
        <v>140</v>
      </c>
      <c r="AT146" s="142" t="s">
        <v>135</v>
      </c>
      <c r="AU146" s="142" t="s">
        <v>86</v>
      </c>
      <c r="AY146" s="16" t="s">
        <v>133</v>
      </c>
      <c r="BE146" s="143">
        <f>IF(N146="základní",J146,0)</f>
        <v>0</v>
      </c>
      <c r="BF146" s="143">
        <f>IF(N146="snížená",J146,0)</f>
        <v>0</v>
      </c>
      <c r="BG146" s="143">
        <f>IF(N146="zákl. přenesená",J146,0)</f>
        <v>0</v>
      </c>
      <c r="BH146" s="143">
        <f>IF(N146="sníž. přenesená",J146,0)</f>
        <v>0</v>
      </c>
      <c r="BI146" s="143">
        <f>IF(N146="nulová",J146,0)</f>
        <v>0</v>
      </c>
      <c r="BJ146" s="16" t="s">
        <v>84</v>
      </c>
      <c r="BK146" s="143">
        <f>ROUND(I146*H146,2)</f>
        <v>0</v>
      </c>
      <c r="BL146" s="16" t="s">
        <v>140</v>
      </c>
      <c r="BM146" s="142" t="s">
        <v>249</v>
      </c>
    </row>
    <row r="147" spans="2:47" s="1" customFormat="1" ht="11.25">
      <c r="B147" s="31"/>
      <c r="D147" s="144" t="s">
        <v>142</v>
      </c>
      <c r="F147" s="145" t="s">
        <v>958</v>
      </c>
      <c r="I147" s="146"/>
      <c r="L147" s="31"/>
      <c r="M147" s="180"/>
      <c r="N147" s="181"/>
      <c r="O147" s="181"/>
      <c r="P147" s="181"/>
      <c r="Q147" s="181"/>
      <c r="R147" s="181"/>
      <c r="S147" s="181"/>
      <c r="T147" s="182"/>
      <c r="AT147" s="16" t="s">
        <v>142</v>
      </c>
      <c r="AU147" s="16" t="s">
        <v>86</v>
      </c>
    </row>
    <row r="148" spans="2:12" s="1" customFormat="1" ht="6.95" customHeight="1">
      <c r="B148" s="43"/>
      <c r="C148" s="44"/>
      <c r="D148" s="44"/>
      <c r="E148" s="44"/>
      <c r="F148" s="44"/>
      <c r="G148" s="44"/>
      <c r="H148" s="44"/>
      <c r="I148" s="44"/>
      <c r="J148" s="44"/>
      <c r="K148" s="44"/>
      <c r="L148" s="31"/>
    </row>
  </sheetData>
  <sheetProtection algorithmName="SHA-512" hashValue="wa2IBQR9dpkABo7EqSqAwpgjH9NmHPVZK7XDkd1aPzbZ0L0ner8rH/DpkZnGrWZ8p1oED59e6WtAO0VvrrRCfQ==" saltValue="lY0rD+FBTh4X6ynF58sqhoovQqc2pZNF6ezU37ao0Fn3akqIgM48My4KijNzyDm6l+0fD3Fk04PWtFk1XKR7KA==" spinCount="100000" sheet="1" objects="1" scenarios="1" formatColumns="0" formatRows="0" autoFilter="0"/>
  <autoFilter ref="C121:K147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DESKTOP-C275LRE\Jindra</dc:creator>
  <cp:keywords/>
  <dc:description/>
  <cp:lastModifiedBy>Milan Ballák</cp:lastModifiedBy>
  <dcterms:created xsi:type="dcterms:W3CDTF">2023-05-12T06:23:53Z</dcterms:created>
  <dcterms:modified xsi:type="dcterms:W3CDTF">2024-02-22T13:23:29Z</dcterms:modified>
  <cp:category/>
  <cp:version/>
  <cp:contentType/>
  <cp:contentStatus/>
</cp:coreProperties>
</file>