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2940" yWindow="0" windowWidth="17535" windowHeight="15600" activeTab="2"/>
  </bookViews>
  <sheets>
    <sheet name="Rekapitulace stavby" sheetId="1" r:id="rId1"/>
    <sheet name="Stavební část" sheetId="2" r:id="rId2"/>
    <sheet name="ZTI" sheetId="3" r:id="rId3"/>
  </sheets>
  <externalReferences>
    <externalReference r:id="rId6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<sst xmlns="http://schemas.openxmlformats.org/spreadsheetml/2006/main" count="7016" uniqueCount="911">
  <si>
    <t>Export Komplet</t>
  </si>
  <si>
    <t/>
  </si>
  <si>
    <t>2.0</t>
  </si>
  <si>
    <t>ZAMOK</t>
  </si>
  <si>
    <t>False</t>
  </si>
  <si>
    <t>{29a5bbb0-e86e-4550-94b0-269330063688}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</si>
  <si>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</si>
  <si>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</si>
  <si>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</si>
  <si>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</si>
  <si>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</si>
  <si>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</si>
  <si>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</si>
  <si>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ZUS-CLIPA</t>
  </si>
  <si>
    <t>Stavba:</t>
  </si>
  <si>
    <t>VÝMĚNA ROZVODŮ ZTI V BUDOVĚ ZUŠ ČESKÁ LÍPA, ARBESOVA 2077-.ETAPA</t>
  </si>
  <si>
    <t>KSO:</t>
  </si>
  <si>
    <t>CC-CZ:</t>
  </si>
  <si>
    <t>Místo:</t>
  </si>
  <si>
    <t>ČESKÁ LÍPA, ARBESOVA 2077</t>
  </si>
  <si>
    <t>Datum:</t>
  </si>
  <si>
    <t>19. 3. 2024</t>
  </si>
  <si>
    <t>Zadavatel:</t>
  </si>
  <si>
    <t>IČ:</t>
  </si>
  <si>
    <t>MĚSTO ČESKÁ LÍPA</t>
  </si>
  <si>
    <t>DIČ:</t>
  </si>
  <si>
    <t>Zhotovitel:</t>
  </si>
  <si>
    <t xml:space="preserve"> </t>
  </si>
  <si>
    <t>Projektant:</t>
  </si>
  <si>
    <t>True</t>
  </si>
  <si>
    <t>Zpracovatel:</t>
  </si>
  <si>
    <t>Jaroslav VALENTA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</si>
  <si>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</si>
  <si>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</si>
  <si>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</si>
  <si>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</si>
  <si>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</si>
  <si>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</si>
  <si>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</si>
  <si>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</si>
  <si>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</si>
  <si>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</si>
  <si>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</si>
  <si>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</si>
  <si>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</si>
  <si>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</si>
  <si>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</si>
  <si>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</si>
  <si>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</si>
  <si>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</si>
  <si>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</si>
  <si>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</si>
  <si>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</si>
  <si>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</si>
  <si>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</si>
  <si>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</si>
  <si>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</si>
  <si>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</si>
  <si>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</si>
  <si>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</si>
  <si>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</si>
  <si>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</si>
  <si>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</si>
  <si>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</si>
  <si>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</si>
  <si>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</si>
  <si>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</si>
  <si>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</si>
  <si>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</si>
  <si>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</si>
  <si>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</si>
  <si>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</si>
  <si>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</si>
  <si>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</si>
  <si>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</si>
  <si>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</si>
  <si>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</si>
  <si>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</si>
  <si>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701.1.</t>
  </si>
  <si>
    <t>SO 701.1 STAVEBNÍ ČÁST</t>
  </si>
  <si>
    <t>STA</t>
  </si>
  <si>
    <t>1</t>
  </si>
  <si>
    <t>{896fc344-2246-40a6-a446-41af364af9a6}</t>
  </si>
  <si>
    <t>2</t>
  </si>
  <si>
    <t>SO 701.2</t>
  </si>
  <si>
    <t>SO 701.2  STOUPAČKY, UČEBNY A INSTALAČNÍ KANÁL</t>
  </si>
  <si>
    <t>{82909724-2f73-45e8-9588-c7f6d1f4db53}</t>
  </si>
  <si>
    <t>d02</t>
  </si>
  <si>
    <t>skladba d02</t>
  </si>
  <si>
    <t>m2</t>
  </si>
  <si>
    <t>160,58</t>
  </si>
  <si>
    <t>KRYCÍ LIST SOUPISU PRACÍ</t>
  </si>
  <si>
    <t>Objekt:</t>
  </si>
  <si>
    <t>SO 701.1. - SO 701.1 STAVEBNÍ ČÁST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</si>
  <si>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</si>
  <si>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</si>
  <si>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</si>
  <si>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</si>
  <si>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</si>
  <si>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</si>
  <si>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</si>
  <si>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</si>
  <si>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</si>
  <si>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</si>
  <si>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</si>
  <si>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94 - Lešení a stavební výtahy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</si>
  <si>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</si>
  <si>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</si>
  <si>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</si>
  <si>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</si>
  <si>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</si>
  <si>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</si>
  <si>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</si>
  <si>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</si>
  <si>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</si>
  <si>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</si>
  <si>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</si>
  <si>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</si>
  <si>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</si>
  <si>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</si>
  <si>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</si>
  <si>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</si>
  <si>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</si>
  <si>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</si>
  <si>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</si>
  <si>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</si>
  <si>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</si>
  <si>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</si>
  <si>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</si>
  <si>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</si>
  <si>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</si>
  <si>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</si>
  <si>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</si>
  <si>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</si>
  <si>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</si>
  <si>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</si>
  <si>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</si>
  <si>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</si>
  <si>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</si>
  <si>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139711111</t>
  </si>
  <si>
    <t>Vykopávka v uzavřených prostorech ručně v hornině třídy těžitelnosti I skupiny 1 až 3</t>
  </si>
  <si>
    <t>m3</t>
  </si>
  <si>
    <t>CS ÚRS 2024 01</t>
  </si>
  <si>
    <t>4</t>
  </si>
  <si>
    <t>-565802614</t>
  </si>
  <si>
    <t>VV</t>
  </si>
  <si>
    <t>"D111"(5,70+2,50)*0,60*1,00</t>
  </si>
  <si>
    <t>174111102</t>
  </si>
  <si>
    <t>Zásyp sypaninou z jakékoliv horniny ručně s uložením výkopku ve vrstvách se zhutněním v uzavřených prostorách s urovnáním povrchu zásypu</t>
  </si>
  <si>
    <t>78649593</t>
  </si>
  <si>
    <t>3</t>
  </si>
  <si>
    <t>Svislé a kompletní konstrukce</t>
  </si>
  <si>
    <t>342272235</t>
  </si>
  <si>
    <t>Příčky z pórobetonových tvárnic hladkých na tenké maltové lože objemová hmotnost do 500 kg/m3, tloušťka příčky 125 mm</t>
  </si>
  <si>
    <t>CS ÚRS 2018 01</t>
  </si>
  <si>
    <t>-1735283313</t>
  </si>
  <si>
    <t>"příčky ozn D01"</t>
  </si>
  <si>
    <t>"052"0,462*2,70</t>
  </si>
  <si>
    <t>"055"0,25*2,70</t>
  </si>
  <si>
    <t>Mezisoučet 1.pp</t>
  </si>
  <si>
    <t>"142"(0,825+0,375)*4,35</t>
  </si>
  <si>
    <t>"169"0,275*4,35</t>
  </si>
  <si>
    <t>"175"0,675*4,35</t>
  </si>
  <si>
    <t>Mezisoučet 1.np</t>
  </si>
  <si>
    <t>342291121</t>
  </si>
  <si>
    <t>Ukotvení příček  plochými kotvami, do konstrukce cihelné</t>
  </si>
  <si>
    <t>m</t>
  </si>
  <si>
    <t>-171850829</t>
  </si>
  <si>
    <t>Vodorovné konstrukce</t>
  </si>
  <si>
    <t>5</t>
  </si>
  <si>
    <t>411121232</t>
  </si>
  <si>
    <t>Montáž prefabrikovaných železobetonových stropů  se zalitím spár, včetně podpěrné konstrukce, na cementovou maltu ze stropních desek, šířky do 600 mm a délky přes 900 do 1800 mm</t>
  </si>
  <si>
    <t>kus</t>
  </si>
  <si>
    <t>645019301</t>
  </si>
  <si>
    <t>"k dalšímu použití d09,d11,d12"</t>
  </si>
  <si>
    <t>"169,170,177,178,179,"(4,20+16,901+1,20+10,60+4,80)/0,30+0,33</t>
  </si>
  <si>
    <t>6</t>
  </si>
  <si>
    <t>M</t>
  </si>
  <si>
    <t>59341215</t>
  </si>
  <si>
    <t>deska stropní plná PZD 1190x290x65mm</t>
  </si>
  <si>
    <t>8</t>
  </si>
  <si>
    <t>-402860240</t>
  </si>
  <si>
    <t>"30% nových"</t>
  </si>
  <si>
    <t>126*0,30+0,20</t>
  </si>
  <si>
    <t>Úpravy povrchů, podlahy a osazování výplní</t>
  </si>
  <si>
    <t>7</t>
  </si>
  <si>
    <t>612131100</t>
  </si>
  <si>
    <t>Podkladní a spojovací vrstva vnitřních omítaných ploch  vápenný postřik nanášený ručně celoplošně stěn</t>
  </si>
  <si>
    <t>-1999055246</t>
  </si>
  <si>
    <t>"nad obklady"</t>
  </si>
  <si>
    <t>"052"(1,50+2,65)*2*0,60</t>
  </si>
  <si>
    <t>"053"(1,50+0,90)*2*0,60</t>
  </si>
  <si>
    <t>"054"(1,88+2,65)*2*0,60</t>
  </si>
  <si>
    <t>"055"(1,538+0,90)*2*0,60</t>
  </si>
  <si>
    <t>"ozn D02 pod obklady"</t>
  </si>
  <si>
    <t>"052"(1,50+2,65)*2*2,00-0,60*2,00*2</t>
  </si>
  <si>
    <t>"053"(1,50+0,90)*2*2,00-0,60*2,00</t>
  </si>
  <si>
    <t>"054"(1,88+2,65)*2*2,00-0,60*2,00*2</t>
  </si>
  <si>
    <t>"055"(1,538+0,90)*2*2,00-0,60*2,00</t>
  </si>
  <si>
    <t>612321121</t>
  </si>
  <si>
    <t>Omítka vápenocementová vnitřních ploch  nanášená ručně jednovrstvá, tloušťky do 10 mm hladká svislých konstrukcí stěn</t>
  </si>
  <si>
    <t>1238200780</t>
  </si>
  <si>
    <t>"170"(0,725+1,50)*2,00</t>
  </si>
  <si>
    <t>"171"(0,725+1,50)*2,00</t>
  </si>
  <si>
    <t>"173"(0,725+1,50)*2,00</t>
  </si>
  <si>
    <t>"175"(0,675+1,50)*2,00</t>
  </si>
  <si>
    <t>9</t>
  </si>
  <si>
    <t>612321141</t>
  </si>
  <si>
    <t>Omítka vápenocementová vnitřních ploch  nanášená ručně dvouvrstvá, tloušťky jádrové omítky do 10 mm a tloušťky štuku do 3 mm štuková svislých konstrukcí stěn</t>
  </si>
  <si>
    <t>-1662491860</t>
  </si>
  <si>
    <t>"nad obklady "</t>
  </si>
  <si>
    <t>10</t>
  </si>
  <si>
    <t>631311115</t>
  </si>
  <si>
    <t>Mazanina z betonu  prostého bez zvýšených nároků na prostředí tl. přes 50 do 80 mm tř. C 20/25</t>
  </si>
  <si>
    <t>378623265</t>
  </si>
  <si>
    <t>"D09"</t>
  </si>
  <si>
    <t>"169,179"(1,50*(16,901+10,60))*0,08</t>
  </si>
  <si>
    <t>"170"1,50*4,20*0,08</t>
  </si>
  <si>
    <t>Mezisoučet D09</t>
  </si>
  <si>
    <t>"177"18,30*0,08</t>
  </si>
  <si>
    <t>"178"19,70*0,08</t>
  </si>
  <si>
    <t>Mezisoučet D12</t>
  </si>
  <si>
    <t>Součet</t>
  </si>
  <si>
    <t>11</t>
  </si>
  <si>
    <t>631311125</t>
  </si>
  <si>
    <t>Mazanina z betonu prostého bez zvýšených nároků na prostředí tl. přes 80 do 120 mm tř. C 20/25</t>
  </si>
  <si>
    <t>873709559</t>
  </si>
  <si>
    <t>"ozn.D03"</t>
  </si>
  <si>
    <t>"052"2,46*0,10</t>
  </si>
  <si>
    <t>"053"1,35*0,10</t>
  </si>
  <si>
    <t>"054"4,28*0,10</t>
  </si>
  <si>
    <t>"055"1,38*0,10</t>
  </si>
  <si>
    <t>"dno instalačního kanálu"2,00*0,60*0,10*2</t>
  </si>
  <si>
    <t>"D111 mazanina"(5,70+2,50)*0,80*0,10</t>
  </si>
  <si>
    <t>"D111 podkladní mazanina"(5,70+2,50)*0,80*0,10</t>
  </si>
  <si>
    <t>631319011</t>
  </si>
  <si>
    <t>Příplatek k cenám mazanin  za úpravu povrchu mazaniny přehlazením, mazanina tl. přes 50 do 80 mm</t>
  </si>
  <si>
    <t>678932594</t>
  </si>
  <si>
    <t>13</t>
  </si>
  <si>
    <t>631319012</t>
  </si>
  <si>
    <t>Příplatek k cenám mazanin za úpravu povrchu mazaniny přehlazením, mazanina tl. přes 80 do 120 mm</t>
  </si>
  <si>
    <t>-1466312217</t>
  </si>
  <si>
    <t>14</t>
  </si>
  <si>
    <t>631319171</t>
  </si>
  <si>
    <t>Příplatek k cenám mazanin  za stržení povrchu spodní vrstvy mazaniny latí před vložením výztuže nebo pletiva pro tl. obou vrstev mazaniny přes 50 do 80 mm</t>
  </si>
  <si>
    <t>-189132257</t>
  </si>
  <si>
    <t>"169,179"(16,901+10,60)*1,50*0,08</t>
  </si>
  <si>
    <t>"170"4,20*1,50*0,085</t>
  </si>
  <si>
    <t>"ozn.d12"</t>
  </si>
  <si>
    <t>"177,178"4,635*1,50*0,08</t>
  </si>
  <si>
    <t>15</t>
  </si>
  <si>
    <t>631362021</t>
  </si>
  <si>
    <t>Výztuž mazanin  ze svařovaných sítí z drátů typu KARI</t>
  </si>
  <si>
    <t>t</t>
  </si>
  <si>
    <t>923535497</t>
  </si>
  <si>
    <t>"169,179"(16,901+10,60)*1,50*0,0054*1,10</t>
  </si>
  <si>
    <t>"170"4,20*1,50*0,0054*1,10</t>
  </si>
  <si>
    <t>"ozn.d12-P04"</t>
  </si>
  <si>
    <t>"177,178"4,635*1,50*0,0054*1,10</t>
  </si>
  <si>
    <t>Ostatní konstrukce a práce, bourání</t>
  </si>
  <si>
    <t>16</t>
  </si>
  <si>
    <t>HZS1301</t>
  </si>
  <si>
    <t>Hodinové zúčtovací sazby profesí HSV provádění konstrukcí zedník</t>
  </si>
  <si>
    <t>hod</t>
  </si>
  <si>
    <t>512</t>
  </si>
  <si>
    <t>352891552</t>
  </si>
  <si>
    <t>"sekání, plentování, výpomoce pro řemesla"</t>
  </si>
  <si>
    <t>"2 pracovníci 4 dny 8 hod"2*4*8</t>
  </si>
  <si>
    <t>17</t>
  </si>
  <si>
    <t>919735122</t>
  </si>
  <si>
    <t>Řezání stávajícího betonového krytu nebo podkladu  hloubky přes 50 do 100 mm</t>
  </si>
  <si>
    <t>389826202</t>
  </si>
  <si>
    <t>"Pro odkrytí kanálu ozn.d09"</t>
  </si>
  <si>
    <t>"169,179"(1,50+16,91+10,60)</t>
  </si>
  <si>
    <t>"ozn.d11-170"(1,50*2+4,20)</t>
  </si>
  <si>
    <t>"ozn.d12-177,178"(1,50*2+4,80)</t>
  </si>
  <si>
    <t>"pro překop D111"(5,70+2,50)*2</t>
  </si>
  <si>
    <t>18</t>
  </si>
  <si>
    <t>952901111</t>
  </si>
  <si>
    <t>Vyčištění budov nebo objektů před předáním do užívání  budov bytové nebo občanské výstavby, světlé výšky podlaží do 4 m</t>
  </si>
  <si>
    <t>-527546821</t>
  </si>
  <si>
    <t>"052"2,46</t>
  </si>
  <si>
    <t>"053"1,35</t>
  </si>
  <si>
    <t>"054"4,28</t>
  </si>
  <si>
    <t>"055"1,38</t>
  </si>
  <si>
    <t>"169"16,901*3,70</t>
  </si>
  <si>
    <t>"170"10,16*8,60</t>
  </si>
  <si>
    <t>"173"5,125*3,70</t>
  </si>
  <si>
    <t>"175"5,125*3,375</t>
  </si>
  <si>
    <t>"177"3,335*5,56</t>
  </si>
  <si>
    <t>"178"3,615*5,56</t>
  </si>
  <si>
    <t>"179"7,05*11,90</t>
  </si>
  <si>
    <t>19</t>
  </si>
  <si>
    <t>962031133</t>
  </si>
  <si>
    <t>Bourání příček z cihel, tvárnic nebo příčkovek  z cihel pálených, plných nebo dutých na maltu vápennou nebo vápenocementovou, tl. do 150 mm</t>
  </si>
  <si>
    <t>388523897</t>
  </si>
  <si>
    <t>20</t>
  </si>
  <si>
    <t>963015111</t>
  </si>
  <si>
    <t>Demontáž prefabrikovaných krycích desek kanálů, šachet nebo žump  hmotnosti do 0,06 t</t>
  </si>
  <si>
    <t>290091750</t>
  </si>
  <si>
    <t>"k dalšímu použití d09,d12"</t>
  </si>
  <si>
    <t>965042131</t>
  </si>
  <si>
    <t>Bourání mazanin betonových nebo z litého asfaltu tl. do 100 mm, plochy do 4 m2</t>
  </si>
  <si>
    <t>347177768</t>
  </si>
  <si>
    <t>22</t>
  </si>
  <si>
    <t>965042141</t>
  </si>
  <si>
    <t>Bourání mazanin betonových nebo z litého asfaltu tl. do 100 mm, plochy přes 4 m2</t>
  </si>
  <si>
    <t>-1622315269</t>
  </si>
  <si>
    <t>23</t>
  </si>
  <si>
    <t>965049111</t>
  </si>
  <si>
    <t>Bourání mazanin Příplatek k cenám za bourání mazanin betonových se svařovanou sítí, tl. do 100 mm</t>
  </si>
  <si>
    <t>-888496709</t>
  </si>
  <si>
    <t>"ozn.d09"</t>
  </si>
  <si>
    <t>"169,179"(16,91+10,60)*1,50*0,08</t>
  </si>
  <si>
    <t>"170"4,20*1,50*0,08</t>
  </si>
  <si>
    <t>"ozn. d12"</t>
  </si>
  <si>
    <t>"177,178"1,50*4,80*0,08</t>
  </si>
  <si>
    <t>24</t>
  </si>
  <si>
    <t>978059541</t>
  </si>
  <si>
    <t>Odsekání obkladů  stěn včetně otlučení podkladní omítky až na zdivo z obkládaček vnitřních, z jakýchkoliv materiálů, plochy přes 1 m2</t>
  </si>
  <si>
    <t>2053101712</t>
  </si>
  <si>
    <t>"ozn D02"</t>
  </si>
  <si>
    <t>94</t>
  </si>
  <si>
    <t>Lešení a stavební výtahy</t>
  </si>
  <si>
    <t>25</t>
  </si>
  <si>
    <t>949101111</t>
  </si>
  <si>
    <t>Lešení pomocné pracovní pro objekty pozemních staveb  pro zatížení do 150 kg/m2, o výšce lešeňové podlahy do 1,9 m</t>
  </si>
  <si>
    <t>-1121258342</t>
  </si>
  <si>
    <t>" 1.pp"</t>
  </si>
  <si>
    <t>2,46+1,35+4,28+1,38</t>
  </si>
  <si>
    <t>Mezisoučet 1 .pp</t>
  </si>
  <si>
    <t>"169"16,91*3,70</t>
  </si>
  <si>
    <t>"052"1,20</t>
  </si>
  <si>
    <t>"055"1,20</t>
  </si>
  <si>
    <t>"142"1,20*2</t>
  </si>
  <si>
    <t>"169"1,20</t>
  </si>
  <si>
    <t>"175"1,20</t>
  </si>
  <si>
    <t>997</t>
  </si>
  <si>
    <t>Přesun sutě</t>
  </si>
  <si>
    <t>26</t>
  </si>
  <si>
    <t>997013156</t>
  </si>
  <si>
    <t>Vnitrostaveništní doprava suti a vybouraných hmot  vodorovně do 50 m svisle s omezením mechanizace pro budovy a haly výšky přes 18 do 21 m</t>
  </si>
  <si>
    <t>-664207265</t>
  </si>
  <si>
    <t>27</t>
  </si>
  <si>
    <t>997013501</t>
  </si>
  <si>
    <t>Odvoz suti a vybouraných hmot na skládku nebo meziskládku  se složením, na vzdálenost do 1 km</t>
  </si>
  <si>
    <t>2111481396</t>
  </si>
  <si>
    <t>28</t>
  </si>
  <si>
    <t>997013509</t>
  </si>
  <si>
    <t>Odvoz suti a vybouraných hmot na skládku nebo meziskládku  se složením, na vzdálenost Příplatek k ceně za každý další i započatý 1 km přes 1 km</t>
  </si>
  <si>
    <t>1486270333</t>
  </si>
  <si>
    <t>29</t>
  </si>
  <si>
    <t>997013871</t>
  </si>
  <si>
    <t>Poplatek za uložení stavebního odpadu na recyklační skládce (skládkovné) směsného stavebního a demoličního zatříděného do Katalogu odpadů pod kódem 17 09 04</t>
  </si>
  <si>
    <t>-1130162850</t>
  </si>
  <si>
    <t>998</t>
  </si>
  <si>
    <t>Přesun hmot</t>
  </si>
  <si>
    <t>30</t>
  </si>
  <si>
    <t>998011010</t>
  </si>
  <si>
    <t>Přesun hmot pro budovy občanské výstavby, bydlení, výrobu a služby s nosnou svislou konstrukcí zděnou z cihel, tvárnic nebo kamene vodorovná dopravní vzdálenost do 100 m s omezením mechanizace pro budovy výšky přes 12 do 24 m</t>
  </si>
  <si>
    <t>-1093990131</t>
  </si>
  <si>
    <t>PSV</t>
  </si>
  <si>
    <t>Práce a dodávky PSV</t>
  </si>
  <si>
    <t>711</t>
  </si>
  <si>
    <t>Izolace proti vodě, vlhkosti a plynům</t>
  </si>
  <si>
    <t>31</t>
  </si>
  <si>
    <t>711111001</t>
  </si>
  <si>
    <t>Provedení izolace proti zemní vlhkosti natěradly a tmely za studena  na ploše vodorovné V nátěrem penetračním</t>
  </si>
  <si>
    <t>1432762357</t>
  </si>
  <si>
    <t>"D111"(5,70+2,50)*0,80*2</t>
  </si>
  <si>
    <t>"D111 dno kanálu"2,00*0,60*2</t>
  </si>
  <si>
    <t>32</t>
  </si>
  <si>
    <t>11163150</t>
  </si>
  <si>
    <t>lak penetrační asfaltový</t>
  </si>
  <si>
    <t>2135571774</t>
  </si>
  <si>
    <t>24,99*0,0003</t>
  </si>
  <si>
    <t>33</t>
  </si>
  <si>
    <t>711131811</t>
  </si>
  <si>
    <t>Odstranění izolace proti zemní vlhkosti  na ploše vodorovné V</t>
  </si>
  <si>
    <t>766617227</t>
  </si>
  <si>
    <t>34</t>
  </si>
  <si>
    <t>711141559</t>
  </si>
  <si>
    <t>Provedení izolace proti zemní vlhkosti pásy přitavením  NAIP na ploše vodorovné V</t>
  </si>
  <si>
    <t>1415423027</t>
  </si>
  <si>
    <t>35</t>
  </si>
  <si>
    <t>62853004</t>
  </si>
  <si>
    <t>pás asfaltový natavitelný modifikovaný SBS s vložkou ze skleněné tkaniny a spalitelnou PE fólií nebo jemnozrnným minerálním posypem na horním povrchu tl 4,0mm</t>
  </si>
  <si>
    <t>-1533176305</t>
  </si>
  <si>
    <t>24,99*1,1655</t>
  </si>
  <si>
    <t>36</t>
  </si>
  <si>
    <t>998711103</t>
  </si>
  <si>
    <t>Přesun hmot pro izolace proti vodě, vlhkosti a plynům  stanovený z hmotnosti přesunovaného materiálu vodorovná dopravní vzdálenost do 50 m v objektech výšky přes 12 do 60 m</t>
  </si>
  <si>
    <t>-175483218</t>
  </si>
  <si>
    <t>713</t>
  </si>
  <si>
    <t>Izolace tepelné</t>
  </si>
  <si>
    <t>37</t>
  </si>
  <si>
    <t>713120821</t>
  </si>
  <si>
    <t>Odstranění tepelné izolace podlah z rohoží, pásů, dílců, desek, bloků podlah volně kladených nebo mezi trámy z polystyrenu, tloušťka izolace suchého, tloušťka izolace do 100 mm</t>
  </si>
  <si>
    <t>774910013</t>
  </si>
  <si>
    <t>"D111"(5,70+2,50)*0,80</t>
  </si>
  <si>
    <t>38</t>
  </si>
  <si>
    <t>713121111</t>
  </si>
  <si>
    <t>Montáž tepelné izolace podlah rohožemi, pásy, deskami, dílci, bloky (izolační materiál ve specifikaci) kladenými volně jednovrstvá</t>
  </si>
  <si>
    <t>-688219833</t>
  </si>
  <si>
    <t>39</t>
  </si>
  <si>
    <t>28375868</t>
  </si>
  <si>
    <t>deska EPS 70 pro konstrukce s malým zatížením λ=0,039 tl 50mm</t>
  </si>
  <si>
    <t>-876740698</t>
  </si>
  <si>
    <t>6,56*1,05 'Přepočtené koeficientem množství</t>
  </si>
  <si>
    <t>40</t>
  </si>
  <si>
    <t>998713103</t>
  </si>
  <si>
    <t>Přesun hmot pro izolace tepelné stanovený z hmotnosti přesunovaného materiálu vodorovná dopravní vzdálenost do 50 m v objektech výšky přes 12 m do 24 m</t>
  </si>
  <si>
    <t>560985181</t>
  </si>
  <si>
    <t>763</t>
  </si>
  <si>
    <t>Konstrukce suché výstavby</t>
  </si>
  <si>
    <t>41</t>
  </si>
  <si>
    <t>763131621</t>
  </si>
  <si>
    <t>Podhled ze sádrokartonových desek montáž desek, tl. 12,5 mm</t>
  </si>
  <si>
    <t>475955337</t>
  </si>
  <si>
    <t>" ozn.D04 169"21,60*3,70</t>
  </si>
  <si>
    <t>42</t>
  </si>
  <si>
    <t>59030027</t>
  </si>
  <si>
    <t>deska SDK protipožární DF tl 12,5mm</t>
  </si>
  <si>
    <t>-551002809</t>
  </si>
  <si>
    <t>79,92*1,05 'Přepočtené koeficientem množství</t>
  </si>
  <si>
    <t>43</t>
  </si>
  <si>
    <t>763131714</t>
  </si>
  <si>
    <t>Podhled ze sádrokartonových desek  ostatní práce a konstrukce na podhledech ze sádrokartonových desek základní penetrační nátěr</t>
  </si>
  <si>
    <t>1634132846</t>
  </si>
  <si>
    <t>"ozn.D04"</t>
  </si>
  <si>
    <t>"169"21,60*3,70</t>
  </si>
  <si>
    <t>44</t>
  </si>
  <si>
    <t>763132811</t>
  </si>
  <si>
    <t>Demontáž podhledu nebo samostatného požárního předělu ze sádrokartonových desek desek, opláštění jednoduché</t>
  </si>
  <si>
    <t>-633537016</t>
  </si>
  <si>
    <t>45</t>
  </si>
  <si>
    <t>763164547</t>
  </si>
  <si>
    <t>Obklad ze sádrokartonových desek konstrukcí kovových včetně ochranných úhelníků ve tvaru L rozvinuté šíře přes 0,4 do 0,8 m, opláštěný deskou protipožární impregnovanou H2DF, tl. 2 x 12,5 mm</t>
  </si>
  <si>
    <t>-1367708590</t>
  </si>
  <si>
    <t>"ozn.D07"</t>
  </si>
  <si>
    <t>"178"4,35</t>
  </si>
  <si>
    <t>46</t>
  </si>
  <si>
    <t>763164822</t>
  </si>
  <si>
    <t>Demontáž SDK obkladu kovových kcí opláštění dvojité kanalizace u stěn a sloupů</t>
  </si>
  <si>
    <t>-573102202</t>
  </si>
  <si>
    <t>"178"(0,30+0,20)*4,35</t>
  </si>
  <si>
    <t>47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</si>
  <si>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</si>
  <si>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</si>
  <si>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-1895262529</t>
  </si>
  <si>
    <t>766</t>
  </si>
  <si>
    <t>Konstrukce truhlářské</t>
  </si>
  <si>
    <t>48</t>
  </si>
  <si>
    <t>766660001</t>
  </si>
  <si>
    <t>Montáž dveřních křídel dřevěných nebo plastových otevíravých do ocelové zárubně povrchově upravených jednokřídlových, šířky do 800 mm</t>
  </si>
  <si>
    <t>-1272976370</t>
  </si>
  <si>
    <t>"052-055"4</t>
  </si>
  <si>
    <t>49</t>
  </si>
  <si>
    <t>61162084</t>
  </si>
  <si>
    <t>dveře jednokřídlé dřevotřískové povrch laminátový plné 600x1970-2100mm</t>
  </si>
  <si>
    <t>444235926</t>
  </si>
  <si>
    <t>50</t>
  </si>
  <si>
    <t>766660730</t>
  </si>
  <si>
    <t>Montáž dveřních doplňků dveřního kování interiérového WC kliky se zámkem</t>
  </si>
  <si>
    <t>51787910</t>
  </si>
  <si>
    <t>51</t>
  </si>
  <si>
    <t>54914128</t>
  </si>
  <si>
    <t>kování rozetové spodní pro WC</t>
  </si>
  <si>
    <t>-1526309340</t>
  </si>
  <si>
    <t>52</t>
  </si>
  <si>
    <t>766691914</t>
  </si>
  <si>
    <t>Ostatní práce vyvěšení nebo zavěšení křídel dřevěných dveřních, plochy do 2 m2</t>
  </si>
  <si>
    <t>820433699</t>
  </si>
  <si>
    <t>53</t>
  </si>
  <si>
    <t>998766103</t>
  </si>
  <si>
    <t>Přesun hmot pro konstrukce truhlářské stanovený z hmotnosti přesunovaného materiálu vodorovná dopravní vzdálenost do 50 m v objektech výšky přes 12 do 24 m</t>
  </si>
  <si>
    <t>564605200</t>
  </si>
  <si>
    <t>771</t>
  </si>
  <si>
    <t>Podlahy z dlaždic</t>
  </si>
  <si>
    <t>54</t>
  </si>
  <si>
    <t>771111011</t>
  </si>
  <si>
    <t>Příprava podkladu před provedením dlažby vysátí podlah</t>
  </si>
  <si>
    <t>-2066782859</t>
  </si>
  <si>
    <t>"na stávající dlažbu"</t>
  </si>
  <si>
    <t>"169,179"21,60*3,70+7,05*11,90</t>
  </si>
  <si>
    <t>55</t>
  </si>
  <si>
    <t>771121011</t>
  </si>
  <si>
    <t>Příprava podkladu před provedením dlažby nátěr penetrační na podlahu</t>
  </si>
  <si>
    <t>970922125</t>
  </si>
  <si>
    <t>"169,179"1,50*(16,901+10,60)</t>
  </si>
  <si>
    <t>"170"1,50*4,20</t>
  </si>
  <si>
    <t>56</t>
  </si>
  <si>
    <t>771121015</t>
  </si>
  <si>
    <t>Příprava podkladu před provedením dlažby nátěr kontaktní pro nesavé podklady na podlahu</t>
  </si>
  <si>
    <t>1082926819</t>
  </si>
  <si>
    <t>57</t>
  </si>
  <si>
    <t>771471810</t>
  </si>
  <si>
    <t>Demontáž soklíků z dlaždic keramických  kladených do malty rovných</t>
  </si>
  <si>
    <t>2100547420</t>
  </si>
  <si>
    <t>"169,179"(18,10+12,20+1,20)</t>
  </si>
  <si>
    <t>"170"4,20-0,90</t>
  </si>
  <si>
    <t>58</t>
  </si>
  <si>
    <t>771474112</t>
  </si>
  <si>
    <t>Montáž soklíků z dlaždic keramických  lepených flexibilním lepidlem rovných výšky přes 65 do 90 mm</t>
  </si>
  <si>
    <t>-12421283</t>
  </si>
  <si>
    <t>"169,179"(21,60*2+3,70-0,90*3+7,05*2+11,90+5,40-0,80*6)</t>
  </si>
  <si>
    <t>59</t>
  </si>
  <si>
    <t>59761164</t>
  </si>
  <si>
    <t>dlažba keramická slinutá mrazuvzdorná R10/B povrch reliéfní/matný tl do 10mm přes 45 do 50ks/m2</t>
  </si>
  <si>
    <t>1650501225</t>
  </si>
  <si>
    <t>70,80*0,10*1,10</t>
  </si>
  <si>
    <t>60</t>
  </si>
  <si>
    <t>771571810</t>
  </si>
  <si>
    <t>Demontáž podlah z dlaždic keramických  kladených do malty</t>
  </si>
  <si>
    <t>2016579718</t>
  </si>
  <si>
    <t>61</t>
  </si>
  <si>
    <t>771574442</t>
  </si>
  <si>
    <t>Montáž podlah z dlaždic keramických lepených cementovým flexibilním lepidlem reliéfních nebo z dekorů, tloušťky do 10 mm přes 45 do 50 ks/m2</t>
  </si>
  <si>
    <t>1380303248</t>
  </si>
  <si>
    <t>Mezisoučet</t>
  </si>
  <si>
    <t>62</t>
  </si>
  <si>
    <t>-862331699</t>
  </si>
  <si>
    <t>227,397*1,10</t>
  </si>
  <si>
    <t>63</t>
  </si>
  <si>
    <t>998771103</t>
  </si>
  <si>
    <t>Přesun hmot pro podlahy z dlaždic stanovený z hmotnosti přesunovaného materiálu vodorovná dopravní vzdálenost do 50 m v objektech výšky přes 12 do 24 m</t>
  </si>
  <si>
    <t>-1810998174</t>
  </si>
  <si>
    <t>775</t>
  </si>
  <si>
    <t>Podlahy skládané</t>
  </si>
  <si>
    <t>64</t>
  </si>
  <si>
    <t>775411820</t>
  </si>
  <si>
    <t>Demontáž soklíků nebo lišt dřevěných  připevněných vruty</t>
  </si>
  <si>
    <t>-647667548</t>
  </si>
  <si>
    <t>"170"(10,16+8,60)*2-0,80</t>
  </si>
  <si>
    <t>65</t>
  </si>
  <si>
    <t>775413310</t>
  </si>
  <si>
    <t>Montáž podlahového soklíku nebo lišty obvodové (soklové) dřevěné  bez základního nátěru soklíku ze dřeva tvrdého nebo měkkého, v přírodní barvě přibíjeného, s přetmelením</t>
  </si>
  <si>
    <t>-701049054</t>
  </si>
  <si>
    <t>66</t>
  </si>
  <si>
    <t>61418101</t>
  </si>
  <si>
    <t>lišta podlahová dřevěná dub 8x35mm</t>
  </si>
  <si>
    <t>-130032319</t>
  </si>
  <si>
    <t>36,720*1,10</t>
  </si>
  <si>
    <t>67</t>
  </si>
  <si>
    <t>775541151</t>
  </si>
  <si>
    <t>Montáž podlah plovoucích z velkoplošných lamel dýhovaných a laminovaných  bez podložky, spojovaných zaklapnutím</t>
  </si>
  <si>
    <t>263719759</t>
  </si>
  <si>
    <t>68</t>
  </si>
  <si>
    <t>61198007</t>
  </si>
  <si>
    <t>podlaha plovoucí laminátová spoj zaklapnutím tř 32 tl 8mm</t>
  </si>
  <si>
    <t>-860459912</t>
  </si>
  <si>
    <t>87,376*1,10</t>
  </si>
  <si>
    <t>69</t>
  </si>
  <si>
    <t>775541821</t>
  </si>
  <si>
    <t>Demontáž plovoucích podlah laminátových zaklapávacích</t>
  </si>
  <si>
    <t>1615253497</t>
  </si>
  <si>
    <t>"ozn.d11"</t>
  </si>
  <si>
    <t>70</t>
  </si>
  <si>
    <t>775591191</t>
  </si>
  <si>
    <t>Ostatní prvky pro plovoucí podlahy  montáž podložky vyrovnávací a tlumící</t>
  </si>
  <si>
    <t>1419942379</t>
  </si>
  <si>
    <t>71</t>
  </si>
  <si>
    <t>61155351</t>
  </si>
  <si>
    <t>podložka izolační z pěnového PE 3mm</t>
  </si>
  <si>
    <t>2121613591</t>
  </si>
  <si>
    <t>72</t>
  </si>
  <si>
    <t>998775103</t>
  </si>
  <si>
    <t>Přesun hmot pro podlahy skládané  stanovený z hmotnosti přesunovaného materiálu vodorovná dopravní vzdálenost do 50 m v objektech výšky přes 12 do 24 m</t>
  </si>
  <si>
    <t>-1429296001</t>
  </si>
  <si>
    <t>776</t>
  </si>
  <si>
    <t>Podlahy povlakové</t>
  </si>
  <si>
    <t>73</t>
  </si>
  <si>
    <t>776141111</t>
  </si>
  <si>
    <t>Příprava podkladu vyrovnání samonivelační stěrkou podlah min.pevnosti 20 MPa, tloušťky do 3 mm</t>
  </si>
  <si>
    <t>358624489</t>
  </si>
  <si>
    <t>"177"18,30</t>
  </si>
  <si>
    <t>"178"19,70</t>
  </si>
  <si>
    <t>74</t>
  </si>
  <si>
    <t>776201811</t>
  </si>
  <si>
    <t>Demontáž povlakových podlahovin lepených ručně bez podložky</t>
  </si>
  <si>
    <t>664927368</t>
  </si>
  <si>
    <t>75</t>
  </si>
  <si>
    <t>776221111</t>
  </si>
  <si>
    <t>Montáž podlahovin z PVC lepením standardním lepidlem z pásů standardních</t>
  </si>
  <si>
    <t>-715012622</t>
  </si>
  <si>
    <t>76</t>
  </si>
  <si>
    <t>28411014</t>
  </si>
  <si>
    <t>PVC vinyl heterogenní protiskluzná tl 2,00mm, nášlapná vrstva 0,70mm, třída zátěže 34/43, otlak do 0,05mm, R12, hořlavost Bfl S1</t>
  </si>
  <si>
    <t>-1339062677</t>
  </si>
  <si>
    <t>38,000*1,10</t>
  </si>
  <si>
    <t>77</t>
  </si>
  <si>
    <t>776410811</t>
  </si>
  <si>
    <t>Demontáž soklíků nebo lišt pryžových nebo plastových</t>
  </si>
  <si>
    <t>922107495</t>
  </si>
  <si>
    <t>"177"(3,335+5,56)*2-0,80</t>
  </si>
  <si>
    <t>"178"(3,615+5,56)*2-0,80</t>
  </si>
  <si>
    <t>78</t>
  </si>
  <si>
    <t>776421111</t>
  </si>
  <si>
    <t>Montáž lišt obvodových lepených</t>
  </si>
  <si>
    <t>-1141765403</t>
  </si>
  <si>
    <t>79</t>
  </si>
  <si>
    <t>61418152</t>
  </si>
  <si>
    <t>lišta podlahová dřevěná buk 28x28mm</t>
  </si>
  <si>
    <t>-334668808</t>
  </si>
  <si>
    <t>34,540*1,02</t>
  </si>
  <si>
    <t>80</t>
  </si>
  <si>
    <t>776991821</t>
  </si>
  <si>
    <t>Ostatní práce odstranění lepidla ručně z podlah</t>
  </si>
  <si>
    <t>686957868</t>
  </si>
  <si>
    <t>81</t>
  </si>
  <si>
    <t>998776103</t>
  </si>
  <si>
    <t>Přesun hmot pro podlahy povlakové  stanovený z hmotnosti přesunovaného materiálu vodorovná dopravní vzdálenost do 50 m v objektech výšky přes 12 do 24 m</t>
  </si>
  <si>
    <t>1931336149</t>
  </si>
  <si>
    <t>781</t>
  </si>
  <si>
    <t>Dokončovací práce - obklady</t>
  </si>
  <si>
    <t>82</t>
  </si>
  <si>
    <t>781121011</t>
  </si>
  <si>
    <t>Příprava podkladu před provedením obkladu nátěr penetrační na stěnu</t>
  </si>
  <si>
    <t>1226894398</t>
  </si>
  <si>
    <t>83</t>
  </si>
  <si>
    <t>781474115</t>
  </si>
  <si>
    <t>Montáž obkladů vnitřních stěn z dlaždic keramických  lepených flexibilním lepidlem režných nebo glazovaných hladkých přes 22 do 25 ks/m2</t>
  </si>
  <si>
    <t>1217628976</t>
  </si>
  <si>
    <t>84</t>
  </si>
  <si>
    <t>59761704</t>
  </si>
  <si>
    <t>obklad keramický nemrazuvzdorný povrch hladký/lesklý tl do 10mm přes 22 do 25ks/m2</t>
  </si>
  <si>
    <t>1906990170</t>
  </si>
  <si>
    <t>85</t>
  </si>
  <si>
    <t>781492211</t>
  </si>
  <si>
    <t>Obklad - dokončující práce montáž profilu lepeného flexibilním cementovým lepidlem rohového</t>
  </si>
  <si>
    <t>-1414974865</t>
  </si>
  <si>
    <t>"052"2,00*4</t>
  </si>
  <si>
    <t>"053"2,00*4</t>
  </si>
  <si>
    <t>"054"2,00*4</t>
  </si>
  <si>
    <t>"055"2,00*4</t>
  </si>
  <si>
    <t>"170"2,00</t>
  </si>
  <si>
    <t>"171"2,00</t>
  </si>
  <si>
    <t>"173"2,00</t>
  </si>
  <si>
    <t>"175"2,00</t>
  </si>
  <si>
    <t>86</t>
  </si>
  <si>
    <t>19416014</t>
  </si>
  <si>
    <t>lišta ukončovací nerezová 8mm</t>
  </si>
  <si>
    <t>1075890551</t>
  </si>
  <si>
    <t>87</t>
  </si>
  <si>
    <t>998781103</t>
  </si>
  <si>
    <t>Přesun hmot pro obklady keramické  stanovený z hmotnosti přesunovaného materiálu vodorovná dopravní vzdálenost do 50 m v objektech výšky přes 12 do 24 m</t>
  </si>
  <si>
    <t>-190444215</t>
  </si>
  <si>
    <t>784</t>
  </si>
  <si>
    <t>Dokončovací práce - malby a tapety</t>
  </si>
  <si>
    <t>88</t>
  </si>
  <si>
    <t>784181101</t>
  </si>
  <si>
    <t>Penetrace podkladu jednonásobná základní akrylátová v místnostech výšky do 3,80 m</t>
  </si>
  <si>
    <t>-702417923</t>
  </si>
  <si>
    <t>"169"21,60*3,70+(21,60*2+3,70)*4,05</t>
  </si>
  <si>
    <t>"179"7,05*11,90+(7,05*2+11,90+5,40)*4,05</t>
  </si>
  <si>
    <t>Mezisoučet chodba</t>
  </si>
  <si>
    <t>"nad nový obklad" "</t>
  </si>
  <si>
    <t>"052"(1,50+2,65)*2*0,30</t>
  </si>
  <si>
    <t>"053"(1,50+0,90)*2*0,30</t>
  </si>
  <si>
    <t>"054"(1,88+2,65)*2*0,30</t>
  </si>
  <si>
    <t>"055"(1,538+0,90)*2*0,30</t>
  </si>
  <si>
    <t>"začištění okolo umyvadel"</t>
  </si>
  <si>
    <t>"170"5,00</t>
  </si>
  <si>
    <t>"171"5,00</t>
  </si>
  <si>
    <t>"173"5,00</t>
  </si>
  <si>
    <t>"175"5,00</t>
  </si>
  <si>
    <t>89</t>
  </si>
  <si>
    <t>784211101</t>
  </si>
  <si>
    <t>Malby z malířských směsí otěruvzdorných za mokra dvojnásobné, bílé za mokra otěruvzdorné výborně v místnostech výšky do 3,80 m</t>
  </si>
  <si>
    <t>2042728345</t>
  </si>
  <si>
    <t>90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</si>
  <si>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</si>
  <si>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</si>
  <si>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1808008861</t>
  </si>
  <si>
    <t>"169"(21,60*2+3,70)*4,05</t>
  </si>
  <si>
    <t>"179"(7,05*2+11,90+5,40)*4,05</t>
  </si>
  <si>
    <t>HZS</t>
  </si>
  <si>
    <t>Hodinové zúčtovací sazby</t>
  </si>
  <si>
    <t>VRN</t>
  </si>
  <si>
    <t>Vedlejší rozpočtové náklady</t>
  </si>
  <si>
    <t>VRN3</t>
  </si>
  <si>
    <t>Zařízení staveniště</t>
  </si>
  <si>
    <t>030001000</t>
  </si>
  <si>
    <t>kpl</t>
  </si>
  <si>
    <t>1024</t>
  </si>
  <si>
    <t>-263681888</t>
  </si>
  <si>
    <t>SO 701.2 - SO 701.2  STOUPAČKY, UČEBNY A INSTALAČNÍ KANÁL</t>
  </si>
  <si>
    <t>Ing. HERMOVÁ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</si>
  <si>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</si>
  <si>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</si>
  <si>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</si>
  <si>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</si>
  <si>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>-1678341048</t>
  </si>
  <si>
    <t>14,6*0,5*0,95</t>
  </si>
  <si>
    <t>161111502</t>
  </si>
  <si>
    <t>Svislé přemístění výkopku nošením bez naložení, avšak s vyprázdněním nádoby na hromady nebo do dopravního prostředku z horniny třídy těžitelnosti I skupiny 1 až 3, při hloubce výkopu přes 3 do 6 m</t>
  </si>
  <si>
    <t>1816319471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</si>
  <si>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</si>
  <si>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</si>
  <si>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-432820787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</si>
  <si>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</si>
  <si>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</si>
  <si>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-496146664</t>
  </si>
  <si>
    <t>6,935*3</t>
  </si>
  <si>
    <t>167151101</t>
  </si>
  <si>
    <t>Nakládání, skládání a překládání neulehlého výkopku nebo sypaniny strojně nakládání, množství do 100 m3, z horniny třídy těžitelnosti I, skupiny 1 až 3</t>
  </si>
  <si>
    <t>280297262</t>
  </si>
  <si>
    <t>6,935-3,6-1,35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</si>
  <si>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</si>
  <si>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</si>
  <si>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416821751</t>
  </si>
  <si>
    <t>18*0,5*0,4</t>
  </si>
  <si>
    <t>58337303</t>
  </si>
  <si>
    <t>štěrkopísek frakce 0/8</t>
  </si>
  <si>
    <t>-742689011</t>
  </si>
  <si>
    <t>3,6*2 "Přepočtené koeficientem množství</t>
  </si>
  <si>
    <t>451573111</t>
  </si>
  <si>
    <t>Lože pod potrubí, stoky a drobné objekty v otevřeném výkopu z písku a štěrkopísku do 63 mm</t>
  </si>
  <si>
    <t>-25330863</t>
  </si>
  <si>
    <t>18*0,5*0,15</t>
  </si>
  <si>
    <t>974031132</t>
  </si>
  <si>
    <t>Vysekání rýh ve zdivu cihelném na maltu vápennou nebo vápenocementovou do hl. 50 mm a šířky do 70 mm</t>
  </si>
  <si>
    <t>-1412615463</t>
  </si>
  <si>
    <t>2+0,8+2,6+1,6+3*0,6+2*0,6+1,3+4*0,5</t>
  </si>
  <si>
    <t>974031133</t>
  </si>
  <si>
    <t>Vysekání rýh ve zdivu cihelném na maltu vápennou nebo vápenocementovou do hl. 50 mm a šířky do 100 mm</t>
  </si>
  <si>
    <t>-964760663</t>
  </si>
  <si>
    <t>14,5</t>
  </si>
  <si>
    <t>997006002</t>
  </si>
  <si>
    <t>Úprava stavebního odpadu třídění strojové</t>
  </si>
  <si>
    <t>-92915659</t>
  </si>
  <si>
    <t>997013114</t>
  </si>
  <si>
    <t>Vnitrostaveništní doprava suti a vybouraných hmot vodorovně do 50 m s naložením základní pro budovy a haly výšky přes 12 do 15 m</t>
  </si>
  <si>
    <t>-1722557699</t>
  </si>
  <si>
    <t>997013214</t>
  </si>
  <si>
    <t>Vnitrostaveništní doprava suti a vybouraných hmot vodorovně do 50 m s naložením ručně pro budovy a haly výšky přes 12 do 15 m</t>
  </si>
  <si>
    <t>1061509671</t>
  </si>
  <si>
    <t>Odvoz suti a vybouraných hmot na skládku nebo meziskládku se složením, na vzdálenost do 1 km</t>
  </si>
  <si>
    <t>-1566973522</t>
  </si>
  <si>
    <t>Odvoz suti a vybouraných hmot na skládku nebo meziskládku se složením, na vzdálenost Příplatek k ceně za každý další započatý 1 km přes 1 km</t>
  </si>
  <si>
    <t>-42682757</t>
  </si>
  <si>
    <t>2,907*20</t>
  </si>
  <si>
    <t>997013607</t>
  </si>
  <si>
    <t>Poplatek za uložení stavebního odpadu na skládce (skládkovné) z tašek a keramických výrobků zatříděného do Katalogu odpadů pod kódem 17 01 03</t>
  </si>
  <si>
    <t>-389107951</t>
  </si>
  <si>
    <t>997013813</t>
  </si>
  <si>
    <t>Poplatek za uložení stavebního odpadu na skládce (skládkovné) z plastických hmot zatříděného do Katalogu odpadů pod kódem 17 02 03</t>
  </si>
  <si>
    <t>1073869181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</si>
  <si>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</si>
  <si>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</si>
  <si>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-1750191067</t>
  </si>
  <si>
    <t>997013873</t>
  </si>
  <si>
    <t>Poplatek za uložení stavebního odpadu na recyklační skládce (skládkovné) zeminy a kamení zatříděného do Katalogu odpadů pod kódem 17 05 04</t>
  </si>
  <si>
    <t>1504720385</t>
  </si>
  <si>
    <t>1,985*2</t>
  </si>
  <si>
    <t>721</t>
  </si>
  <si>
    <t>Zdravotechnika - vnitřní kanalizace</t>
  </si>
  <si>
    <t>721140802</t>
  </si>
  <si>
    <t>Demontáž potrubí z litinových trub odpadních nebo dešťových do DN 100</t>
  </si>
  <si>
    <t>-1912132750</t>
  </si>
  <si>
    <t>721140806</t>
  </si>
  <si>
    <t>Demontáž potrubí z litinových trub odpadních nebo dešťových přes 100 do DN 200</t>
  </si>
  <si>
    <t>-1605246739</t>
  </si>
  <si>
    <t>721171803</t>
  </si>
  <si>
    <t>Demontáž potrubí z novodurových trub odpadních nebo připojovacích do D 75</t>
  </si>
  <si>
    <t>1947327254</t>
  </si>
  <si>
    <t>721174024</t>
  </si>
  <si>
    <t>Potrubí z trub polypropylenových odpadní (svislé) DN 75</t>
  </si>
  <si>
    <t>-1178982152</t>
  </si>
  <si>
    <t>721174025</t>
  </si>
  <si>
    <t>Potrubí z trub polypropylenových odpadní (svislé) DN 110</t>
  </si>
  <si>
    <t>1412600378</t>
  </si>
  <si>
    <t>721174026</t>
  </si>
  <si>
    <t>Potrubí z trub polypropylenových odpadní (svislé) DN 125</t>
  </si>
  <si>
    <t>497547637</t>
  </si>
  <si>
    <t>721174042</t>
  </si>
  <si>
    <t>Potrubí z trub polypropylenových připojovací DN 40</t>
  </si>
  <si>
    <t>1212522676</t>
  </si>
  <si>
    <t>721174043</t>
  </si>
  <si>
    <t>Potrubí z trub polypropylenových připojovací DN 50</t>
  </si>
  <si>
    <t>886991880</t>
  </si>
  <si>
    <t>28615656</t>
  </si>
  <si>
    <t>objímka instalační pevná dvoušroubová HTPO DN 40</t>
  </si>
  <si>
    <t>1629964400</t>
  </si>
  <si>
    <t>28615657</t>
  </si>
  <si>
    <t>objímka instalační pevná dvoušroubová HTPO DN 50</t>
  </si>
  <si>
    <t>1576183945</t>
  </si>
  <si>
    <t>28615658</t>
  </si>
  <si>
    <t>objímka instalační pevná dvoušroubová HTPO DN 75</t>
  </si>
  <si>
    <t>-15873443</t>
  </si>
  <si>
    <t>28615659</t>
  </si>
  <si>
    <t>objímka instalační pevná dvoušroubová HTPO DN 110</t>
  </si>
  <si>
    <t>444926818</t>
  </si>
  <si>
    <t>28615660</t>
  </si>
  <si>
    <t>objímka instalační pevná dvoušroubová HTPO DN 125</t>
  </si>
  <si>
    <t>-1550024546</t>
  </si>
  <si>
    <t>722</t>
  </si>
  <si>
    <t>Zdravotechnika - vnitřní vodovod</t>
  </si>
  <si>
    <t>722130801</t>
  </si>
  <si>
    <t>Demontáž potrubí z ocelových trubek pozinkovaných závitových do DN 25</t>
  </si>
  <si>
    <t>-1100248563</t>
  </si>
  <si>
    <t>722130802</t>
  </si>
  <si>
    <t>Demontáž potrubí z ocelových trubek pozinkovaných závitových přes 25 do DN 40</t>
  </si>
  <si>
    <t>488563273</t>
  </si>
  <si>
    <t>722174002</t>
  </si>
  <si>
    <t>Potrubí z plastových trubek z polypropylenu PPR svařovaných polyfúzně PN 16 (SDR 7,4) D 20 x 2,8</t>
  </si>
  <si>
    <t>2093783985</t>
  </si>
  <si>
    <t>722174003</t>
  </si>
  <si>
    <t>Potrubí z plastových trubek z polypropylenu PPR svařovaných polyfúzně PN 16 (SDR 7,4) D 25 x 3,5</t>
  </si>
  <si>
    <t>-1949033158</t>
  </si>
  <si>
    <t>722174004</t>
  </si>
  <si>
    <t>Potrubí z plastových trubek z polypropylenu PPR svařovaných polyfúzně PN 16 (SDR 7,4) D 32 x 4,4</t>
  </si>
  <si>
    <t>1099403643</t>
  </si>
  <si>
    <t>722174005</t>
  </si>
  <si>
    <t>Potrubí z plastových trubek z polypropylenu PPR svařovaných polyfúzně PN 16 (SDR 7,4) D 40 x 5,5</t>
  </si>
  <si>
    <t>1914112705</t>
  </si>
  <si>
    <t>28654694</t>
  </si>
  <si>
    <t>objímka kovová s vrutem D 32-40mm</t>
  </si>
  <si>
    <t>522580874</t>
  </si>
  <si>
    <t>28654692</t>
  </si>
  <si>
    <t>objímka kovová s vrutem D 20-25mm</t>
  </si>
  <si>
    <t>1434241541</t>
  </si>
  <si>
    <t>722181241</t>
  </si>
  <si>
    <t>Ochrana potrubí termoizolačními trubicemi z pěnového polyetylenu PE přilepenými v příčných a podélných spojích, tloušťky izolace přes 13 do 20 mm, vnitřního průměru izolace DN do 22 mm</t>
  </si>
  <si>
    <t>-983625271</t>
  </si>
  <si>
    <t>722181242</t>
  </si>
  <si>
    <t>Ochrana potrubí termoizolačními trubicemi z pěnového polyetylenu PE přilepenými v příčných a podélných spojích, tloušťky izolace přes 13 do 20 mm, vnitřního průměru izolace DN přes 22 do 45 mm</t>
  </si>
  <si>
    <t>-428273360</t>
  </si>
  <si>
    <t>722240122</t>
  </si>
  <si>
    <t>Armatury z plastických hmot kohouty (PPR) kulové DN 20</t>
  </si>
  <si>
    <t>1660736283</t>
  </si>
  <si>
    <t>722240123</t>
  </si>
  <si>
    <t>Armatury z plastických hmot kohouty (PPR) kulové DN 25</t>
  </si>
  <si>
    <t>-2058723927</t>
  </si>
  <si>
    <t>722240124</t>
  </si>
  <si>
    <t>Armatury z plastických hmot kohouty (PPR) kulové DN 32</t>
  </si>
  <si>
    <t>2058658434</t>
  </si>
  <si>
    <t>722240125</t>
  </si>
  <si>
    <t>Armatury z plastických hmot kohouty (PPR) kulové DN 40</t>
  </si>
  <si>
    <t>673079395</t>
  </si>
  <si>
    <t>722290234</t>
  </si>
  <si>
    <t>Zkoušky, proplach a desinfekce vodovodního potrubí proplach a desinfekce vodovodního potrubí do DN 80</t>
  </si>
  <si>
    <t>-1585263641</t>
  </si>
  <si>
    <t>998722103</t>
  </si>
  <si>
    <t>Přesun hmot pro vnitřní vodovod stanovený z hmotnosti přesunovaného materiálu vodorovná dopravní vzdálenost do 50 m základní v objektech výšky přes 12 do 24 m</t>
  </si>
  <si>
    <t>-808362650</t>
  </si>
  <si>
    <t>725</t>
  </si>
  <si>
    <t>Zdravotechnika - zařizovací předměty</t>
  </si>
  <si>
    <t>725110814</t>
  </si>
  <si>
    <t>Demontáž klozetů kombi</t>
  </si>
  <si>
    <t>soubor</t>
  </si>
  <si>
    <t>1090469000</t>
  </si>
  <si>
    <t>1PP</t>
  </si>
  <si>
    <t>725112022</t>
  </si>
  <si>
    <t>Zařízení záchodů klozety keramické závěsné na nosné stěny s hlubokým splachováním odpad vodorovný</t>
  </si>
  <si>
    <t>-1886152551</t>
  </si>
  <si>
    <t>725210821</t>
  </si>
  <si>
    <t>Demontáž umyvadel bez výtokových armatur umyvadel</t>
  </si>
  <si>
    <t>-988762839</t>
  </si>
  <si>
    <t>725819401</t>
  </si>
  <si>
    <t>Ventily montáž ventilů ostatních typů rohových s připojovací trubičkou G 1/2"</t>
  </si>
  <si>
    <t>-40784024</t>
  </si>
  <si>
    <t>55141002</t>
  </si>
  <si>
    <t>ventil kulový rohový s filtrem 1/2"x3/8" s celokovovým kulatým designem</t>
  </si>
  <si>
    <t>-1419055032</t>
  </si>
  <si>
    <t>55190006</t>
  </si>
  <si>
    <t>hadice flexibilní sanitární 3/8"</t>
  </si>
  <si>
    <t>105596141</t>
  </si>
  <si>
    <t>725822611</t>
  </si>
  <si>
    <t>Baterie umyvadlové stojánkové pákové bez výpusti</t>
  </si>
  <si>
    <t>-1102276186</t>
  </si>
  <si>
    <t>725861102</t>
  </si>
  <si>
    <t>Zápachové uzávěrky zařizovacích předmětů pro umyvadla DN 40</t>
  </si>
  <si>
    <t>1973587865</t>
  </si>
  <si>
    <t>998725103</t>
  </si>
  <si>
    <t>Přesun hmot pro zařizovací předměty stanovený z hmotnosti přesunovaného materiálu vodorovná dopravní vzdálenost do 50 m základní v objektech výšky přes 12 do 24 m</t>
  </si>
  <si>
    <t>-2086071833</t>
  </si>
  <si>
    <t>726</t>
  </si>
  <si>
    <t>Zdravotechnika - předstěnové instalace</t>
  </si>
  <si>
    <t>726131041</t>
  </si>
  <si>
    <t>Předstěnové instalační systémy do lehkých stěn s kovovou konstrukcí pro závěsné klozety ovládání zepředu, stavební výšky 1120 mm</t>
  </si>
  <si>
    <t>-980011468</t>
  </si>
  <si>
    <t>998726113</t>
  </si>
  <si>
    <t>Přesun hmot pro instalační prefabrikáty stanovený z hmotnosti přesunovaného materiálu vodorovná dopravní vzdálenost do 50 m základní v objektech výšky přes 12 m do 24 m</t>
  </si>
  <si>
    <t>-1039557305</t>
  </si>
  <si>
    <t>VRN1</t>
  </si>
  <si>
    <t>Průzkumné, geodetické a projektové práce</t>
  </si>
  <si>
    <t>013254000</t>
  </si>
  <si>
    <t>013203000</t>
  </si>
  <si>
    <t>Fotodokumentace skutečného provedení stavby (dle SoD čl. 2, odst. 2.5.9)</t>
  </si>
  <si>
    <t>Dokumentace skutečného provedení stavby (dle SoD čl. 2, odst. 2.5.1)</t>
  </si>
  <si>
    <t>Zařízení staveniště (dle SoD čl. 2, odst. 2.5.2)</t>
  </si>
  <si>
    <t>VRN4</t>
  </si>
  <si>
    <t>Inženýrská činnost</t>
  </si>
  <si>
    <t>045203000</t>
  </si>
  <si>
    <t>Kompletační činnost (dle SoD čl. 2, odst. 2.5.4)</t>
  </si>
  <si>
    <t>045303000</t>
  </si>
  <si>
    <t>Koordinační činnost (dle SoD čl. 2, odst. 2.5.5)</t>
  </si>
  <si>
    <t>044002000</t>
  </si>
  <si>
    <t>Revize a zkoušky (dle SoD čl. 2, odst. 2.5.3)</t>
  </si>
  <si>
    <t>VRN5</t>
  </si>
  <si>
    <t>Finanční náklady</t>
  </si>
  <si>
    <t>051002000</t>
  </si>
  <si>
    <t>Pojištění stavby (dle SoD čl. 2, odst. 2.5.6)</t>
  </si>
  <si>
    <t>VRN7</t>
  </si>
  <si>
    <t>Provozní vlivy</t>
  </si>
  <si>
    <t>070001000</t>
  </si>
  <si>
    <t>soub</t>
  </si>
  <si>
    <t>Provozní a územní vlivy (dle SoD čl. 2, odst. 2.5.7)</t>
  </si>
  <si>
    <t>071002000</t>
  </si>
  <si>
    <t>Provoz dalšího subjektu (dle SoD čl. 2, odst. 2.5.8)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</si>
</sst>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sz val="11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7"/>
      <color rgb="FF969696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4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4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9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1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11" fillId="2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7" xfId="0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3" fillId="0" borderId="17" xfId="0" applyNumberFormat="1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166" fontId="13" fillId="0" borderId="0" xfId="0" applyNumberFormat="1" applyFont="1" applyAlignment="1">
      <alignment vertical="center"/>
    </xf>
    <xf numFmtId="4" fontId="13" fillId="0" borderId="12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20" applyFont="1" applyBorder="1" applyAlignment="1">
      <alignment horizontal="center" vertical="center"/>
    </xf>
    <xf numFmtId="0" fontId="20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23" fillId="0" borderId="17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4" fontId="23" fillId="0" borderId="18" xfId="0" applyNumberFormat="1" applyFont="1" applyBorder="1" applyAlignment="1">
      <alignment vertical="center"/>
    </xf>
    <xf numFmtId="4" fontId="23" fillId="0" borderId="19" xfId="0" applyNumberFormat="1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center" vertical="center"/>
    </xf>
    <xf numFmtId="4" fontId="11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horizontal="left" vertical="center"/>
    </xf>
    <xf numFmtId="0" fontId="27" fillId="0" borderId="19" xfId="0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31" fillId="0" borderId="3" xfId="0" applyFont="1" applyBorder="1"/>
    <xf numFmtId="0" fontId="31" fillId="0" borderId="0" xfId="0" applyFont="1"/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7" fillId="0" borderId="0" xfId="0" applyNumberFormat="1" applyFont="1"/>
    <xf numFmtId="0" fontId="31" fillId="0" borderId="17" xfId="0" applyFont="1" applyBorder="1"/>
    <xf numFmtId="166" fontId="31" fillId="0" borderId="0" xfId="0" applyNumberFormat="1" applyFont="1"/>
    <xf numFmtId="166" fontId="31" fillId="0" borderId="12" xfId="0" applyNumberFormat="1" applyFont="1" applyBorder="1"/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vertical="center"/>
    </xf>
    <xf numFmtId="0" fontId="28" fillId="0" borderId="0" xfId="0" applyFont="1" applyAlignment="1">
      <alignment horizontal="left"/>
    </xf>
    <xf numFmtId="4" fontId="28" fillId="0" borderId="0" xfId="0" applyNumberFormat="1" applyFont="1"/>
    <xf numFmtId="0" fontId="15" fillId="0" borderId="22" xfId="0" applyFont="1" applyBorder="1" applyAlignment="1">
      <alignment horizontal="center" vertical="center"/>
    </xf>
    <xf numFmtId="49" fontId="15" fillId="0" borderId="22" xfId="0" applyNumberFormat="1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167" fontId="15" fillId="0" borderId="22" xfId="0" applyNumberFormat="1" applyFont="1" applyBorder="1" applyAlignment="1">
      <alignment vertical="center"/>
    </xf>
    <xf numFmtId="4" fontId="15" fillId="0" borderId="22" xfId="0" applyNumberFormat="1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16" fillId="0" borderId="12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167" fontId="32" fillId="0" borderId="0" xfId="0" applyNumberFormat="1" applyFont="1" applyAlignment="1">
      <alignment vertical="center"/>
    </xf>
    <xf numFmtId="0" fontId="32" fillId="0" borderId="17" xfId="0" applyFont="1" applyBorder="1" applyAlignment="1">
      <alignment vertical="center"/>
    </xf>
    <xf numFmtId="0" fontId="32" fillId="0" borderId="12" xfId="0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17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167" fontId="35" fillId="0" borderId="0" xfId="0" applyNumberFormat="1" applyFont="1" applyAlignment="1">
      <alignment vertical="center"/>
    </xf>
    <xf numFmtId="0" fontId="35" fillId="0" borderId="17" xfId="0" applyFont="1" applyBorder="1" applyAlignment="1">
      <alignment vertical="center"/>
    </xf>
    <xf numFmtId="0" fontId="35" fillId="0" borderId="12" xfId="0" applyFont="1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0" borderId="22" xfId="0" applyNumberFormat="1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0" borderId="17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8" fillId="0" borderId="3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67" fontId="38" fillId="0" borderId="0" xfId="0" applyNumberFormat="1" applyFont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166" fontId="16" fillId="0" borderId="19" xfId="0" applyNumberFormat="1" applyFont="1" applyBorder="1" applyAlignment="1">
      <alignment vertical="center"/>
    </xf>
    <xf numFmtId="166" fontId="16" fillId="0" borderId="20" xfId="0" applyNumberFormat="1" applyFont="1" applyBorder="1" applyAlignment="1">
      <alignment vertical="center"/>
    </xf>
    <xf numFmtId="0" fontId="16" fillId="4" borderId="17" xfId="0" applyFont="1" applyFill="1" applyBorder="1" applyAlignment="1" applyProtection="1">
      <alignment horizontal="left" vertical="center"/>
      <protection locked="0"/>
    </xf>
    <xf numFmtId="0" fontId="15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167" fontId="15" fillId="0" borderId="22" xfId="0" applyNumberFormat="1" applyFont="1" applyBorder="1" applyAlignment="1">
      <alignment vertical="center"/>
    </xf>
    <xf numFmtId="4" fontId="15" fillId="4" borderId="22" xfId="0" applyNumberFormat="1" applyFont="1" applyFill="1" applyBorder="1" applyAlignment="1" applyProtection="1">
      <alignment vertical="center"/>
      <protection locked="0"/>
    </xf>
    <xf numFmtId="0" fontId="16" fillId="4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16" fillId="0" borderId="12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1" fillId="0" borderId="0" xfId="0" applyFont="1" applyProtection="1">
      <protection locked="0"/>
    </xf>
    <xf numFmtId="4" fontId="15" fillId="4" borderId="22" xfId="0" applyNumberFormat="1" applyFont="1" applyFill="1" applyBorder="1" applyAlignment="1" applyProtection="1">
      <alignment vertical="center"/>
      <protection locked="0"/>
    </xf>
    <xf numFmtId="4" fontId="15" fillId="4" borderId="22" xfId="0" applyNumberFormat="1" applyFont="1" applyFill="1" applyBorder="1" applyAlignment="1">
      <alignment vertical="center"/>
    </xf>
    <xf numFmtId="4" fontId="36" fillId="4" borderId="22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4" fontId="9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6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4" fontId="11" fillId="2" borderId="7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65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right" vertical="center"/>
    </xf>
    <xf numFmtId="0" fontId="15" fillId="3" borderId="21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ucl-fs1\homes$\ballak\Plocha\ZU&#352;\Rozpo&#269;et%20ZUS-CLIPA%20-%205..ETAP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SO 701.1. - SO 701.1 STAV..."/>
      <sheetName val="SO 701.2 - SO 701.2  STOU..."/>
      <sheetName val="Seznam figur"/>
    </sheetNames>
    <sheetDataSet>
      <sheetData sheetId="0">
        <row r="6">
          <cell r="K6" t="str">
            <v>VÝMĚNA ROZVODŮ ZTI V BUDOVĚ ZUŠ ČESKÁ LÍPA, ARBESOVA 2077-.ETAPA</v>
          </cell>
        </row>
        <row r="8">
          <cell r="AN8" t="str">
            <v>19. 3. 2024</v>
          </cell>
        </row>
        <row r="13">
          <cell r="AN13" t="str">
            <v/>
          </cell>
        </row>
        <row r="14">
          <cell r="E14" t="str">
            <v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 </v>
          </cell>
          <cell r="AN17" t="str">
            <v/>
          </cell>
        </row>
      </sheetData>
      <sheetData sheetId="1">
        <row r="33">
          <cell r="F33">
            <v>1692584.77</v>
          </cell>
          <cell r="J33">
            <v>355442.8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38">
          <cell r="P138">
            <v>1742.0570719999998</v>
          </cell>
        </row>
      </sheetData>
      <sheetData sheetId="2">
        <row r="33">
          <cell r="F33">
            <v>524262.97</v>
          </cell>
          <cell r="J33">
            <v>110095.22</v>
          </cell>
        </row>
        <row r="34">
          <cell r="F34">
            <v>0</v>
          </cell>
          <cell r="J34">
            <v>0</v>
          </cell>
        </row>
        <row r="35">
          <cell r="F35">
            <v>0</v>
          </cell>
          <cell r="J35">
            <v>0</v>
          </cell>
        </row>
        <row r="36">
          <cell r="F36">
            <v>0</v>
          </cell>
          <cell r="J36">
            <v>0</v>
          </cell>
        </row>
        <row r="37">
          <cell r="F37">
            <v>0</v>
          </cell>
        </row>
        <row r="126">
          <cell r="P126">
            <v>604.047908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98"/>
  <sheetViews>
    <sheetView showGridLines="0" zoomScale="80" zoomScaleNormal="80" workbookViewId="0" topLeftCell="A82">
      <selection activeCell="BE85" sqref="BE85"/>
    </sheetView>
  </sheetViews>
  <sheetFormatPr defaultColWidth="9.140625" defaultRowHeight="1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hidden="1" customWidth="1"/>
    <col min="44" max="44" width="11.7109375" style="0" customWidth="1"/>
    <col min="45" max="47" width="22.140625" style="0" hidden="1" customWidth="1"/>
    <col min="48" max="49" width="18.57421875" style="0" hidden="1" customWidth="1"/>
    <col min="50" max="51" width="21.421875" style="0" hidden="1" customWidth="1"/>
    <col min="52" max="52" width="18.57421875" style="0" hidden="1" customWidth="1"/>
    <col min="53" max="53" width="16.421875" style="0" hidden="1" customWidth="1"/>
    <col min="54" max="54" width="21.421875" style="0" hidden="1" customWidth="1"/>
    <col min="55" max="55" width="18.57421875" style="0" hidden="1" customWidth="1"/>
    <col min="56" max="56" width="16.421875" style="0" hidden="1" customWidth="1"/>
    <col min="57" max="57" width="57.00390625" style="0" customWidth="1"/>
    <col min="70" max="70" width="7.7109375" style="0" customWidth="1"/>
    <col min="71" max="71" width="0.42578125" style="0" hidden="1" customWidth="1"/>
    <col min="72" max="91" width="9.140625" style="0" hidden="1" customWidth="1"/>
    <col min="92" max="92" width="8.00390625" style="0" customWidth="1"/>
    <col min="93" max="93" width="10.140625" style="0" customWidth="1"/>
    <col min="94" max="94" width="9.28125" style="0" customWidth="1"/>
  </cols>
  <sheetData>
    <row r="1" spans="1:74" ht="15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5" customHeight="1"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S2" s="2" t="s">
        <v>6</v>
      </c>
      <c r="BT2" s="2" t="s">
        <v>7</v>
      </c>
    </row>
    <row r="3" spans="2:72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6</v>
      </c>
      <c r="BT3" s="2" t="s">
        <v>8</v>
      </c>
    </row>
    <row r="4" spans="2:71" ht="24.95" customHeight="1">
      <c r="B4" s="5"/>
      <c r="D4" s="6" t="s">
        <v>9</v>
      </c>
      <c r="AR4" s="5"/>
      <c r="AS4" s="7" t="s">
        <v>10</v>
      </c>
      <c r="BS4" s="2" t="s">
        <v>11</v>
      </c>
    </row>
    <row r="5" spans="2:71" ht="12" customHeight="1">
      <c r="B5" s="5"/>
      <c r="D5" s="8" t="s">
        <v>12</v>
      </c>
      <c r="K5" s="207" t="s">
        <v>13</v>
      </c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R5" s="5"/>
      <c r="BS5" s="2" t="s">
        <v>6</v>
      </c>
    </row>
    <row r="6" spans="2:71" ht="36.95" customHeight="1">
      <c r="B6" s="5"/>
      <c r="D6" s="10" t="s">
        <v>14</v>
      </c>
      <c r="K6" s="208" t="s">
        <v>15</v>
      </c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R6" s="5"/>
      <c r="BS6" s="2" t="s">
        <v>6</v>
      </c>
    </row>
    <row r="7" spans="2:71" ht="12" customHeight="1">
      <c r="B7" s="5"/>
      <c r="D7" s="11" t="s">
        <v>16</v>
      </c>
      <c r="K7" s="9" t="s">
        <v>1</v>
      </c>
      <c r="AK7" s="11" t="s">
        <v>17</v>
      </c>
      <c r="AN7" s="9" t="s">
        <v>1</v>
      </c>
      <c r="AR7" s="5"/>
      <c r="BS7" s="2" t="s">
        <v>6</v>
      </c>
    </row>
    <row r="8" spans="2:71" ht="12" customHeight="1">
      <c r="B8" s="5"/>
      <c r="D8" s="11" t="s">
        <v>18</v>
      </c>
      <c r="K8" s="9" t="s">
        <v>19</v>
      </c>
      <c r="AK8" s="11" t="s">
        <v>20</v>
      </c>
      <c r="AN8" s="9" t="s">
        <v>21</v>
      </c>
      <c r="AR8" s="5"/>
      <c r="BS8" s="2" t="s">
        <v>6</v>
      </c>
    </row>
    <row r="9" spans="2:71" ht="14.45" customHeight="1">
      <c r="B9" s="5"/>
      <c r="AR9" s="5"/>
      <c r="BS9" s="2" t="s">
        <v>6</v>
      </c>
    </row>
    <row r="10" spans="2:71" ht="12" customHeight="1">
      <c r="B10" s="5"/>
      <c r="D10" s="11" t="s">
        <v>22</v>
      </c>
      <c r="AK10" s="11" t="s">
        <v>23</v>
      </c>
      <c r="AN10" s="9" t="s">
        <v>1</v>
      </c>
      <c r="AR10" s="5"/>
      <c r="BS10" s="2" t="s">
        <v>6</v>
      </c>
    </row>
    <row r="11" spans="2:71" ht="18.4" customHeight="1">
      <c r="B11" s="5"/>
      <c r="E11" s="9" t="s">
        <v>24</v>
      </c>
      <c r="AK11" s="11" t="s">
        <v>25</v>
      </c>
      <c r="AN11" s="9" t="s">
        <v>1</v>
      </c>
      <c r="AR11" s="5"/>
      <c r="BS11" s="2" t="s">
        <v>6</v>
      </c>
    </row>
    <row r="12" spans="2:71" ht="6.95" customHeight="1">
      <c r="B12" s="5"/>
      <c r="AR12" s="5"/>
      <c r="BS12" s="2" t="s">
        <v>6</v>
      </c>
    </row>
    <row r="13" spans="2:71" ht="12" customHeight="1">
      <c r="B13" s="5"/>
      <c r="D13" s="11" t="s">
        <v>26</v>
      </c>
      <c r="AK13" s="11" t="s">
        <v>23</v>
      </c>
      <c r="AN13" s="9" t="s">
        <v>1</v>
      </c>
      <c r="AR13" s="5"/>
      <c r="BS13" s="2" t="s">
        <v>6</v>
      </c>
    </row>
    <row r="14" spans="2:71" ht="15">
      <c r="B14" s="5"/>
      <c r="E14" s="9" t="s">
        <v>27</v>
      </c>
      <c r="AK14" s="11" t="s">
        <v>25</v>
      </c>
      <c r="AN14" s="9" t="s">
        <v>1</v>
      </c>
      <c r="AR14" s="5"/>
      <c r="BS14" s="2" t="s">
        <v>6</v>
      </c>
    </row>
    <row r="15" spans="2:71" ht="6.95" customHeight="1">
      <c r="B15" s="5"/>
      <c r="AR15" s="5"/>
      <c r="BS15" s="2" t="s">
        <v>4</v>
      </c>
    </row>
    <row r="16" spans="2:71" ht="12" customHeight="1">
      <c r="B16" s="5"/>
      <c r="D16" s="11" t="s">
        <v>28</v>
      </c>
      <c r="AK16" s="11" t="s">
        <v>23</v>
      </c>
      <c r="AN16" s="9" t="s">
        <v>1</v>
      </c>
      <c r="AR16" s="5"/>
      <c r="BS16" s="2" t="s">
        <v>4</v>
      </c>
    </row>
    <row r="17" spans="2:71" ht="18.4" customHeight="1">
      <c r="B17" s="5"/>
      <c r="E17" s="9" t="s">
        <v>27</v>
      </c>
      <c r="AK17" s="11" t="s">
        <v>25</v>
      </c>
      <c r="AN17" s="9" t="s">
        <v>1</v>
      </c>
      <c r="AR17" s="5"/>
      <c r="BS17" s="2" t="s">
        <v>29</v>
      </c>
    </row>
    <row r="18" spans="2:71" ht="6.95" customHeight="1">
      <c r="B18" s="5"/>
      <c r="AR18" s="5"/>
      <c r="BS18" s="2" t="s">
        <v>6</v>
      </c>
    </row>
    <row r="19" spans="2:71" ht="12" customHeight="1">
      <c r="B19" s="5"/>
      <c r="D19" s="11" t="s">
        <v>30</v>
      </c>
      <c r="AK19" s="11" t="s">
        <v>23</v>
      </c>
      <c r="AN19" s="9" t="s">
        <v>1</v>
      </c>
      <c r="AR19" s="5"/>
      <c r="BS19" s="2" t="s">
        <v>6</v>
      </c>
    </row>
    <row r="20" spans="2:71" ht="18.4" customHeight="1">
      <c r="B20" s="5"/>
      <c r="E20" s="9" t="s">
        <v>31</v>
      </c>
      <c r="AK20" s="11" t="s">
        <v>25</v>
      </c>
      <c r="AN20" s="9" t="s">
        <v>1</v>
      </c>
      <c r="AR20" s="5"/>
      <c r="BS20" s="2" t="s">
        <v>4</v>
      </c>
    </row>
    <row r="21" spans="2:44" ht="6.95" customHeight="1">
      <c r="B21" s="5"/>
      <c r="AR21" s="5"/>
    </row>
    <row r="22" spans="2:44" ht="12" customHeight="1">
      <c r="B22" s="5"/>
      <c r="D22" s="11" t="s">
        <v>32</v>
      </c>
      <c r="AR22" s="5"/>
    </row>
    <row r="23" spans="2:44" ht="16.5" customHeight="1">
      <c r="B23" s="5"/>
      <c r="E23" s="209" t="s">
        <v>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5"/>
    </row>
    <row r="24" spans="2:44" ht="6.95" customHeight="1">
      <c r="B24" s="5"/>
      <c r="AR24" s="5"/>
    </row>
    <row r="25" spans="2:44" ht="6.95" customHeight="1">
      <c r="B25" s="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R25" s="5"/>
    </row>
    <row r="26" spans="2:44" s="14" customFormat="1" ht="25.9" customHeight="1">
      <c r="B26" s="13"/>
      <c r="D26" s="15" t="s">
        <v>33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210">
        <f>ROUND(AG94,2)</f>
        <v>0</v>
      </c>
      <c r="AL26" s="211"/>
      <c r="AM26" s="211"/>
      <c r="AN26" s="211"/>
      <c r="AO26" s="211"/>
      <c r="AR26" s="13"/>
    </row>
    <row r="27" spans="2:44" s="14" customFormat="1" ht="6.95" customHeight="1">
      <c r="B27" s="13"/>
      <c r="AR27" s="13"/>
    </row>
    <row r="28" spans="2:44" s="14" customFormat="1" ht="15">
      <c r="B28" s="13"/>
      <c r="L28" s="205" t="s">
        <v>34</v>
      </c>
      <c r="M28" s="205"/>
      <c r="N28" s="205"/>
      <c r="O28" s="205"/>
      <c r="P28" s="205"/>
      <c r="W28" s="205" t="s">
        <v>35</v>
      </c>
      <c r="X28" s="205"/>
      <c r="Y28" s="205"/>
      <c r="Z28" s="205"/>
      <c r="AA28" s="205"/>
      <c r="AB28" s="205"/>
      <c r="AC28" s="205"/>
      <c r="AD28" s="205"/>
      <c r="AE28" s="205"/>
      <c r="AK28" s="205" t="s">
        <v>36</v>
      </c>
      <c r="AL28" s="205"/>
      <c r="AM28" s="205"/>
      <c r="AN28" s="205"/>
      <c r="AO28" s="205"/>
      <c r="AR28" s="13"/>
    </row>
    <row r="29" spans="2:44" s="18" customFormat="1" ht="14.45" customHeight="1">
      <c r="B29" s="17"/>
      <c r="D29" s="11" t="s">
        <v>37</v>
      </c>
      <c r="F29" s="11" t="s">
        <v>38</v>
      </c>
      <c r="L29" s="212">
        <v>0.21</v>
      </c>
      <c r="M29" s="213"/>
      <c r="N29" s="213"/>
      <c r="O29" s="213"/>
      <c r="P29" s="213"/>
      <c r="W29" s="214">
        <f aca="true" t="shared" si="0" ref="W29">SUM(AG94)</f>
        <v>0</v>
      </c>
      <c r="X29" s="213"/>
      <c r="Y29" s="213"/>
      <c r="Z29" s="213"/>
      <c r="AA29" s="213"/>
      <c r="AB29" s="213"/>
      <c r="AC29" s="213"/>
      <c r="AD29" s="213"/>
      <c r="AE29" s="213"/>
      <c r="AK29" s="214">
        <f aca="true" t="shared" si="1" ref="AK29">SUM(W29/100*21)</f>
        <v>0</v>
      </c>
      <c r="AL29" s="213"/>
      <c r="AM29" s="213"/>
      <c r="AN29" s="213"/>
      <c r="AO29" s="213"/>
      <c r="AR29" s="17"/>
    </row>
    <row r="30" spans="2:44" s="18" customFormat="1" ht="14.45" customHeight="1">
      <c r="B30" s="17"/>
      <c r="F30" s="11" t="s">
        <v>39</v>
      </c>
      <c r="L30" s="212">
        <v>0.12</v>
      </c>
      <c r="M30" s="213"/>
      <c r="N30" s="213"/>
      <c r="O30" s="213"/>
      <c r="P30" s="213"/>
      <c r="W30" s="214">
        <f>ROUND(BA94,2)</f>
        <v>0</v>
      </c>
      <c r="X30" s="213"/>
      <c r="Y30" s="213"/>
      <c r="Z30" s="213"/>
      <c r="AA30" s="213"/>
      <c r="AB30" s="213"/>
      <c r="AC30" s="213"/>
      <c r="AD30" s="213"/>
      <c r="AE30" s="213"/>
      <c r="AK30" s="214">
        <f>ROUND(AW94,2)</f>
        <v>0</v>
      </c>
      <c r="AL30" s="213"/>
      <c r="AM30" s="213"/>
      <c r="AN30" s="213"/>
      <c r="AO30" s="213"/>
      <c r="AR30" s="17"/>
    </row>
    <row r="31" spans="2:44" s="18" customFormat="1" ht="14.45" customHeight="1" hidden="1">
      <c r="B31" s="17"/>
      <c r="F31" s="11" t="s">
        <v>40</v>
      </c>
      <c r="L31" s="212">
        <v>0.21</v>
      </c>
      <c r="M31" s="213"/>
      <c r="N31" s="213"/>
      <c r="O31" s="213"/>
      <c r="P31" s="213"/>
      <c r="W31" s="214">
        <f>ROUND(BB94,2)</f>
        <v>0</v>
      </c>
      <c r="X31" s="213"/>
      <c r="Y31" s="213"/>
      <c r="Z31" s="213"/>
      <c r="AA31" s="213"/>
      <c r="AB31" s="213"/>
      <c r="AC31" s="213"/>
      <c r="AD31" s="213"/>
      <c r="AE31" s="213"/>
      <c r="AK31" s="214">
        <v>0</v>
      </c>
      <c r="AL31" s="213"/>
      <c r="AM31" s="213"/>
      <c r="AN31" s="213"/>
      <c r="AO31" s="213"/>
      <c r="AR31" s="17"/>
    </row>
    <row r="32" spans="2:44" s="18" customFormat="1" ht="14.45" customHeight="1" hidden="1">
      <c r="B32" s="17"/>
      <c r="F32" s="11" t="s">
        <v>41</v>
      </c>
      <c r="L32" s="212">
        <v>0.12</v>
      </c>
      <c r="M32" s="213"/>
      <c r="N32" s="213"/>
      <c r="O32" s="213"/>
      <c r="P32" s="213"/>
      <c r="W32" s="214">
        <f>ROUND(BC94,2)</f>
        <v>0</v>
      </c>
      <c r="X32" s="213"/>
      <c r="Y32" s="213"/>
      <c r="Z32" s="213"/>
      <c r="AA32" s="213"/>
      <c r="AB32" s="213"/>
      <c r="AC32" s="213"/>
      <c r="AD32" s="213"/>
      <c r="AE32" s="213"/>
      <c r="AK32" s="214">
        <v>0</v>
      </c>
      <c r="AL32" s="213"/>
      <c r="AM32" s="213"/>
      <c r="AN32" s="213"/>
      <c r="AO32" s="213"/>
      <c r="AR32" s="17"/>
    </row>
    <row r="33" spans="2:44" s="18" customFormat="1" ht="14.45" customHeight="1" hidden="1">
      <c r="B33" s="17"/>
      <c r="F33" s="11" t="s">
        <v>42</v>
      </c>
      <c r="L33" s="212">
        <v>0</v>
      </c>
      <c r="M33" s="213"/>
      <c r="N33" s="213"/>
      <c r="O33" s="213"/>
      <c r="P33" s="213"/>
      <c r="W33" s="214">
        <f>ROUND(BD94,2)</f>
        <v>0</v>
      </c>
      <c r="X33" s="213"/>
      <c r="Y33" s="213"/>
      <c r="Z33" s="213"/>
      <c r="AA33" s="213"/>
      <c r="AB33" s="213"/>
      <c r="AC33" s="213"/>
      <c r="AD33" s="213"/>
      <c r="AE33" s="213"/>
      <c r="AK33" s="214">
        <v>0</v>
      </c>
      <c r="AL33" s="213"/>
      <c r="AM33" s="213"/>
      <c r="AN33" s="213"/>
      <c r="AO33" s="213"/>
      <c r="AR33" s="17"/>
    </row>
    <row r="34" spans="2:44" s="14" customFormat="1" ht="6.95" customHeight="1">
      <c r="B34" s="13"/>
      <c r="AR34" s="13"/>
    </row>
    <row r="35" spans="2:44" s="14" customFormat="1" ht="25.9" customHeight="1">
      <c r="B35" s="13"/>
      <c r="C35" s="19"/>
      <c r="D35" s="20" t="s">
        <v>43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2" t="s">
        <v>44</v>
      </c>
      <c r="U35" s="21"/>
      <c r="V35" s="21"/>
      <c r="W35" s="21"/>
      <c r="X35" s="217" t="s">
        <v>45</v>
      </c>
      <c r="Y35" s="218"/>
      <c r="Z35" s="218"/>
      <c r="AA35" s="218"/>
      <c r="AB35" s="218"/>
      <c r="AC35" s="21"/>
      <c r="AD35" s="21"/>
      <c r="AE35" s="21"/>
      <c r="AF35" s="21"/>
      <c r="AG35" s="21"/>
      <c r="AH35" s="21"/>
      <c r="AI35" s="21"/>
      <c r="AJ35" s="21"/>
      <c r="AK35" s="219">
        <f>SUM(AK26:AK33)</f>
        <v>0</v>
      </c>
      <c r="AL35" s="218"/>
      <c r="AM35" s="218"/>
      <c r="AN35" s="218"/>
      <c r="AO35" s="220"/>
      <c r="AP35" s="19"/>
      <c r="AQ35" s="19"/>
      <c r="AR35" s="13"/>
    </row>
    <row r="36" spans="2:44" s="14" customFormat="1" ht="6.95" customHeight="1">
      <c r="B36" s="13"/>
      <c r="AR36" s="13"/>
    </row>
    <row r="37" spans="2:44" s="14" customFormat="1" ht="14.45" customHeight="1">
      <c r="B37" s="13"/>
      <c r="AR37" s="13"/>
    </row>
    <row r="38" spans="2:44" ht="14.45" customHeight="1">
      <c r="B38" s="5"/>
      <c r="AR38" s="5"/>
    </row>
    <row r="39" spans="2:44" ht="14.45" customHeight="1">
      <c r="B39" s="5"/>
      <c r="AR39" s="5"/>
    </row>
    <row r="40" spans="2:44" ht="14.45" customHeight="1">
      <c r="B40" s="5"/>
      <c r="AR40" s="5"/>
    </row>
    <row r="41" spans="2:44" ht="14.45" customHeight="1">
      <c r="B41" s="5"/>
      <c r="AR41" s="5"/>
    </row>
    <row r="42" spans="2:44" ht="14.45" customHeight="1">
      <c r="B42" s="5"/>
      <c r="AR42" s="5"/>
    </row>
    <row r="43" spans="2:44" ht="14.45" customHeight="1">
      <c r="B43" s="5"/>
      <c r="AR43" s="5"/>
    </row>
    <row r="44" spans="2:44" ht="14.45" customHeight="1">
      <c r="B44" s="5"/>
      <c r="AR44" s="5"/>
    </row>
    <row r="45" spans="2:44" ht="14.45" customHeight="1">
      <c r="B45" s="5"/>
      <c r="AR45" s="5"/>
    </row>
    <row r="46" spans="2:44" ht="14.45" customHeight="1">
      <c r="B46" s="5"/>
      <c r="AR46" s="5"/>
    </row>
    <row r="47" spans="2:44" ht="14.45" customHeight="1">
      <c r="B47" s="5"/>
      <c r="AR47" s="5"/>
    </row>
    <row r="48" spans="2:44" ht="14.45" customHeight="1">
      <c r="B48" s="5"/>
      <c r="AR48" s="5"/>
    </row>
    <row r="49" spans="2:44" s="14" customFormat="1" ht="14.45" customHeight="1">
      <c r="B49" s="13"/>
      <c r="D49" s="23" t="s">
        <v>46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3" t="s">
        <v>47</v>
      </c>
      <c r="AI49" s="24"/>
      <c r="AJ49" s="24"/>
      <c r="AK49" s="24"/>
      <c r="AL49" s="24"/>
      <c r="AM49" s="24"/>
      <c r="AN49" s="24"/>
      <c r="AO49" s="24"/>
      <c r="AR49" s="13"/>
    </row>
    <row r="50" spans="2:44" ht="15">
      <c r="B50" s="5"/>
      <c r="AR50" s="5"/>
    </row>
    <row r="51" spans="2:44" ht="15">
      <c r="B51" s="5"/>
      <c r="AR51" s="5"/>
    </row>
    <row r="52" spans="2:44" ht="15">
      <c r="B52" s="5"/>
      <c r="AR52" s="5"/>
    </row>
    <row r="53" spans="2:44" ht="15">
      <c r="B53" s="5"/>
      <c r="AR53" s="5"/>
    </row>
    <row r="54" spans="2:44" ht="15">
      <c r="B54" s="5"/>
      <c r="AR54" s="5"/>
    </row>
    <row r="55" spans="2:44" ht="15">
      <c r="B55" s="5"/>
      <c r="AR55" s="5"/>
    </row>
    <row r="56" spans="2:44" ht="15">
      <c r="B56" s="5"/>
      <c r="AR56" s="5"/>
    </row>
    <row r="57" spans="2:44" ht="15">
      <c r="B57" s="5"/>
      <c r="AR57" s="5"/>
    </row>
    <row r="58" spans="2:44" ht="15">
      <c r="B58" s="5"/>
      <c r="AR58" s="5"/>
    </row>
    <row r="59" spans="2:44" ht="15">
      <c r="B59" s="5"/>
      <c r="AR59" s="5"/>
    </row>
    <row r="60" spans="2:44" s="14" customFormat="1" ht="15">
      <c r="B60" s="13"/>
      <c r="D60" s="25" t="s">
        <v>48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25" t="s">
        <v>49</v>
      </c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25" t="s">
        <v>48</v>
      </c>
      <c r="AI60" s="16"/>
      <c r="AJ60" s="16"/>
      <c r="AK60" s="16"/>
      <c r="AL60" s="16"/>
      <c r="AM60" s="25" t="s">
        <v>49</v>
      </c>
      <c r="AN60" s="16"/>
      <c r="AO60" s="16"/>
      <c r="AR60" s="13"/>
    </row>
    <row r="61" spans="2:44" ht="15">
      <c r="B61" s="5"/>
      <c r="AR61" s="5"/>
    </row>
    <row r="62" spans="2:44" ht="15">
      <c r="B62" s="5"/>
      <c r="AR62" s="5"/>
    </row>
    <row r="63" spans="2:44" ht="15">
      <c r="B63" s="5"/>
      <c r="AR63" s="5"/>
    </row>
    <row r="64" spans="2:44" s="14" customFormat="1" ht="15">
      <c r="B64" s="13"/>
      <c r="D64" s="23" t="s">
        <v>50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3" t="s">
        <v>51</v>
      </c>
      <c r="AI64" s="24"/>
      <c r="AJ64" s="24"/>
      <c r="AK64" s="24"/>
      <c r="AL64" s="24"/>
      <c r="AM64" s="24"/>
      <c r="AN64" s="24"/>
      <c r="AO64" s="24"/>
      <c r="AR64" s="13"/>
    </row>
    <row r="65" spans="2:44" ht="15">
      <c r="B65" s="5"/>
      <c r="AR65" s="5"/>
    </row>
    <row r="66" spans="2:44" ht="15">
      <c r="B66" s="5"/>
      <c r="AR66" s="5"/>
    </row>
    <row r="67" spans="2:44" ht="15">
      <c r="B67" s="5"/>
      <c r="AR67" s="5"/>
    </row>
    <row r="68" spans="2:44" ht="15">
      <c r="B68" s="5"/>
      <c r="AR68" s="5"/>
    </row>
    <row r="69" spans="2:44" ht="15">
      <c r="B69" s="5"/>
      <c r="AR69" s="5"/>
    </row>
    <row r="70" spans="2:44" ht="15">
      <c r="B70" s="5"/>
      <c r="AR70" s="5"/>
    </row>
    <row r="71" spans="2:44" ht="15">
      <c r="B71" s="5"/>
      <c r="AR71" s="5"/>
    </row>
    <row r="72" spans="2:44" ht="15">
      <c r="B72" s="5"/>
      <c r="AR72" s="5"/>
    </row>
    <row r="73" spans="2:44" ht="15">
      <c r="B73" s="5"/>
      <c r="AR73" s="5"/>
    </row>
    <row r="74" spans="2:44" ht="15">
      <c r="B74" s="5"/>
      <c r="AR74" s="5"/>
    </row>
    <row r="75" spans="2:44" s="14" customFormat="1" ht="15">
      <c r="B75" s="13"/>
      <c r="D75" s="25" t="s">
        <v>48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25" t="s">
        <v>49</v>
      </c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25" t="s">
        <v>48</v>
      </c>
      <c r="AI75" s="16"/>
      <c r="AJ75" s="16"/>
      <c r="AK75" s="16"/>
      <c r="AL75" s="16"/>
      <c r="AM75" s="25" t="s">
        <v>49</v>
      </c>
      <c r="AN75" s="16"/>
      <c r="AO75" s="16"/>
      <c r="AR75" s="13"/>
    </row>
    <row r="76" spans="2:44" s="14" customFormat="1" ht="15">
      <c r="B76" s="13"/>
      <c r="AR76" s="13"/>
    </row>
    <row r="77" spans="2:44" s="14" customFormat="1" ht="6.95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13"/>
    </row>
    <row r="81" spans="2:44" s="14" customFormat="1" ht="6.9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13"/>
    </row>
    <row r="82" spans="2:44" s="14" customFormat="1" ht="24.95" customHeight="1">
      <c r="B82" s="13"/>
      <c r="C82" s="6" t="s">
        <v>52</v>
      </c>
      <c r="AR82" s="13"/>
    </row>
    <row r="83" spans="2:44" s="14" customFormat="1" ht="6.95" customHeight="1">
      <c r="B83" s="13"/>
      <c r="AR83" s="13"/>
    </row>
    <row r="84" spans="2:44" s="30" customFormat="1" ht="12" customHeight="1">
      <c r="B84" s="31"/>
      <c r="C84" s="11" t="s">
        <v>12</v>
      </c>
      <c r="L84" s="30" t="str">
        <f>K5</f>
        <v>ZUS-CLIPA</v>
      </c>
      <c r="AR84" s="31"/>
    </row>
    <row r="85" spans="2:44" s="32" customFormat="1" ht="36.95" customHeight="1">
      <c r="B85" s="33"/>
      <c r="C85" s="34" t="s">
        <v>14</v>
      </c>
      <c r="L85" s="215" t="str">
        <f>K6</f>
        <v>VÝMĚNA ROZVODŮ ZTI V BUDOVĚ ZUŠ ČESKÁ LÍPA, ARBESOVA 2077-.ETAPA</v>
      </c>
      <c r="M85" s="216"/>
      <c r="N85" s="216"/>
      <c r="O85" s="216"/>
      <c r="P85" s="216"/>
      <c r="Q85" s="216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6"/>
      <c r="AR85" s="33"/>
    </row>
    <row r="86" spans="2:44" s="14" customFormat="1" ht="6.95" customHeight="1">
      <c r="B86" s="13"/>
      <c r="AR86" s="13"/>
    </row>
    <row r="87" spans="2:44" s="14" customFormat="1" ht="12" customHeight="1">
      <c r="B87" s="13"/>
      <c r="C87" s="11" t="s">
        <v>18</v>
      </c>
      <c r="L87" s="35" t="str">
        <f>IF(K8="","",K8)</f>
        <v>ČESKÁ LÍPA, ARBESOVA 2077</v>
      </c>
      <c r="AI87" s="11" t="s">
        <v>20</v>
      </c>
      <c r="AM87" s="221" t="str">
        <f>IF(AN8="","",AN8)</f>
        <v>19. 3. 2024</v>
      </c>
      <c r="AN87" s="221"/>
      <c r="AR87" s="13"/>
    </row>
    <row r="88" spans="2:44" s="14" customFormat="1" ht="6.95" customHeight="1">
      <c r="B88" s="13"/>
      <c r="AR88" s="13"/>
    </row>
    <row r="89" spans="2:56" s="14" customFormat="1" ht="15.2" customHeight="1">
      <c r="B89" s="13"/>
      <c r="C89" s="11" t="s">
        <v>22</v>
      </c>
      <c r="L89" s="30" t="str">
        <f>IF(E11="","",E11)</f>
        <v>MĚSTO ČESKÁ LÍPA</v>
      </c>
      <c r="AI89" s="11" t="s">
        <v>28</v>
      </c>
      <c r="AM89" s="222" t="str">
        <f>IF(E17="","",E17)</f>
        <v xml:space="preserve"> </v>
      </c>
      <c r="AN89" s="223"/>
      <c r="AO89" s="223"/>
      <c r="AP89" s="223"/>
      <c r="AR89" s="13"/>
      <c r="AS89" s="224" t="s">
        <v>53</v>
      </c>
      <c r="AT89" s="225"/>
      <c r="AU89" s="36"/>
      <c r="AV89" s="36"/>
      <c r="AW89" s="36"/>
      <c r="AX89" s="36"/>
      <c r="AY89" s="36"/>
      <c r="AZ89" s="36"/>
      <c r="BA89" s="36"/>
      <c r="BB89" s="36"/>
      <c r="BC89" s="36"/>
      <c r="BD89" s="37"/>
    </row>
    <row r="90" spans="2:56" s="14" customFormat="1" ht="15.2" customHeight="1">
      <c r="B90" s="13"/>
      <c r="C90" s="11" t="s">
        <v>26</v>
      </c>
      <c r="L90" s="30" t="str">
        <f>IF(E14="","",E14)</f>
        <v xml:space="preserve"> </v>
      </c>
      <c r="AI90" s="11" t="s">
        <v>30</v>
      </c>
      <c r="AM90" s="222" t="str">
        <f>IF(E20="","",E20)</f>
        <v>Jaroslav VALENTA</v>
      </c>
      <c r="AN90" s="223"/>
      <c r="AO90" s="223"/>
      <c r="AP90" s="223"/>
      <c r="AR90" s="13"/>
      <c r="AS90" s="226"/>
      <c r="AT90" s="227"/>
      <c r="BD90" s="38"/>
    </row>
    <row r="91" spans="2:56" s="14" customFormat="1" ht="10.9" customHeight="1">
      <c r="B91" s="13"/>
      <c r="AR91" s="13"/>
      <c r="AS91" s="226"/>
      <c r="AT91" s="227"/>
      <c r="BD91" s="38"/>
    </row>
    <row r="92" spans="2:56" s="14" customFormat="1" ht="29.25" customHeight="1">
      <c r="B92" s="13"/>
      <c r="C92" s="228" t="s">
        <v>54</v>
      </c>
      <c r="D92" s="229"/>
      <c r="E92" s="229"/>
      <c r="F92" s="229"/>
      <c r="G92" s="229"/>
      <c r="H92" s="39"/>
      <c r="I92" s="230" t="s">
        <v>55</v>
      </c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31" t="s">
        <v>56</v>
      </c>
      <c r="AH92" s="229"/>
      <c r="AI92" s="229"/>
      <c r="AJ92" s="229"/>
      <c r="AK92" s="229"/>
      <c r="AL92" s="229"/>
      <c r="AM92" s="229"/>
      <c r="AN92" s="230" t="s">
        <v>57</v>
      </c>
      <c r="AO92" s="229"/>
      <c r="AP92" s="232"/>
      <c r="AQ92" s="40" t="s">
        <v>58</v>
      </c>
      <c r="AR92" s="13"/>
      <c r="AS92" s="41" t="s">
        <v>59</v>
      </c>
      <c r="AT92" s="42" t="s">
        <v>60</v>
      </c>
      <c r="AU92" s="42" t="s">
        <v>61</v>
      </c>
      <c r="AV92" s="42" t="s">
        <v>62</v>
      </c>
      <c r="AW92" s="42" t="s">
        <v>63</v>
      </c>
      <c r="AX92" s="42" t="s">
        <v>64</v>
      </c>
      <c r="AY92" s="42" t="s">
        <v>65</v>
      </c>
      <c r="AZ92" s="42" t="s">
        <v>66</v>
      </c>
      <c r="BA92" s="42" t="s">
        <v>67</v>
      </c>
      <c r="BB92" s="42" t="s">
        <v>68</v>
      </c>
      <c r="BC92" s="42" t="s">
        <v>69</v>
      </c>
      <c r="BD92" s="43" t="s">
        <v>70</v>
      </c>
    </row>
    <row r="93" spans="2:56" s="14" customFormat="1" ht="10.9" customHeight="1">
      <c r="B93" s="13"/>
      <c r="AR93" s="13"/>
      <c r="AS93" s="44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7"/>
    </row>
    <row r="94" spans="2:90" s="45" customFormat="1" ht="32.45" customHeight="1">
      <c r="B94" s="46"/>
      <c r="C94" s="47" t="s">
        <v>71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236">
        <f>ROUND(SUM(AG95:AG96),2)</f>
        <v>0</v>
      </c>
      <c r="AH94" s="236"/>
      <c r="AI94" s="236"/>
      <c r="AJ94" s="236"/>
      <c r="AK94" s="236"/>
      <c r="AL94" s="236"/>
      <c r="AM94" s="236"/>
      <c r="AN94" s="237">
        <f aca="true" t="shared" si="2" ref="AN94">SUM(AN95:AP96)</f>
        <v>0</v>
      </c>
      <c r="AO94" s="237"/>
      <c r="AP94" s="237"/>
      <c r="AQ94" s="49" t="s">
        <v>1</v>
      </c>
      <c r="AR94" s="46"/>
      <c r="AS94" s="50">
        <f>ROUND(SUM(AS95:AS96),2)</f>
        <v>0</v>
      </c>
      <c r="AT94" s="51">
        <f>ROUND(SUM(AV94:AW94),2)</f>
        <v>465538.03</v>
      </c>
      <c r="AU94" s="52">
        <f>ROUND(SUM(AU95:AU96),5)</f>
        <v>2346.10498</v>
      </c>
      <c r="AV94" s="51">
        <f>ROUND(AZ94*L29,2)</f>
        <v>465538.03</v>
      </c>
      <c r="AW94" s="51">
        <f>ROUND(BA94*L30,2)</f>
        <v>0</v>
      </c>
      <c r="AX94" s="51">
        <f>ROUND(BB94*L29,2)</f>
        <v>0</v>
      </c>
      <c r="AY94" s="51">
        <f>ROUND(BC94*L30,2)</f>
        <v>0</v>
      </c>
      <c r="AZ94" s="51">
        <f>ROUND(SUM(AZ95:AZ96),2)</f>
        <v>2216847.74</v>
      </c>
      <c r="BA94" s="51">
        <f>ROUND(SUM(BA95:BA96),2)</f>
        <v>0</v>
      </c>
      <c r="BB94" s="51">
        <f>ROUND(SUM(BB95:BB96),2)</f>
        <v>0</v>
      </c>
      <c r="BC94" s="51">
        <f>ROUND(SUM(BC95:BC96),2)</f>
        <v>0</v>
      </c>
      <c r="BD94" s="53">
        <f>ROUND(SUM(BD95:BD96),2)</f>
        <v>0</v>
      </c>
      <c r="BS94" s="54" t="s">
        <v>72</v>
      </c>
      <c r="BT94" s="54" t="s">
        <v>73</v>
      </c>
      <c r="BU94" s="55" t="s">
        <v>74</v>
      </c>
      <c r="BV94" s="54" t="s">
        <v>75</v>
      </c>
      <c r="BW94" s="54" t="s">
        <v>5</v>
      </c>
      <c r="BX94" s="54" t="s">
        <v>76</v>
      </c>
      <c r="CL94" s="54" t="s">
        <v>1</v>
      </c>
    </row>
    <row r="95" spans="1:91" s="65" customFormat="1" ht="24.75" customHeight="1">
      <c r="A95" s="56" t="s">
        <v>77</v>
      </c>
      <c r="B95" s="57"/>
      <c r="C95" s="58"/>
      <c r="D95" s="233" t="s">
        <v>78</v>
      </c>
      <c r="E95" s="233"/>
      <c r="F95" s="233"/>
      <c r="G95" s="233"/>
      <c r="H95" s="233"/>
      <c r="I95" s="59"/>
      <c r="J95" s="233" t="s">
        <v>79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4">
        <f>SUM('Stavební část'!J30)</f>
        <v>0</v>
      </c>
      <c r="AH95" s="235"/>
      <c r="AI95" s="235"/>
      <c r="AJ95" s="235"/>
      <c r="AK95" s="235"/>
      <c r="AL95" s="235"/>
      <c r="AM95" s="235"/>
      <c r="AN95" s="234">
        <f>SUM('Stavební část'!J39)</f>
        <v>0</v>
      </c>
      <c r="AO95" s="235"/>
      <c r="AP95" s="235"/>
      <c r="AQ95" s="60" t="s">
        <v>80</v>
      </c>
      <c r="AR95" s="57"/>
      <c r="AS95" s="61">
        <v>0</v>
      </c>
      <c r="AT95" s="62">
        <f>ROUND(SUM(AV95:AW95),2)</f>
        <v>355442.8</v>
      </c>
      <c r="AU95" s="63">
        <f>'[1]SO 701.1. - SO 701.1 STAV...'!P138</f>
        <v>1742.0570719999998</v>
      </c>
      <c r="AV95" s="62">
        <f>'[1]SO 701.1. - SO 701.1 STAV...'!J33</f>
        <v>355442.8</v>
      </c>
      <c r="AW95" s="62">
        <f>'[1]SO 701.1. - SO 701.1 STAV...'!J34</f>
        <v>0</v>
      </c>
      <c r="AX95" s="62">
        <f>'[1]SO 701.1. - SO 701.1 STAV...'!J35</f>
        <v>0</v>
      </c>
      <c r="AY95" s="62">
        <f>'[1]SO 701.1. - SO 701.1 STAV...'!J36</f>
        <v>0</v>
      </c>
      <c r="AZ95" s="62">
        <f>'[1]SO 701.1. - SO 701.1 STAV...'!F33</f>
        <v>1692584.77</v>
      </c>
      <c r="BA95" s="62">
        <f>'[1]SO 701.1. - SO 701.1 STAV...'!F34</f>
        <v>0</v>
      </c>
      <c r="BB95" s="62">
        <f>'[1]SO 701.1. - SO 701.1 STAV...'!F35</f>
        <v>0</v>
      </c>
      <c r="BC95" s="62">
        <f>'[1]SO 701.1. - SO 701.1 STAV...'!F36</f>
        <v>0</v>
      </c>
      <c r="BD95" s="64">
        <f>'[1]SO 701.1. - SO 701.1 STAV...'!F37</f>
        <v>0</v>
      </c>
      <c r="BT95" s="66" t="s">
        <v>81</v>
      </c>
      <c r="BV95" s="66" t="s">
        <v>75</v>
      </c>
      <c r="BW95" s="66" t="s">
        <v>82</v>
      </c>
      <c r="BX95" s="66" t="s">
        <v>5</v>
      </c>
      <c r="CL95" s="66" t="s">
        <v>1</v>
      </c>
      <c r="CM95" s="66" t="s">
        <v>83</v>
      </c>
    </row>
    <row r="96" spans="1:91" s="65" customFormat="1" ht="24.75" customHeight="1">
      <c r="A96" s="56" t="s">
        <v>77</v>
      </c>
      <c r="B96" s="57"/>
      <c r="C96" s="58"/>
      <c r="D96" s="233" t="s">
        <v>84</v>
      </c>
      <c r="E96" s="233"/>
      <c r="F96" s="233"/>
      <c r="G96" s="233"/>
      <c r="H96" s="233"/>
      <c r="I96" s="59"/>
      <c r="J96" s="233" t="s">
        <v>85</v>
      </c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4">
        <f>SUM(ZTI!J30)</f>
        <v>0</v>
      </c>
      <c r="AH96" s="235"/>
      <c r="AI96" s="235"/>
      <c r="AJ96" s="235"/>
      <c r="AK96" s="235"/>
      <c r="AL96" s="235"/>
      <c r="AM96" s="235"/>
      <c r="AN96" s="234">
        <f>SUM(ZTI!J39)</f>
        <v>0</v>
      </c>
      <c r="AO96" s="235"/>
      <c r="AP96" s="235"/>
      <c r="AQ96" s="60" t="s">
        <v>80</v>
      </c>
      <c r="AR96" s="57"/>
      <c r="AS96" s="67">
        <v>0</v>
      </c>
      <c r="AT96" s="68">
        <f>ROUND(SUM(AV96:AW96),2)</f>
        <v>110095.22</v>
      </c>
      <c r="AU96" s="69">
        <f>'[1]SO 701.2 - SO 701.2  STOU...'!P126</f>
        <v>604.047908</v>
      </c>
      <c r="AV96" s="68">
        <f>'[1]SO 701.2 - SO 701.2  STOU...'!J33</f>
        <v>110095.22</v>
      </c>
      <c r="AW96" s="68">
        <f>'[1]SO 701.2 - SO 701.2  STOU...'!J34</f>
        <v>0</v>
      </c>
      <c r="AX96" s="68">
        <f>'[1]SO 701.2 - SO 701.2  STOU...'!J35</f>
        <v>0</v>
      </c>
      <c r="AY96" s="68">
        <f>'[1]SO 701.2 - SO 701.2  STOU...'!J36</f>
        <v>0</v>
      </c>
      <c r="AZ96" s="68">
        <f>'[1]SO 701.2 - SO 701.2  STOU...'!F33</f>
        <v>524262.97</v>
      </c>
      <c r="BA96" s="68">
        <f>'[1]SO 701.2 - SO 701.2  STOU...'!F34</f>
        <v>0</v>
      </c>
      <c r="BB96" s="68">
        <f>'[1]SO 701.2 - SO 701.2  STOU...'!F35</f>
        <v>0</v>
      </c>
      <c r="BC96" s="68">
        <f>'[1]SO 701.2 - SO 701.2  STOU...'!F36</f>
        <v>0</v>
      </c>
      <c r="BD96" s="70">
        <f>'[1]SO 701.2 - SO 701.2  STOU...'!F37</f>
        <v>0</v>
      </c>
      <c r="BT96" s="66" t="s">
        <v>81</v>
      </c>
      <c r="BV96" s="66" t="s">
        <v>75</v>
      </c>
      <c r="BW96" s="66" t="s">
        <v>86</v>
      </c>
      <c r="BX96" s="66" t="s">
        <v>5</v>
      </c>
      <c r="CL96" s="66" t="s">
        <v>1</v>
      </c>
      <c r="CM96" s="66" t="s">
        <v>83</v>
      </c>
    </row>
    <row r="97" spans="2:44" s="14" customFormat="1" ht="30" customHeight="1">
      <c r="B97" s="13"/>
      <c r="AR97" s="13"/>
    </row>
    <row r="98" spans="2:44" s="14" customFormat="1" ht="6.95" customHeight="1">
      <c r="B98" s="26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13"/>
    </row>
  </sheetData>
  <sheetProtection algorithmName="SHA-512" hashValue="wIzkoIHVCOnl/danz05Xsua5lCSstzctdYvI3X6NDQCOJHFZa+zpZbSUxE2PVlnalG43HaP1mp+zIPPhsbf7pg==" saltValue="03hyFQINTg6N9+RqwI5akg==" spinCount="100000" sheet="1" objects="1" scenarios="1"/>
  <mergeCells count="44">
    <mergeCell ref="D96:H96"/>
    <mergeCell ref="J96:AF96"/>
    <mergeCell ref="AG96:AM96"/>
    <mergeCell ref="AN96:AP96"/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85:AO8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L29:P29"/>
    <mergeCell ref="W29:AE29"/>
    <mergeCell ref="AK29:AO29"/>
    <mergeCell ref="L30:P30"/>
    <mergeCell ref="W30:AE30"/>
    <mergeCell ref="AK30:AO30"/>
    <mergeCell ref="L28:P28"/>
    <mergeCell ref="W28:AE28"/>
    <mergeCell ref="AK28:AO28"/>
    <mergeCell ref="AR2:BE2"/>
    <mergeCell ref="K5:AO5"/>
    <mergeCell ref="K6:AO6"/>
    <mergeCell ref="E23:AN23"/>
    <mergeCell ref="AK26:AO26"/>
  </mergeCells>
  <hyperlinks>
    <hyperlink ref="A95" location="'SO 701.1. - SO 701.1 STAV...'!C2" display="/"/>
    <hyperlink ref="A96" location="'SO 701.2 - SO 701.2  STOU...'!C2" display="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AE182-6A6A-4F94-9E03-5FCD5EF44C36}">
  <dimension ref="B2:BM698"/>
  <sheetViews>
    <sheetView showGridLines="0" zoomScale="80" zoomScaleNormal="80" workbookViewId="0" topLeftCell="B179">
      <selection activeCell="I143" sqref="I143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7.7109375" style="0" customWidth="1"/>
    <col min="13" max="13" width="0.13671875" style="0" hidden="1" customWidth="1"/>
    <col min="14" max="22" width="7.8515625" style="0" hidden="1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3" max="43" width="9.00390625" style="0" customWidth="1"/>
    <col min="44" max="46" width="9.140625" style="0" hidden="1" customWidth="1"/>
    <col min="47" max="47" width="4.8515625" style="0" hidden="1" customWidth="1"/>
    <col min="48" max="65" width="9.140625" style="0" hidden="1" customWidth="1"/>
  </cols>
  <sheetData>
    <row r="2" spans="12:56" ht="36.95" customHeight="1"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2" t="s">
        <v>82</v>
      </c>
      <c r="AZ2" s="71" t="s">
        <v>87</v>
      </c>
      <c r="BA2" s="71" t="s">
        <v>88</v>
      </c>
      <c r="BB2" s="71" t="s">
        <v>89</v>
      </c>
      <c r="BC2" s="71" t="s">
        <v>90</v>
      </c>
      <c r="BD2" s="71" t="s">
        <v>83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83</v>
      </c>
    </row>
    <row r="4" spans="2:46" ht="24.95" customHeight="1">
      <c r="B4" s="5"/>
      <c r="D4" s="72" t="s">
        <v>91</v>
      </c>
      <c r="L4" s="5"/>
      <c r="M4" s="73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74" t="s">
        <v>14</v>
      </c>
      <c r="L6" s="5"/>
    </row>
    <row r="7" spans="2:12" ht="26.25" customHeight="1">
      <c r="B7" s="5"/>
      <c r="E7" s="240" t="str">
        <f>'[1]Rekapitulace stavby'!K6</f>
        <v>VÝMĚNA ROZVODŮ ZTI V BUDOVĚ ZUŠ ČESKÁ LÍPA, ARBESOVA 2077-.ETAPA</v>
      </c>
      <c r="F7" s="241"/>
      <c r="G7" s="241"/>
      <c r="H7" s="241"/>
      <c r="L7" s="5"/>
    </row>
    <row r="8" spans="2:12" s="14" customFormat="1" ht="12" customHeight="1">
      <c r="B8" s="13"/>
      <c r="D8" s="74" t="s">
        <v>92</v>
      </c>
      <c r="L8" s="13"/>
    </row>
    <row r="9" spans="2:12" s="14" customFormat="1" ht="16.5" customHeight="1">
      <c r="B9" s="13"/>
      <c r="E9" s="238" t="s">
        <v>93</v>
      </c>
      <c r="F9" s="239"/>
      <c r="G9" s="239"/>
      <c r="H9" s="239"/>
      <c r="L9" s="13"/>
    </row>
    <row r="10" spans="2:12" s="14" customFormat="1" ht="15">
      <c r="B10" s="13"/>
      <c r="L10" s="13"/>
    </row>
    <row r="11" spans="2:12" s="14" customFormat="1" ht="12" customHeight="1">
      <c r="B11" s="13"/>
      <c r="D11" s="74" t="s">
        <v>16</v>
      </c>
      <c r="F11" s="75" t="s">
        <v>1</v>
      </c>
      <c r="I11" s="74" t="s">
        <v>17</v>
      </c>
      <c r="J11" s="75" t="s">
        <v>1</v>
      </c>
      <c r="L11" s="13"/>
    </row>
    <row r="12" spans="2:12" s="14" customFormat="1" ht="12" customHeight="1">
      <c r="B12" s="13"/>
      <c r="D12" s="74" t="s">
        <v>18</v>
      </c>
      <c r="F12" s="75" t="s">
        <v>19</v>
      </c>
      <c r="I12" s="74" t="s">
        <v>20</v>
      </c>
      <c r="J12" s="76" t="str">
        <f>'[1]Rekapitulace stavby'!AN8</f>
        <v>19. 3. 2024</v>
      </c>
      <c r="L12" s="13"/>
    </row>
    <row r="13" spans="2:12" s="14" customFormat="1" ht="10.9" customHeight="1">
      <c r="B13" s="13"/>
      <c r="L13" s="13"/>
    </row>
    <row r="14" spans="2:12" s="14" customFormat="1" ht="12" customHeight="1">
      <c r="B14" s="13"/>
      <c r="D14" s="74" t="s">
        <v>22</v>
      </c>
      <c r="I14" s="74" t="s">
        <v>23</v>
      </c>
      <c r="J14" s="75" t="s">
        <v>1</v>
      </c>
      <c r="L14" s="13"/>
    </row>
    <row r="15" spans="2:12" s="14" customFormat="1" ht="18" customHeight="1">
      <c r="B15" s="13"/>
      <c r="E15" s="75" t="s">
        <v>24</v>
      </c>
      <c r="I15" s="74" t="s">
        <v>25</v>
      </c>
      <c r="J15" s="75" t="s">
        <v>1</v>
      </c>
      <c r="L15" s="13"/>
    </row>
    <row r="16" spans="2:12" s="14" customFormat="1" ht="6.95" customHeight="1">
      <c r="B16" s="13"/>
      <c r="L16" s="13"/>
    </row>
    <row r="17" spans="2:12" s="14" customFormat="1" ht="12" customHeight="1">
      <c r="B17" s="13"/>
      <c r="D17" s="74" t="s">
        <v>26</v>
      </c>
      <c r="I17" s="74" t="s">
        <v>23</v>
      </c>
      <c r="J17" s="75" t="str">
        <f>'[1]Rekapitulace stavby'!AN13</f>
        <v/>
      </c>
      <c r="L17" s="13"/>
    </row>
    <row r="18" spans="2:12" s="14" customFormat="1" ht="18" customHeight="1">
      <c r="B18" s="13"/>
      <c r="E18" s="242" t="str">
        <f>'[1]Rekapitulace stavby'!E14</f>
        <v xml:space="preserve"> </v>
      </c>
      <c r="F18" s="242"/>
      <c r="G18" s="242"/>
      <c r="H18" s="242"/>
      <c r="I18" s="74" t="s">
        <v>25</v>
      </c>
      <c r="J18" s="75" t="str">
        <f>'[1]Rekapitulace stavby'!AN14</f>
        <v/>
      </c>
      <c r="L18" s="13"/>
    </row>
    <row r="19" spans="2:12" s="14" customFormat="1" ht="6.95" customHeight="1">
      <c r="B19" s="13"/>
      <c r="L19" s="13"/>
    </row>
    <row r="20" spans="2:12" s="14" customFormat="1" ht="12" customHeight="1">
      <c r="B20" s="13"/>
      <c r="D20" s="74" t="s">
        <v>28</v>
      </c>
      <c r="I20" s="74" t="s">
        <v>23</v>
      </c>
      <c r="J20" s="75" t="str">
        <f>IF('[1]Rekapitulace stavby'!AN16="","",'[1]Rekapitulace stavby'!AN16)</f>
        <v/>
      </c>
      <c r="L20" s="13"/>
    </row>
    <row r="21" spans="2:12" s="14" customFormat="1" ht="18" customHeight="1">
      <c r="B21" s="13"/>
      <c r="E21" s="75" t="str">
        <f>IF('[1]Rekapitulace stavby'!E17="","",'[1]Rekapitulace stavby'!E17)</f>
        <v xml:space="preserve"> </v>
      </c>
      <c r="I21" s="74" t="s">
        <v>25</v>
      </c>
      <c r="J21" s="75" t="str">
        <f>IF('[1]Rekapitulace stavby'!AN17="","",'[1]Rekapitulace stavby'!AN17)</f>
        <v/>
      </c>
      <c r="L21" s="13"/>
    </row>
    <row r="22" spans="2:12" s="14" customFormat="1" ht="6.95" customHeight="1">
      <c r="B22" s="13"/>
      <c r="L22" s="13"/>
    </row>
    <row r="23" spans="2:12" s="14" customFormat="1" ht="12" customHeight="1">
      <c r="B23" s="13"/>
      <c r="D23" s="74" t="s">
        <v>30</v>
      </c>
      <c r="I23" s="74" t="s">
        <v>23</v>
      </c>
      <c r="J23" s="75" t="s">
        <v>1</v>
      </c>
      <c r="L23" s="13"/>
    </row>
    <row r="24" spans="2:12" s="14" customFormat="1" ht="18" customHeight="1">
      <c r="B24" s="13"/>
      <c r="E24" s="75" t="s">
        <v>31</v>
      </c>
      <c r="I24" s="74" t="s">
        <v>25</v>
      </c>
      <c r="J24" s="75" t="s">
        <v>1</v>
      </c>
      <c r="L24" s="13"/>
    </row>
    <row r="25" spans="2:12" s="14" customFormat="1" ht="6.95" customHeight="1">
      <c r="B25" s="13"/>
      <c r="L25" s="13"/>
    </row>
    <row r="26" spans="2:12" s="14" customFormat="1" ht="12" customHeight="1">
      <c r="B26" s="13"/>
      <c r="D26" s="74" t="s">
        <v>32</v>
      </c>
      <c r="L26" s="13"/>
    </row>
    <row r="27" spans="2:12" s="78" customFormat="1" ht="16.5" customHeight="1">
      <c r="B27" s="77"/>
      <c r="E27" s="243" t="s">
        <v>1</v>
      </c>
      <c r="F27" s="243"/>
      <c r="G27" s="243"/>
      <c r="H27" s="243"/>
      <c r="L27" s="77"/>
    </row>
    <row r="28" spans="2:12" s="14" customFormat="1" ht="6.95" customHeight="1">
      <c r="B28" s="13"/>
      <c r="L28" s="13"/>
    </row>
    <row r="29" spans="2:12" s="14" customFormat="1" ht="6.95" customHeight="1">
      <c r="B29" s="13"/>
      <c r="D29" s="36"/>
      <c r="E29" s="36"/>
      <c r="F29" s="36"/>
      <c r="G29" s="36"/>
      <c r="H29" s="36"/>
      <c r="I29" s="36"/>
      <c r="J29" s="36"/>
      <c r="K29" s="36"/>
      <c r="L29" s="13"/>
    </row>
    <row r="30" spans="2:12" s="14" customFormat="1" ht="25.35" customHeight="1">
      <c r="B30" s="13"/>
      <c r="D30" s="80" t="s">
        <v>33</v>
      </c>
      <c r="J30" s="81">
        <f>ROUND(J138,2)</f>
        <v>0</v>
      </c>
      <c r="L30" s="13"/>
    </row>
    <row r="31" spans="2:12" s="14" customFormat="1" ht="6.95" customHeight="1">
      <c r="B31" s="13"/>
      <c r="D31" s="36"/>
      <c r="E31" s="36"/>
      <c r="F31" s="36"/>
      <c r="G31" s="36"/>
      <c r="H31" s="36"/>
      <c r="I31" s="36"/>
      <c r="J31" s="36"/>
      <c r="K31" s="36"/>
      <c r="L31" s="13"/>
    </row>
    <row r="32" spans="2:12" s="14" customFormat="1" ht="14.45" customHeight="1">
      <c r="B32" s="13"/>
      <c r="F32" s="82" t="s">
        <v>35</v>
      </c>
      <c r="I32" s="82" t="s">
        <v>34</v>
      </c>
      <c r="J32" s="82" t="s">
        <v>36</v>
      </c>
      <c r="L32" s="13"/>
    </row>
    <row r="33" spans="2:12" s="14" customFormat="1" ht="14.45" customHeight="1">
      <c r="B33" s="13"/>
      <c r="D33" s="83" t="s">
        <v>37</v>
      </c>
      <c r="E33" s="74" t="s">
        <v>38</v>
      </c>
      <c r="F33" s="84">
        <f>ROUND((SUM(BE138:BE688)),2)</f>
        <v>0</v>
      </c>
      <c r="I33" s="85">
        <v>0.21</v>
      </c>
      <c r="J33" s="84">
        <f>ROUND(((SUM(BE138:BE688))*I33),2)</f>
        <v>0</v>
      </c>
      <c r="L33" s="13"/>
    </row>
    <row r="34" spans="2:12" s="14" customFormat="1" ht="14.45" customHeight="1">
      <c r="B34" s="13"/>
      <c r="E34" s="74" t="s">
        <v>39</v>
      </c>
      <c r="F34" s="84">
        <f>ROUND((SUM(BF138:BF688)),2)</f>
        <v>0</v>
      </c>
      <c r="I34" s="85">
        <v>0.12</v>
      </c>
      <c r="J34" s="84">
        <f>ROUND(((SUM(BF138:BF688))*I34),2)</f>
        <v>0</v>
      </c>
      <c r="L34" s="13"/>
    </row>
    <row r="35" spans="2:12" s="14" customFormat="1" ht="14.45" customHeight="1" hidden="1">
      <c r="B35" s="13"/>
      <c r="E35" s="74" t="s">
        <v>40</v>
      </c>
      <c r="F35" s="84">
        <f>ROUND((SUM(BG138:BG688)),2)</f>
        <v>0</v>
      </c>
      <c r="I35" s="85">
        <v>0.21</v>
      </c>
      <c r="J35" s="84">
        <f>0</f>
        <v>0</v>
      </c>
      <c r="L35" s="13"/>
    </row>
    <row r="36" spans="2:12" s="14" customFormat="1" ht="14.45" customHeight="1" hidden="1">
      <c r="B36" s="13"/>
      <c r="E36" s="74" t="s">
        <v>41</v>
      </c>
      <c r="F36" s="84">
        <f>ROUND((SUM(BH138:BH688)),2)</f>
        <v>0</v>
      </c>
      <c r="I36" s="85">
        <v>0.12</v>
      </c>
      <c r="J36" s="84">
        <f>0</f>
        <v>0</v>
      </c>
      <c r="L36" s="13"/>
    </row>
    <row r="37" spans="2:12" s="14" customFormat="1" ht="14.45" customHeight="1" hidden="1">
      <c r="B37" s="13"/>
      <c r="E37" s="74" t="s">
        <v>42</v>
      </c>
      <c r="F37" s="84">
        <f>ROUND((SUM(BI138:BI688)),2)</f>
        <v>0</v>
      </c>
      <c r="I37" s="85">
        <v>0</v>
      </c>
      <c r="J37" s="84">
        <f>0</f>
        <v>0</v>
      </c>
      <c r="L37" s="13"/>
    </row>
    <row r="38" spans="2:12" s="14" customFormat="1" ht="6.95" customHeight="1">
      <c r="B38" s="13"/>
      <c r="L38" s="13"/>
    </row>
    <row r="39" spans="2:12" s="14" customFormat="1" ht="25.35" customHeight="1">
      <c r="B39" s="13"/>
      <c r="C39" s="86"/>
      <c r="D39" s="87" t="s">
        <v>43</v>
      </c>
      <c r="E39" s="39"/>
      <c r="F39" s="39"/>
      <c r="G39" s="88" t="s">
        <v>44</v>
      </c>
      <c r="H39" s="89" t="s">
        <v>45</v>
      </c>
      <c r="I39" s="39"/>
      <c r="J39" s="90">
        <f>SUM(J30:J37)</f>
        <v>0</v>
      </c>
      <c r="K39" s="91"/>
      <c r="L39" s="13"/>
    </row>
    <row r="40" spans="2:12" s="14" customFormat="1" ht="14.45" customHeight="1">
      <c r="B40" s="13"/>
      <c r="L40" s="13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4" customFormat="1" ht="14.45" customHeight="1">
      <c r="B50" s="13"/>
      <c r="D50" s="92" t="s">
        <v>46</v>
      </c>
      <c r="E50" s="24"/>
      <c r="F50" s="24"/>
      <c r="G50" s="92" t="s">
        <v>47</v>
      </c>
      <c r="H50" s="24"/>
      <c r="I50" s="24"/>
      <c r="J50" s="24"/>
      <c r="K50" s="24"/>
      <c r="L50" s="13"/>
    </row>
    <row r="51" spans="2:12" ht="15">
      <c r="B51" s="5"/>
      <c r="L51" s="5"/>
    </row>
    <row r="52" spans="2:12" ht="15">
      <c r="B52" s="5"/>
      <c r="L52" s="5"/>
    </row>
    <row r="53" spans="2:12" ht="15">
      <c r="B53" s="5"/>
      <c r="L53" s="5"/>
    </row>
    <row r="54" spans="2:12" ht="15">
      <c r="B54" s="5"/>
      <c r="L54" s="5"/>
    </row>
    <row r="55" spans="2:12" ht="15">
      <c r="B55" s="5"/>
      <c r="L55" s="5"/>
    </row>
    <row r="56" spans="2:12" ht="15">
      <c r="B56" s="5"/>
      <c r="L56" s="5"/>
    </row>
    <row r="57" spans="2:12" ht="15">
      <c r="B57" s="5"/>
      <c r="L57" s="5"/>
    </row>
    <row r="58" spans="2:12" ht="15">
      <c r="B58" s="5"/>
      <c r="L58" s="5"/>
    </row>
    <row r="59" spans="2:12" ht="15">
      <c r="B59" s="5"/>
      <c r="L59" s="5"/>
    </row>
    <row r="60" spans="2:12" ht="15">
      <c r="B60" s="5"/>
      <c r="L60" s="5"/>
    </row>
    <row r="61" spans="2:12" s="14" customFormat="1" ht="15">
      <c r="B61" s="13"/>
      <c r="D61" s="93" t="s">
        <v>48</v>
      </c>
      <c r="E61" s="16"/>
      <c r="F61" s="94" t="s">
        <v>49</v>
      </c>
      <c r="G61" s="93" t="s">
        <v>48</v>
      </c>
      <c r="H61" s="16"/>
      <c r="I61" s="16"/>
      <c r="J61" s="95" t="s">
        <v>49</v>
      </c>
      <c r="K61" s="16"/>
      <c r="L61" s="13"/>
    </row>
    <row r="62" spans="2:12" ht="15">
      <c r="B62" s="5"/>
      <c r="L62" s="5"/>
    </row>
    <row r="63" spans="2:12" ht="15">
      <c r="B63" s="5"/>
      <c r="L63" s="5"/>
    </row>
    <row r="64" spans="2:12" ht="15">
      <c r="B64" s="5"/>
      <c r="L64" s="5"/>
    </row>
    <row r="65" spans="2:12" s="14" customFormat="1" ht="15">
      <c r="B65" s="13"/>
      <c r="D65" s="92" t="s">
        <v>50</v>
      </c>
      <c r="E65" s="24"/>
      <c r="F65" s="24"/>
      <c r="G65" s="92" t="s">
        <v>51</v>
      </c>
      <c r="H65" s="24"/>
      <c r="I65" s="24"/>
      <c r="J65" s="24"/>
      <c r="K65" s="24"/>
      <c r="L65" s="13"/>
    </row>
    <row r="66" spans="2:12" ht="15">
      <c r="B66" s="5"/>
      <c r="L66" s="5"/>
    </row>
    <row r="67" spans="2:12" ht="15">
      <c r="B67" s="5"/>
      <c r="L67" s="5"/>
    </row>
    <row r="68" spans="2:12" ht="15">
      <c r="B68" s="5"/>
      <c r="L68" s="5"/>
    </row>
    <row r="69" spans="2:12" ht="15">
      <c r="B69" s="5"/>
      <c r="L69" s="5"/>
    </row>
    <row r="70" spans="2:12" ht="15">
      <c r="B70" s="5"/>
      <c r="L70" s="5"/>
    </row>
    <row r="71" spans="2:12" ht="15">
      <c r="B71" s="5"/>
      <c r="L71" s="5"/>
    </row>
    <row r="72" spans="2:12" ht="15">
      <c r="B72" s="5"/>
      <c r="L72" s="5"/>
    </row>
    <row r="73" spans="2:12" ht="15">
      <c r="B73" s="5"/>
      <c r="L73" s="5"/>
    </row>
    <row r="74" spans="2:12" ht="15">
      <c r="B74" s="5"/>
      <c r="L74" s="5"/>
    </row>
    <row r="75" spans="2:12" ht="15">
      <c r="B75" s="5"/>
      <c r="L75" s="5"/>
    </row>
    <row r="76" spans="2:12" s="14" customFormat="1" ht="15">
      <c r="B76" s="13"/>
      <c r="D76" s="93" t="s">
        <v>48</v>
      </c>
      <c r="E76" s="16"/>
      <c r="F76" s="94" t="s">
        <v>49</v>
      </c>
      <c r="G76" s="93" t="s">
        <v>48</v>
      </c>
      <c r="H76" s="16"/>
      <c r="I76" s="16"/>
      <c r="J76" s="95" t="s">
        <v>49</v>
      </c>
      <c r="K76" s="16"/>
      <c r="L76" s="13"/>
    </row>
    <row r="77" spans="2:12" s="14" customFormat="1" ht="14.45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13"/>
    </row>
    <row r="81" spans="2:12" s="14" customFormat="1" ht="6.9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13"/>
    </row>
    <row r="82" spans="2:12" s="14" customFormat="1" ht="24.95" customHeight="1">
      <c r="B82" s="13"/>
      <c r="C82" s="72" t="s">
        <v>94</v>
      </c>
      <c r="L82" s="13"/>
    </row>
    <row r="83" spans="2:12" s="14" customFormat="1" ht="6.95" customHeight="1">
      <c r="B83" s="13"/>
      <c r="L83" s="13"/>
    </row>
    <row r="84" spans="2:12" s="14" customFormat="1" ht="12" customHeight="1">
      <c r="B84" s="13"/>
      <c r="C84" s="74" t="s">
        <v>14</v>
      </c>
      <c r="L84" s="13"/>
    </row>
    <row r="85" spans="2:12" s="14" customFormat="1" ht="26.25" customHeight="1">
      <c r="B85" s="13"/>
      <c r="E85" s="240" t="str">
        <f>E7</f>
        <v>VÝMĚNA ROZVODŮ ZTI V BUDOVĚ ZUŠ ČESKÁ LÍPA, ARBESOVA 2077-.ETAPA</v>
      </c>
      <c r="F85" s="241"/>
      <c r="G85" s="241"/>
      <c r="H85" s="241"/>
      <c r="L85" s="13"/>
    </row>
    <row r="86" spans="2:12" s="14" customFormat="1" ht="12" customHeight="1">
      <c r="B86" s="13"/>
      <c r="C86" s="74" t="s">
        <v>92</v>
      </c>
      <c r="L86" s="13"/>
    </row>
    <row r="87" spans="2:12" s="14" customFormat="1" ht="16.5" customHeight="1">
      <c r="B87" s="13"/>
      <c r="E87" s="238" t="str">
        <f>E9</f>
        <v>SO 701.1. - SO 701.1 STAVEBNÍ ČÁST</v>
      </c>
      <c r="F87" s="239"/>
      <c r="G87" s="239"/>
      <c r="H87" s="239"/>
      <c r="L87" s="13"/>
    </row>
    <row r="88" spans="2:12" s="14" customFormat="1" ht="6.95" customHeight="1">
      <c r="B88" s="13"/>
      <c r="L88" s="13"/>
    </row>
    <row r="89" spans="2:12" s="14" customFormat="1" ht="12" customHeight="1">
      <c r="B89" s="13"/>
      <c r="C89" s="74" t="s">
        <v>18</v>
      </c>
      <c r="F89" s="75" t="str">
        <f>F12</f>
        <v>ČESKÁ LÍPA, ARBESOVA 2077</v>
      </c>
      <c r="I89" s="74" t="s">
        <v>20</v>
      </c>
      <c r="J89" s="76" t="str">
        <f>IF(J12="","",J12)</f>
        <v>19. 3. 2024</v>
      </c>
      <c r="L89" s="13"/>
    </row>
    <row r="90" spans="2:12" s="14" customFormat="1" ht="6.95" customHeight="1">
      <c r="B90" s="13"/>
      <c r="L90" s="13"/>
    </row>
    <row r="91" spans="2:12" s="14" customFormat="1" ht="15.2" customHeight="1">
      <c r="B91" s="13"/>
      <c r="C91" s="74" t="s">
        <v>22</v>
      </c>
      <c r="F91" s="75" t="str">
        <f>E15</f>
        <v>MĚSTO ČESKÁ LÍPA</v>
      </c>
      <c r="I91" s="74" t="s">
        <v>28</v>
      </c>
      <c r="J91" s="79" t="str">
        <f>E21</f>
        <v xml:space="preserve"> </v>
      </c>
      <c r="L91" s="13"/>
    </row>
    <row r="92" spans="2:12" s="14" customFormat="1" ht="15.2" customHeight="1">
      <c r="B92" s="13"/>
      <c r="C92" s="74" t="s">
        <v>26</v>
      </c>
      <c r="F92" s="75" t="str">
        <f>IF(E18="","",E18)</f>
        <v xml:space="preserve"> </v>
      </c>
      <c r="I92" s="74" t="s">
        <v>30</v>
      </c>
      <c r="J92" s="79" t="str">
        <f>E24</f>
        <v>Jaroslav VALENTA</v>
      </c>
      <c r="L92" s="13"/>
    </row>
    <row r="93" spans="2:12" s="14" customFormat="1" ht="10.35" customHeight="1">
      <c r="B93" s="13"/>
      <c r="L93" s="13"/>
    </row>
    <row r="94" spans="2:12" s="14" customFormat="1" ht="29.25" customHeight="1">
      <c r="B94" s="13"/>
      <c r="C94" s="96" t="s">
        <v>95</v>
      </c>
      <c r="D94" s="86"/>
      <c r="E94" s="86"/>
      <c r="F94" s="86"/>
      <c r="G94" s="86"/>
      <c r="H94" s="86"/>
      <c r="I94" s="86"/>
      <c r="J94" s="97" t="s">
        <v>96</v>
      </c>
      <c r="K94" s="86"/>
      <c r="L94" s="13"/>
    </row>
    <row r="95" spans="2:12" s="14" customFormat="1" ht="10.35" customHeight="1">
      <c r="B95" s="13"/>
      <c r="L95" s="13"/>
    </row>
    <row r="96" spans="2:47" s="14" customFormat="1" ht="22.9" customHeight="1">
      <c r="B96" s="13"/>
      <c r="C96" s="98" t="s">
        <v>97</v>
      </c>
      <c r="J96" s="81">
        <f>J138</f>
        <v>0</v>
      </c>
      <c r="L96" s="13"/>
      <c r="AU96" s="2" t="s">
        <v>98</v>
      </c>
    </row>
    <row r="97" spans="2:12" s="100" customFormat="1" ht="24.95" customHeight="1">
      <c r="B97" s="99"/>
      <c r="D97" s="101" t="s">
        <v>99</v>
      </c>
      <c r="E97" s="102"/>
      <c r="F97" s="102"/>
      <c r="G97" s="102"/>
      <c r="H97" s="102"/>
      <c r="I97" s="102"/>
      <c r="J97" s="103">
        <f>J139</f>
        <v>0</v>
      </c>
      <c r="L97" s="99"/>
    </row>
    <row r="98" spans="2:12" s="105" customFormat="1" ht="19.9" customHeight="1">
      <c r="B98" s="104"/>
      <c r="D98" s="106" t="s">
        <v>100</v>
      </c>
      <c r="E98" s="107"/>
      <c r="F98" s="107"/>
      <c r="G98" s="107"/>
      <c r="H98" s="107"/>
      <c r="I98" s="107"/>
      <c r="J98" s="108">
        <f>J140</f>
        <v>0</v>
      </c>
      <c r="L98" s="104"/>
    </row>
    <row r="99" spans="2:12" s="105" customFormat="1" ht="19.9" customHeight="1">
      <c r="B99" s="104"/>
      <c r="D99" s="106" t="s">
        <v>101</v>
      </c>
      <c r="E99" s="107"/>
      <c r="F99" s="107"/>
      <c r="G99" s="107"/>
      <c r="H99" s="107"/>
      <c r="I99" s="107"/>
      <c r="J99" s="108">
        <f>J145</f>
        <v>0</v>
      </c>
      <c r="L99" s="104"/>
    </row>
    <row r="100" spans="2:12" s="105" customFormat="1" ht="19.9" customHeight="1">
      <c r="B100" s="104"/>
      <c r="D100" s="106" t="s">
        <v>102</v>
      </c>
      <c r="E100" s="107"/>
      <c r="F100" s="107"/>
      <c r="G100" s="107"/>
      <c r="H100" s="107"/>
      <c r="I100" s="107"/>
      <c r="J100" s="108">
        <f>J164</f>
        <v>0</v>
      </c>
      <c r="L100" s="104"/>
    </row>
    <row r="101" spans="2:12" s="105" customFormat="1" ht="19.9" customHeight="1">
      <c r="B101" s="104"/>
      <c r="D101" s="106" t="s">
        <v>103</v>
      </c>
      <c r="E101" s="107"/>
      <c r="F101" s="107"/>
      <c r="G101" s="107"/>
      <c r="H101" s="107"/>
      <c r="I101" s="107"/>
      <c r="J101" s="108">
        <f>J172</f>
        <v>0</v>
      </c>
      <c r="L101" s="104"/>
    </row>
    <row r="102" spans="2:12" s="105" customFormat="1" ht="19.9" customHeight="1">
      <c r="B102" s="104"/>
      <c r="D102" s="106" t="s">
        <v>104</v>
      </c>
      <c r="E102" s="107"/>
      <c r="F102" s="107"/>
      <c r="G102" s="107"/>
      <c r="H102" s="107"/>
      <c r="I102" s="107"/>
      <c r="J102" s="108">
        <f>J286</f>
        <v>0</v>
      </c>
      <c r="L102" s="104"/>
    </row>
    <row r="103" spans="2:12" s="105" customFormat="1" ht="19.9" customHeight="1">
      <c r="B103" s="104"/>
      <c r="D103" s="106" t="s">
        <v>105</v>
      </c>
      <c r="E103" s="107"/>
      <c r="F103" s="107"/>
      <c r="G103" s="107"/>
      <c r="H103" s="107"/>
      <c r="I103" s="107"/>
      <c r="J103" s="108">
        <f>J362</f>
        <v>0</v>
      </c>
      <c r="L103" s="104"/>
    </row>
    <row r="104" spans="2:12" s="105" customFormat="1" ht="19.9" customHeight="1">
      <c r="B104" s="104"/>
      <c r="D104" s="106" t="s">
        <v>106</v>
      </c>
      <c r="E104" s="107"/>
      <c r="F104" s="107"/>
      <c r="G104" s="107"/>
      <c r="H104" s="107"/>
      <c r="I104" s="107"/>
      <c r="J104" s="108">
        <f>J377</f>
        <v>0</v>
      </c>
      <c r="L104" s="104"/>
    </row>
    <row r="105" spans="2:12" s="105" customFormat="1" ht="19.9" customHeight="1">
      <c r="B105" s="104"/>
      <c r="D105" s="106" t="s">
        <v>107</v>
      </c>
      <c r="E105" s="107"/>
      <c r="F105" s="107"/>
      <c r="G105" s="107"/>
      <c r="H105" s="107"/>
      <c r="I105" s="107"/>
      <c r="J105" s="108">
        <f>J382</f>
        <v>0</v>
      </c>
      <c r="L105" s="104"/>
    </row>
    <row r="106" spans="2:12" s="100" customFormat="1" ht="24.95" customHeight="1">
      <c r="B106" s="99"/>
      <c r="D106" s="101" t="s">
        <v>108</v>
      </c>
      <c r="E106" s="102"/>
      <c r="F106" s="102"/>
      <c r="G106" s="102"/>
      <c r="H106" s="102"/>
      <c r="I106" s="102"/>
      <c r="J106" s="103">
        <f>J384</f>
        <v>0</v>
      </c>
      <c r="L106" s="99"/>
    </row>
    <row r="107" spans="2:12" s="105" customFormat="1" ht="19.9" customHeight="1">
      <c r="B107" s="104"/>
      <c r="D107" s="106" t="s">
        <v>109</v>
      </c>
      <c r="E107" s="107"/>
      <c r="F107" s="107"/>
      <c r="G107" s="107"/>
      <c r="H107" s="107"/>
      <c r="I107" s="107"/>
      <c r="J107" s="108">
        <f>J385</f>
        <v>0</v>
      </c>
      <c r="L107" s="104"/>
    </row>
    <row r="108" spans="2:12" s="105" customFormat="1" ht="19.9" customHeight="1">
      <c r="B108" s="104"/>
      <c r="D108" s="106" t="s">
        <v>110</v>
      </c>
      <c r="E108" s="107"/>
      <c r="F108" s="107"/>
      <c r="G108" s="107"/>
      <c r="H108" s="107"/>
      <c r="I108" s="107"/>
      <c r="J108" s="108">
        <f>J421</f>
        <v>0</v>
      </c>
      <c r="L108" s="104"/>
    </row>
    <row r="109" spans="2:12" s="105" customFormat="1" ht="19.9" customHeight="1">
      <c r="B109" s="104"/>
      <c r="D109" s="106" t="s">
        <v>111</v>
      </c>
      <c r="E109" s="107"/>
      <c r="F109" s="107"/>
      <c r="G109" s="107"/>
      <c r="H109" s="107"/>
      <c r="I109" s="107"/>
      <c r="J109" s="108">
        <f>J429</f>
        <v>0</v>
      </c>
      <c r="L109" s="104"/>
    </row>
    <row r="110" spans="2:12" s="105" customFormat="1" ht="19.9" customHeight="1">
      <c r="B110" s="104"/>
      <c r="D110" s="106" t="s">
        <v>112</v>
      </c>
      <c r="E110" s="107"/>
      <c r="F110" s="107"/>
      <c r="G110" s="107"/>
      <c r="H110" s="107"/>
      <c r="I110" s="107"/>
      <c r="J110" s="108">
        <f>J448</f>
        <v>0</v>
      </c>
      <c r="L110" s="104"/>
    </row>
    <row r="111" spans="2:12" s="105" customFormat="1" ht="19.9" customHeight="1">
      <c r="B111" s="104"/>
      <c r="D111" s="106" t="s">
        <v>113</v>
      </c>
      <c r="E111" s="107"/>
      <c r="F111" s="107"/>
      <c r="G111" s="107"/>
      <c r="H111" s="107"/>
      <c r="I111" s="107"/>
      <c r="J111" s="108">
        <f>J458</f>
        <v>0</v>
      </c>
      <c r="L111" s="104"/>
    </row>
    <row r="112" spans="2:12" s="105" customFormat="1" ht="19.9" customHeight="1">
      <c r="B112" s="104"/>
      <c r="D112" s="106" t="s">
        <v>114</v>
      </c>
      <c r="E112" s="107"/>
      <c r="F112" s="107"/>
      <c r="G112" s="107"/>
      <c r="H112" s="107"/>
      <c r="I112" s="107"/>
      <c r="J112" s="108">
        <f>J517</f>
        <v>0</v>
      </c>
      <c r="L112" s="104"/>
    </row>
    <row r="113" spans="2:12" s="105" customFormat="1" ht="19.9" customHeight="1">
      <c r="B113" s="104"/>
      <c r="D113" s="106" t="s">
        <v>115</v>
      </c>
      <c r="E113" s="107"/>
      <c r="F113" s="107"/>
      <c r="G113" s="107"/>
      <c r="H113" s="107"/>
      <c r="I113" s="107"/>
      <c r="J113" s="108">
        <f>J537</f>
        <v>0</v>
      </c>
      <c r="L113" s="104"/>
    </row>
    <row r="114" spans="2:12" s="105" customFormat="1" ht="19.9" customHeight="1">
      <c r="B114" s="104"/>
      <c r="D114" s="106" t="s">
        <v>116</v>
      </c>
      <c r="E114" s="107"/>
      <c r="F114" s="107"/>
      <c r="G114" s="107"/>
      <c r="H114" s="107"/>
      <c r="I114" s="107"/>
      <c r="J114" s="108">
        <f>J569</f>
        <v>0</v>
      </c>
      <c r="L114" s="104"/>
    </row>
    <row r="115" spans="2:12" s="105" customFormat="1" ht="19.9" customHeight="1">
      <c r="B115" s="104"/>
      <c r="D115" s="106" t="s">
        <v>117</v>
      </c>
      <c r="E115" s="107"/>
      <c r="F115" s="107"/>
      <c r="G115" s="107"/>
      <c r="H115" s="107"/>
      <c r="I115" s="107"/>
      <c r="J115" s="108">
        <f>J609</f>
        <v>0</v>
      </c>
      <c r="L115" s="104"/>
    </row>
    <row r="116" spans="2:12" s="100" customFormat="1" ht="24.95" customHeight="1">
      <c r="B116" s="99"/>
      <c r="D116" s="101" t="s">
        <v>118</v>
      </c>
      <c r="E116" s="102"/>
      <c r="F116" s="102"/>
      <c r="G116" s="102"/>
      <c r="H116" s="102"/>
      <c r="I116" s="102"/>
      <c r="J116" s="103">
        <f>J682</f>
        <v>0</v>
      </c>
      <c r="L116" s="99"/>
    </row>
    <row r="117" spans="2:12" s="100" customFormat="1" ht="24.95" customHeight="1">
      <c r="B117" s="99"/>
      <c r="D117" s="101" t="s">
        <v>119</v>
      </c>
      <c r="E117" s="102"/>
      <c r="F117" s="102"/>
      <c r="G117" s="102"/>
      <c r="H117" s="102"/>
      <c r="I117" s="102"/>
      <c r="J117" s="103">
        <f>J683</f>
        <v>0</v>
      </c>
      <c r="L117" s="99"/>
    </row>
    <row r="118" spans="2:12" s="105" customFormat="1" ht="19.9" customHeight="1">
      <c r="B118" s="104"/>
      <c r="D118" s="106" t="s">
        <v>120</v>
      </c>
      <c r="E118" s="107"/>
      <c r="F118" s="107"/>
      <c r="G118" s="107"/>
      <c r="H118" s="107"/>
      <c r="I118" s="107"/>
      <c r="J118" s="108">
        <f>J687</f>
        <v>0</v>
      </c>
      <c r="L118" s="104"/>
    </row>
    <row r="119" spans="2:12" s="14" customFormat="1" ht="21.75" customHeight="1">
      <c r="B119" s="13"/>
      <c r="L119" s="13"/>
    </row>
    <row r="120" spans="2:12" s="14" customFormat="1" ht="6.95" customHeight="1">
      <c r="B120" s="26"/>
      <c r="C120" s="27"/>
      <c r="D120" s="27"/>
      <c r="E120" s="27"/>
      <c r="F120" s="27"/>
      <c r="G120" s="27"/>
      <c r="H120" s="27"/>
      <c r="I120" s="27"/>
      <c r="J120" s="27"/>
      <c r="K120" s="27"/>
      <c r="L120" s="13"/>
    </row>
    <row r="124" spans="2:12" s="14" customFormat="1" ht="6.95" customHeight="1"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13"/>
    </row>
    <row r="125" spans="2:12" s="14" customFormat="1" ht="24.95" customHeight="1">
      <c r="B125" s="13"/>
      <c r="C125" s="72" t="s">
        <v>121</v>
      </c>
      <c r="L125" s="13"/>
    </row>
    <row r="126" spans="2:12" s="14" customFormat="1" ht="6.95" customHeight="1">
      <c r="B126" s="13"/>
      <c r="L126" s="13"/>
    </row>
    <row r="127" spans="2:12" s="14" customFormat="1" ht="12" customHeight="1">
      <c r="B127" s="13"/>
      <c r="C127" s="74" t="s">
        <v>14</v>
      </c>
      <c r="L127" s="13"/>
    </row>
    <row r="128" spans="2:12" s="14" customFormat="1" ht="26.25" customHeight="1">
      <c r="B128" s="13"/>
      <c r="E128" s="240" t="str">
        <f>E7</f>
        <v>VÝMĚNA ROZVODŮ ZTI V BUDOVĚ ZUŠ ČESKÁ LÍPA, ARBESOVA 2077-.ETAPA</v>
      </c>
      <c r="F128" s="241"/>
      <c r="G128" s="241"/>
      <c r="H128" s="241"/>
      <c r="L128" s="13"/>
    </row>
    <row r="129" spans="2:12" s="14" customFormat="1" ht="12" customHeight="1">
      <c r="B129" s="13"/>
      <c r="C129" s="74" t="s">
        <v>92</v>
      </c>
      <c r="L129" s="13"/>
    </row>
    <row r="130" spans="2:12" s="14" customFormat="1" ht="16.5" customHeight="1">
      <c r="B130" s="13"/>
      <c r="E130" s="238" t="str">
        <f>E9</f>
        <v>SO 701.1. - SO 701.1 STAVEBNÍ ČÁST</v>
      </c>
      <c r="F130" s="239"/>
      <c r="G130" s="239"/>
      <c r="H130" s="239"/>
      <c r="L130" s="13"/>
    </row>
    <row r="131" spans="2:12" s="14" customFormat="1" ht="6.95" customHeight="1">
      <c r="B131" s="13"/>
      <c r="L131" s="13"/>
    </row>
    <row r="132" spans="2:12" s="14" customFormat="1" ht="12" customHeight="1">
      <c r="B132" s="13"/>
      <c r="C132" s="74" t="s">
        <v>18</v>
      </c>
      <c r="F132" s="75" t="str">
        <f>F12</f>
        <v>ČESKÁ LÍPA, ARBESOVA 2077</v>
      </c>
      <c r="I132" s="74" t="s">
        <v>20</v>
      </c>
      <c r="J132" s="76" t="str">
        <f>IF(J12="","",J12)</f>
        <v>19. 3. 2024</v>
      </c>
      <c r="L132" s="13"/>
    </row>
    <row r="133" spans="2:12" s="14" customFormat="1" ht="6.95" customHeight="1">
      <c r="B133" s="13"/>
      <c r="L133" s="13"/>
    </row>
    <row r="134" spans="2:12" s="14" customFormat="1" ht="15.2" customHeight="1">
      <c r="B134" s="13"/>
      <c r="C134" s="74" t="s">
        <v>22</v>
      </c>
      <c r="F134" s="75" t="str">
        <f>E15</f>
        <v>MĚSTO ČESKÁ LÍPA</v>
      </c>
      <c r="I134" s="74" t="s">
        <v>28</v>
      </c>
      <c r="J134" s="79" t="str">
        <f>E21</f>
        <v xml:space="preserve"> </v>
      </c>
      <c r="L134" s="13"/>
    </row>
    <row r="135" spans="2:12" s="14" customFormat="1" ht="15.2" customHeight="1">
      <c r="B135" s="13"/>
      <c r="C135" s="74" t="s">
        <v>26</v>
      </c>
      <c r="F135" s="75" t="str">
        <f>IF(E18="","",E18)</f>
        <v xml:space="preserve"> </v>
      </c>
      <c r="I135" s="74" t="s">
        <v>30</v>
      </c>
      <c r="J135" s="79" t="str">
        <f>E24</f>
        <v>Jaroslav VALENTA</v>
      </c>
      <c r="L135" s="13"/>
    </row>
    <row r="136" spans="2:12" s="14" customFormat="1" ht="10.35" customHeight="1">
      <c r="B136" s="13"/>
      <c r="L136" s="13"/>
    </row>
    <row r="137" spans="2:20" s="116" customFormat="1" ht="29.25" customHeight="1">
      <c r="B137" s="109"/>
      <c r="C137" s="110" t="s">
        <v>122</v>
      </c>
      <c r="D137" s="111" t="s">
        <v>58</v>
      </c>
      <c r="E137" s="111" t="s">
        <v>54</v>
      </c>
      <c r="F137" s="111" t="s">
        <v>55</v>
      </c>
      <c r="G137" s="111" t="s">
        <v>123</v>
      </c>
      <c r="H137" s="111" t="s">
        <v>124</v>
      </c>
      <c r="I137" s="111" t="s">
        <v>125</v>
      </c>
      <c r="J137" s="111" t="s">
        <v>96</v>
      </c>
      <c r="K137" s="112" t="s">
        <v>126</v>
      </c>
      <c r="L137" s="109"/>
      <c r="M137" s="113" t="s">
        <v>1</v>
      </c>
      <c r="N137" s="114" t="s">
        <v>37</v>
      </c>
      <c r="O137" s="114" t="s">
        <v>127</v>
      </c>
      <c r="P137" s="114" t="s">
        <v>128</v>
      </c>
      <c r="Q137" s="114" t="s">
        <v>129</v>
      </c>
      <c r="R137" s="114" t="s">
        <v>130</v>
      </c>
      <c r="S137" s="114" t="s">
        <v>131</v>
      </c>
      <c r="T137" s="115" t="s">
        <v>132</v>
      </c>
    </row>
    <row r="138" spans="2:63" s="14" customFormat="1" ht="22.9" customHeight="1">
      <c r="B138" s="13"/>
      <c r="C138" s="117" t="s">
        <v>133</v>
      </c>
      <c r="J138" s="118">
        <f>SUM(J139+J384+J682)</f>
        <v>0</v>
      </c>
      <c r="L138" s="13"/>
      <c r="M138" s="44"/>
      <c r="N138" s="36"/>
      <c r="O138" s="36"/>
      <c r="P138" s="119">
        <f>P139+P384+P682+P683</f>
        <v>1506.466594</v>
      </c>
      <c r="Q138" s="36"/>
      <c r="R138" s="119">
        <f>R139+R384+R682+R683</f>
        <v>40.333052384</v>
      </c>
      <c r="S138" s="36"/>
      <c r="T138" s="120">
        <f>T139+T384+T682+T683</f>
        <v>43.02603039</v>
      </c>
      <c r="AT138" s="2" t="s">
        <v>72</v>
      </c>
      <c r="AU138" s="2" t="s">
        <v>98</v>
      </c>
      <c r="BK138" s="121">
        <f>BK139+BK384+BK682+BK683</f>
        <v>0</v>
      </c>
    </row>
    <row r="139" spans="2:63" s="123" customFormat="1" ht="25.9" customHeight="1">
      <c r="B139" s="122"/>
      <c r="D139" s="124" t="s">
        <v>72</v>
      </c>
      <c r="E139" s="125" t="s">
        <v>134</v>
      </c>
      <c r="F139" s="125" t="s">
        <v>135</v>
      </c>
      <c r="J139" s="126">
        <f>BK139</f>
        <v>0</v>
      </c>
      <c r="L139" s="122"/>
      <c r="M139" s="127"/>
      <c r="P139" s="128">
        <f>P140+P145+P164+P172+P286+P362+P377+P382</f>
        <v>896.9446039999999</v>
      </c>
      <c r="R139" s="128">
        <f>R140+R145+R164+R172+R286+R362+R377+R382</f>
        <v>29.580764379999994</v>
      </c>
      <c r="T139" s="129">
        <f>T140+T145+T164+T172+T286+T362+T377+T382</f>
        <v>35.412774000000006</v>
      </c>
      <c r="AR139" s="124" t="s">
        <v>81</v>
      </c>
      <c r="AT139" s="130" t="s">
        <v>72</v>
      </c>
      <c r="AU139" s="130" t="s">
        <v>73</v>
      </c>
      <c r="AY139" s="124" t="s">
        <v>136</v>
      </c>
      <c r="BK139" s="131">
        <f>BK140+BK145+BK164+BK172+BK286+BK362+BK377+BK382</f>
        <v>0</v>
      </c>
    </row>
    <row r="140" spans="2:63" s="123" customFormat="1" ht="22.9" customHeight="1">
      <c r="B140" s="122"/>
      <c r="D140" s="124" t="s">
        <v>72</v>
      </c>
      <c r="E140" s="132" t="s">
        <v>81</v>
      </c>
      <c r="F140" s="132" t="s">
        <v>137</v>
      </c>
      <c r="J140" s="133">
        <f>BK140</f>
        <v>0</v>
      </c>
      <c r="L140" s="122"/>
      <c r="M140" s="127"/>
      <c r="P140" s="128">
        <f>SUM(P141:P144)</f>
        <v>43.541999999999994</v>
      </c>
      <c r="R140" s="128">
        <f>SUM(R141:R144)</f>
        <v>0</v>
      </c>
      <c r="T140" s="129">
        <f>SUM(T141:T144)</f>
        <v>0</v>
      </c>
      <c r="AR140" s="124" t="s">
        <v>81</v>
      </c>
      <c r="AT140" s="130" t="s">
        <v>72</v>
      </c>
      <c r="AU140" s="130" t="s">
        <v>81</v>
      </c>
      <c r="AY140" s="124" t="s">
        <v>136</v>
      </c>
      <c r="BK140" s="131">
        <f>SUM(BK141:BK144)</f>
        <v>0</v>
      </c>
    </row>
    <row r="141" spans="2:65" s="14" customFormat="1" ht="24.2" customHeight="1">
      <c r="B141" s="13"/>
      <c r="C141" s="134" t="s">
        <v>81</v>
      </c>
      <c r="D141" s="134" t="s">
        <v>138</v>
      </c>
      <c r="E141" s="135" t="s">
        <v>139</v>
      </c>
      <c r="F141" s="136" t="s">
        <v>140</v>
      </c>
      <c r="G141" s="137" t="s">
        <v>141</v>
      </c>
      <c r="H141" s="138">
        <v>4.92</v>
      </c>
      <c r="I141" s="203">
        <v>0</v>
      </c>
      <c r="J141" s="139">
        <f>ROUND(I141*H141,2)</f>
        <v>0</v>
      </c>
      <c r="K141" s="136" t="s">
        <v>142</v>
      </c>
      <c r="L141" s="13"/>
      <c r="M141" s="140" t="s">
        <v>1</v>
      </c>
      <c r="N141" s="141" t="s">
        <v>38</v>
      </c>
      <c r="O141" s="142">
        <v>7.127</v>
      </c>
      <c r="P141" s="142">
        <f>O141*H141</f>
        <v>35.06484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143</v>
      </c>
      <c r="AT141" s="144" t="s">
        <v>138</v>
      </c>
      <c r="AU141" s="144" t="s">
        <v>83</v>
      </c>
      <c r="AY141" s="2" t="s">
        <v>136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2" t="s">
        <v>81</v>
      </c>
      <c r="BK141" s="145">
        <f>ROUND(I141*H141,2)</f>
        <v>0</v>
      </c>
      <c r="BL141" s="2" t="s">
        <v>143</v>
      </c>
      <c r="BM141" s="144" t="s">
        <v>144</v>
      </c>
    </row>
    <row r="142" spans="2:51" s="147" customFormat="1" ht="11.25">
      <c r="B142" s="146"/>
      <c r="D142" s="148" t="s">
        <v>145</v>
      </c>
      <c r="E142" s="149" t="s">
        <v>1</v>
      </c>
      <c r="F142" s="150" t="s">
        <v>146</v>
      </c>
      <c r="H142" s="151">
        <v>4.92</v>
      </c>
      <c r="L142" s="146"/>
      <c r="M142" s="152"/>
      <c r="T142" s="153"/>
      <c r="AT142" s="149" t="s">
        <v>145</v>
      </c>
      <c r="AU142" s="149" t="s">
        <v>83</v>
      </c>
      <c r="AV142" s="147" t="s">
        <v>83</v>
      </c>
      <c r="AW142" s="147" t="s">
        <v>29</v>
      </c>
      <c r="AX142" s="147" t="s">
        <v>81</v>
      </c>
      <c r="AY142" s="149" t="s">
        <v>136</v>
      </c>
    </row>
    <row r="143" spans="2:65" s="14" customFormat="1" ht="44.25" customHeight="1">
      <c r="B143" s="13"/>
      <c r="C143" s="134" t="s">
        <v>83</v>
      </c>
      <c r="D143" s="134" t="s">
        <v>138</v>
      </c>
      <c r="E143" s="135" t="s">
        <v>147</v>
      </c>
      <c r="F143" s="136" t="s">
        <v>148</v>
      </c>
      <c r="G143" s="137" t="s">
        <v>141</v>
      </c>
      <c r="H143" s="138">
        <v>4.92</v>
      </c>
      <c r="I143" s="203">
        <v>0</v>
      </c>
      <c r="J143" s="139">
        <f>ROUND(I143*H143,2)</f>
        <v>0</v>
      </c>
      <c r="K143" s="136" t="s">
        <v>142</v>
      </c>
      <c r="L143" s="13"/>
      <c r="M143" s="140" t="s">
        <v>1</v>
      </c>
      <c r="N143" s="141" t="s">
        <v>38</v>
      </c>
      <c r="O143" s="142">
        <v>1.723</v>
      </c>
      <c r="P143" s="142">
        <f>O143*H143</f>
        <v>8.47716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143</v>
      </c>
      <c r="AT143" s="144" t="s">
        <v>138</v>
      </c>
      <c r="AU143" s="144" t="s">
        <v>83</v>
      </c>
      <c r="AY143" s="2" t="s">
        <v>136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2" t="s">
        <v>81</v>
      </c>
      <c r="BK143" s="145">
        <f>ROUND(I143*H143,2)</f>
        <v>0</v>
      </c>
      <c r="BL143" s="2" t="s">
        <v>143</v>
      </c>
      <c r="BM143" s="144" t="s">
        <v>149</v>
      </c>
    </row>
    <row r="144" spans="2:51" s="147" customFormat="1" ht="11.25">
      <c r="B144" s="146"/>
      <c r="D144" s="148" t="s">
        <v>145</v>
      </c>
      <c r="E144" s="149" t="s">
        <v>1</v>
      </c>
      <c r="F144" s="150" t="s">
        <v>146</v>
      </c>
      <c r="H144" s="151">
        <v>4.92</v>
      </c>
      <c r="L144" s="146"/>
      <c r="M144" s="152"/>
      <c r="T144" s="153"/>
      <c r="AT144" s="149" t="s">
        <v>145</v>
      </c>
      <c r="AU144" s="149" t="s">
        <v>83</v>
      </c>
      <c r="AV144" s="147" t="s">
        <v>83</v>
      </c>
      <c r="AW144" s="147" t="s">
        <v>29</v>
      </c>
      <c r="AX144" s="147" t="s">
        <v>81</v>
      </c>
      <c r="AY144" s="149" t="s">
        <v>136</v>
      </c>
    </row>
    <row r="145" spans="2:63" s="123" customFormat="1" ht="22.9" customHeight="1">
      <c r="B145" s="122"/>
      <c r="D145" s="124" t="s">
        <v>72</v>
      </c>
      <c r="E145" s="132" t="s">
        <v>150</v>
      </c>
      <c r="F145" s="132" t="s">
        <v>151</v>
      </c>
      <c r="J145" s="133">
        <f>BK145</f>
        <v>0</v>
      </c>
      <c r="L145" s="122"/>
      <c r="M145" s="127"/>
      <c r="P145" s="128">
        <f>SUM(P146:P163)</f>
        <v>8.28639</v>
      </c>
      <c r="R145" s="128">
        <f>SUM(R146:R163)</f>
        <v>0.79042014</v>
      </c>
      <c r="T145" s="129">
        <f>SUM(T146:T163)</f>
        <v>0</v>
      </c>
      <c r="AR145" s="124" t="s">
        <v>81</v>
      </c>
      <c r="AT145" s="130" t="s">
        <v>72</v>
      </c>
      <c r="AU145" s="130" t="s">
        <v>81</v>
      </c>
      <c r="AY145" s="124" t="s">
        <v>136</v>
      </c>
      <c r="BK145" s="131">
        <f>SUM(BK146:BK163)</f>
        <v>0</v>
      </c>
    </row>
    <row r="146" spans="2:65" s="14" customFormat="1" ht="37.9" customHeight="1">
      <c r="B146" s="13"/>
      <c r="C146" s="134" t="s">
        <v>150</v>
      </c>
      <c r="D146" s="134" t="s">
        <v>138</v>
      </c>
      <c r="E146" s="135" t="s">
        <v>152</v>
      </c>
      <c r="F146" s="136" t="s">
        <v>153</v>
      </c>
      <c r="G146" s="137" t="s">
        <v>89</v>
      </c>
      <c r="H146" s="138">
        <f>SUM(H150+H154)</f>
        <v>11.274000000000001</v>
      </c>
      <c r="I146" s="203">
        <v>0</v>
      </c>
      <c r="J146" s="139">
        <f>ROUND(I146*H146,2)</f>
        <v>0</v>
      </c>
      <c r="K146" s="136" t="s">
        <v>154</v>
      </c>
      <c r="L146" s="13"/>
      <c r="M146" s="140" t="s">
        <v>1</v>
      </c>
      <c r="N146" s="141" t="s">
        <v>38</v>
      </c>
      <c r="O146" s="142">
        <v>0.535</v>
      </c>
      <c r="P146" s="142">
        <f>O146*H146</f>
        <v>6.0315900000000005</v>
      </c>
      <c r="Q146" s="142">
        <v>0.06998</v>
      </c>
      <c r="R146" s="142">
        <f>Q146*H146</f>
        <v>0.7889545200000001</v>
      </c>
      <c r="S146" s="142">
        <v>0</v>
      </c>
      <c r="T146" s="143">
        <f>S146*H146</f>
        <v>0</v>
      </c>
      <c r="AR146" s="144" t="s">
        <v>143</v>
      </c>
      <c r="AT146" s="144" t="s">
        <v>138</v>
      </c>
      <c r="AU146" s="144" t="s">
        <v>83</v>
      </c>
      <c r="AY146" s="2" t="s">
        <v>136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2" t="s">
        <v>81</v>
      </c>
      <c r="BK146" s="145">
        <f>ROUND(I146*H146,2)</f>
        <v>0</v>
      </c>
      <c r="BL146" s="2" t="s">
        <v>143</v>
      </c>
      <c r="BM146" s="144" t="s">
        <v>155</v>
      </c>
    </row>
    <row r="147" spans="2:51" s="155" customFormat="1" ht="11.25">
      <c r="B147" s="154"/>
      <c r="D147" s="148" t="s">
        <v>145</v>
      </c>
      <c r="E147" s="156" t="s">
        <v>1</v>
      </c>
      <c r="F147" s="157" t="s">
        <v>156</v>
      </c>
      <c r="H147" s="156" t="s">
        <v>1</v>
      </c>
      <c r="L147" s="154"/>
      <c r="M147" s="158"/>
      <c r="T147" s="159"/>
      <c r="AT147" s="156" t="s">
        <v>145</v>
      </c>
      <c r="AU147" s="156" t="s">
        <v>83</v>
      </c>
      <c r="AV147" s="155" t="s">
        <v>81</v>
      </c>
      <c r="AW147" s="155" t="s">
        <v>29</v>
      </c>
      <c r="AX147" s="155" t="s">
        <v>73</v>
      </c>
      <c r="AY147" s="156" t="s">
        <v>136</v>
      </c>
    </row>
    <row r="148" spans="2:51" s="147" customFormat="1" ht="11.25">
      <c r="B148" s="146"/>
      <c r="D148" s="148" t="s">
        <v>145</v>
      </c>
      <c r="E148" s="149" t="s">
        <v>1</v>
      </c>
      <c r="F148" s="150" t="s">
        <v>157</v>
      </c>
      <c r="H148" s="151">
        <v>1.247</v>
      </c>
      <c r="L148" s="146"/>
      <c r="M148" s="152"/>
      <c r="T148" s="153"/>
      <c r="AT148" s="149" t="s">
        <v>145</v>
      </c>
      <c r="AU148" s="149" t="s">
        <v>83</v>
      </c>
      <c r="AV148" s="147" t="s">
        <v>83</v>
      </c>
      <c r="AW148" s="147" t="s">
        <v>29</v>
      </c>
      <c r="AX148" s="147" t="s">
        <v>73</v>
      </c>
      <c r="AY148" s="149" t="s">
        <v>136</v>
      </c>
    </row>
    <row r="149" spans="2:51" s="147" customFormat="1" ht="11.25">
      <c r="B149" s="146"/>
      <c r="D149" s="148" t="s">
        <v>145</v>
      </c>
      <c r="E149" s="149" t="s">
        <v>1</v>
      </c>
      <c r="F149" s="150" t="s">
        <v>158</v>
      </c>
      <c r="H149" s="151">
        <v>0.675</v>
      </c>
      <c r="L149" s="146"/>
      <c r="M149" s="152"/>
      <c r="T149" s="153"/>
      <c r="AT149" s="149" t="s">
        <v>145</v>
      </c>
      <c r="AU149" s="149" t="s">
        <v>83</v>
      </c>
      <c r="AV149" s="147" t="s">
        <v>83</v>
      </c>
      <c r="AW149" s="147" t="s">
        <v>29</v>
      </c>
      <c r="AX149" s="147" t="s">
        <v>73</v>
      </c>
      <c r="AY149" s="149" t="s">
        <v>136</v>
      </c>
    </row>
    <row r="150" spans="2:51" s="161" customFormat="1" ht="11.25">
      <c r="B150" s="160"/>
      <c r="D150" s="148" t="s">
        <v>145</v>
      </c>
      <c r="E150" s="162" t="s">
        <v>1</v>
      </c>
      <c r="F150" s="163" t="s">
        <v>159</v>
      </c>
      <c r="H150" s="164">
        <v>1.922</v>
      </c>
      <c r="L150" s="160"/>
      <c r="M150" s="165"/>
      <c r="T150" s="166"/>
      <c r="AT150" s="162" t="s">
        <v>145</v>
      </c>
      <c r="AU150" s="162" t="s">
        <v>83</v>
      </c>
      <c r="AV150" s="161" t="s">
        <v>150</v>
      </c>
      <c r="AW150" s="161" t="s">
        <v>29</v>
      </c>
      <c r="AX150" s="161" t="s">
        <v>73</v>
      </c>
      <c r="AY150" s="162" t="s">
        <v>136</v>
      </c>
    </row>
    <row r="151" spans="2:51" s="147" customFormat="1" ht="11.25">
      <c r="B151" s="146"/>
      <c r="D151" s="148" t="s">
        <v>145</v>
      </c>
      <c r="E151" s="149" t="s">
        <v>1</v>
      </c>
      <c r="F151" s="150" t="s">
        <v>160</v>
      </c>
      <c r="H151" s="151">
        <v>5.22</v>
      </c>
      <c r="L151" s="146"/>
      <c r="M151" s="152"/>
      <c r="T151" s="153"/>
      <c r="AT151" s="149" t="s">
        <v>145</v>
      </c>
      <c r="AU151" s="149" t="s">
        <v>83</v>
      </c>
      <c r="AV151" s="147" t="s">
        <v>83</v>
      </c>
      <c r="AW151" s="147" t="s">
        <v>29</v>
      </c>
      <c r="AX151" s="147" t="s">
        <v>73</v>
      </c>
      <c r="AY151" s="149" t="s">
        <v>136</v>
      </c>
    </row>
    <row r="152" spans="2:51" s="147" customFormat="1" ht="11.25">
      <c r="B152" s="146"/>
      <c r="D152" s="148" t="s">
        <v>145</v>
      </c>
      <c r="E152" s="149" t="s">
        <v>1</v>
      </c>
      <c r="F152" s="150" t="s">
        <v>161</v>
      </c>
      <c r="H152" s="151">
        <v>1.196</v>
      </c>
      <c r="L152" s="146"/>
      <c r="M152" s="152"/>
      <c r="T152" s="153"/>
      <c r="AT152" s="149" t="s">
        <v>145</v>
      </c>
      <c r="AU152" s="149" t="s">
        <v>83</v>
      </c>
      <c r="AV152" s="147" t="s">
        <v>83</v>
      </c>
      <c r="AW152" s="147" t="s">
        <v>29</v>
      </c>
      <c r="AX152" s="147" t="s">
        <v>73</v>
      </c>
      <c r="AY152" s="149" t="s">
        <v>136</v>
      </c>
    </row>
    <row r="153" spans="2:51" s="147" customFormat="1" ht="11.25">
      <c r="B153" s="146"/>
      <c r="D153" s="148" t="s">
        <v>145</v>
      </c>
      <c r="E153" s="149" t="s">
        <v>1</v>
      </c>
      <c r="F153" s="150" t="s">
        <v>162</v>
      </c>
      <c r="H153" s="151">
        <v>2.936</v>
      </c>
      <c r="L153" s="146"/>
      <c r="M153" s="152"/>
      <c r="T153" s="153"/>
      <c r="AT153" s="149" t="s">
        <v>145</v>
      </c>
      <c r="AU153" s="149" t="s">
        <v>83</v>
      </c>
      <c r="AV153" s="147" t="s">
        <v>83</v>
      </c>
      <c r="AW153" s="147" t="s">
        <v>29</v>
      </c>
      <c r="AX153" s="147" t="s">
        <v>73</v>
      </c>
      <c r="AY153" s="149" t="s">
        <v>136</v>
      </c>
    </row>
    <row r="154" spans="2:51" s="161" customFormat="1" ht="11.25">
      <c r="B154" s="160"/>
      <c r="D154" s="148" t="s">
        <v>145</v>
      </c>
      <c r="E154" s="162" t="s">
        <v>1</v>
      </c>
      <c r="F154" s="163" t="s">
        <v>163</v>
      </c>
      <c r="H154" s="164">
        <v>9.352</v>
      </c>
      <c r="L154" s="160"/>
      <c r="M154" s="165"/>
      <c r="T154" s="166"/>
      <c r="AT154" s="162" t="s">
        <v>145</v>
      </c>
      <c r="AU154" s="162" t="s">
        <v>83</v>
      </c>
      <c r="AV154" s="161" t="s">
        <v>150</v>
      </c>
      <c r="AW154" s="161" t="s">
        <v>29</v>
      </c>
      <c r="AX154" s="161" t="s">
        <v>73</v>
      </c>
      <c r="AY154" s="162" t="s">
        <v>136</v>
      </c>
    </row>
    <row r="155" spans="2:65" s="14" customFormat="1" ht="24.2" customHeight="1">
      <c r="B155" s="13"/>
      <c r="C155" s="134" t="s">
        <v>143</v>
      </c>
      <c r="D155" s="134" t="s">
        <v>138</v>
      </c>
      <c r="E155" s="135" t="s">
        <v>164</v>
      </c>
      <c r="F155" s="136" t="s">
        <v>165</v>
      </c>
      <c r="G155" s="137" t="s">
        <v>166</v>
      </c>
      <c r="H155" s="138">
        <f>SUM(H159+H163)</f>
        <v>11.274000000000001</v>
      </c>
      <c r="I155" s="203">
        <v>0</v>
      </c>
      <c r="J155" s="139">
        <f>ROUND(I155*H155,2)</f>
        <v>0</v>
      </c>
      <c r="K155" s="136" t="s">
        <v>154</v>
      </c>
      <c r="L155" s="13"/>
      <c r="M155" s="140" t="s">
        <v>1</v>
      </c>
      <c r="N155" s="141" t="s">
        <v>38</v>
      </c>
      <c r="O155" s="142">
        <v>0.2</v>
      </c>
      <c r="P155" s="142">
        <f>O155*H155</f>
        <v>2.2548000000000004</v>
      </c>
      <c r="Q155" s="142">
        <v>0.00013</v>
      </c>
      <c r="R155" s="142">
        <f>Q155*H155</f>
        <v>0.00146562</v>
      </c>
      <c r="S155" s="142">
        <v>0</v>
      </c>
      <c r="T155" s="143">
        <f>S155*H155</f>
        <v>0</v>
      </c>
      <c r="AR155" s="144" t="s">
        <v>143</v>
      </c>
      <c r="AT155" s="144" t="s">
        <v>138</v>
      </c>
      <c r="AU155" s="144" t="s">
        <v>83</v>
      </c>
      <c r="AY155" s="2" t="s">
        <v>136</v>
      </c>
      <c r="BE155" s="145">
        <f>IF(N155="základní",J155,0)</f>
        <v>0</v>
      </c>
      <c r="BF155" s="145">
        <f>IF(N155="snížená",J155,0)</f>
        <v>0</v>
      </c>
      <c r="BG155" s="145">
        <f>IF(N155="zákl. přenesená",J155,0)</f>
        <v>0</v>
      </c>
      <c r="BH155" s="145">
        <f>IF(N155="sníž. přenesená",J155,0)</f>
        <v>0</v>
      </c>
      <c r="BI155" s="145">
        <f>IF(N155="nulová",J155,0)</f>
        <v>0</v>
      </c>
      <c r="BJ155" s="2" t="s">
        <v>81</v>
      </c>
      <c r="BK155" s="145">
        <f>ROUND(I155*H155,2)</f>
        <v>0</v>
      </c>
      <c r="BL155" s="2" t="s">
        <v>143</v>
      </c>
      <c r="BM155" s="144" t="s">
        <v>167</v>
      </c>
    </row>
    <row r="156" spans="2:51" s="155" customFormat="1" ht="11.25">
      <c r="B156" s="154"/>
      <c r="D156" s="148" t="s">
        <v>145</v>
      </c>
      <c r="E156" s="156" t="s">
        <v>1</v>
      </c>
      <c r="F156" s="157" t="s">
        <v>156</v>
      </c>
      <c r="H156" s="156" t="s">
        <v>1</v>
      </c>
      <c r="L156" s="154"/>
      <c r="M156" s="158"/>
      <c r="T156" s="159"/>
      <c r="AT156" s="156" t="s">
        <v>145</v>
      </c>
      <c r="AU156" s="156" t="s">
        <v>83</v>
      </c>
      <c r="AV156" s="155" t="s">
        <v>81</v>
      </c>
      <c r="AW156" s="155" t="s">
        <v>29</v>
      </c>
      <c r="AX156" s="155" t="s">
        <v>73</v>
      </c>
      <c r="AY156" s="156" t="s">
        <v>136</v>
      </c>
    </row>
    <row r="157" spans="2:51" s="147" customFormat="1" ht="11.25">
      <c r="B157" s="146"/>
      <c r="D157" s="148" t="s">
        <v>145</v>
      </c>
      <c r="E157" s="149" t="s">
        <v>1</v>
      </c>
      <c r="F157" s="150" t="s">
        <v>157</v>
      </c>
      <c r="H157" s="151">
        <v>1.247</v>
      </c>
      <c r="L157" s="146"/>
      <c r="M157" s="152"/>
      <c r="T157" s="153"/>
      <c r="AT157" s="149" t="s">
        <v>145</v>
      </c>
      <c r="AU157" s="149" t="s">
        <v>83</v>
      </c>
      <c r="AV157" s="147" t="s">
        <v>83</v>
      </c>
      <c r="AW157" s="147" t="s">
        <v>29</v>
      </c>
      <c r="AX157" s="147" t="s">
        <v>73</v>
      </c>
      <c r="AY157" s="149" t="s">
        <v>136</v>
      </c>
    </row>
    <row r="158" spans="2:51" s="147" customFormat="1" ht="11.25">
      <c r="B158" s="146"/>
      <c r="D158" s="148" t="s">
        <v>145</v>
      </c>
      <c r="E158" s="149" t="s">
        <v>1</v>
      </c>
      <c r="F158" s="150" t="s">
        <v>158</v>
      </c>
      <c r="H158" s="151">
        <v>0.675</v>
      </c>
      <c r="L158" s="146"/>
      <c r="M158" s="152"/>
      <c r="T158" s="153"/>
      <c r="AT158" s="149" t="s">
        <v>145</v>
      </c>
      <c r="AU158" s="149" t="s">
        <v>83</v>
      </c>
      <c r="AV158" s="147" t="s">
        <v>83</v>
      </c>
      <c r="AW158" s="147" t="s">
        <v>29</v>
      </c>
      <c r="AX158" s="147" t="s">
        <v>73</v>
      </c>
      <c r="AY158" s="149" t="s">
        <v>136</v>
      </c>
    </row>
    <row r="159" spans="2:51" s="161" customFormat="1" ht="11.25">
      <c r="B159" s="160"/>
      <c r="D159" s="148" t="s">
        <v>145</v>
      </c>
      <c r="E159" s="162" t="s">
        <v>1</v>
      </c>
      <c r="F159" s="163" t="s">
        <v>159</v>
      </c>
      <c r="H159" s="164">
        <v>1.922</v>
      </c>
      <c r="L159" s="160"/>
      <c r="M159" s="165"/>
      <c r="T159" s="166"/>
      <c r="AT159" s="162" t="s">
        <v>145</v>
      </c>
      <c r="AU159" s="162" t="s">
        <v>83</v>
      </c>
      <c r="AV159" s="161" t="s">
        <v>150</v>
      </c>
      <c r="AW159" s="161" t="s">
        <v>29</v>
      </c>
      <c r="AX159" s="161" t="s">
        <v>73</v>
      </c>
      <c r="AY159" s="162" t="s">
        <v>136</v>
      </c>
    </row>
    <row r="160" spans="2:51" s="147" customFormat="1" ht="11.25">
      <c r="B160" s="146"/>
      <c r="D160" s="148" t="s">
        <v>145</v>
      </c>
      <c r="E160" s="149" t="s">
        <v>1</v>
      </c>
      <c r="F160" s="150" t="s">
        <v>160</v>
      </c>
      <c r="H160" s="151">
        <v>5.22</v>
      </c>
      <c r="L160" s="146"/>
      <c r="M160" s="152"/>
      <c r="T160" s="153"/>
      <c r="AT160" s="149" t="s">
        <v>145</v>
      </c>
      <c r="AU160" s="149" t="s">
        <v>83</v>
      </c>
      <c r="AV160" s="147" t="s">
        <v>83</v>
      </c>
      <c r="AW160" s="147" t="s">
        <v>29</v>
      </c>
      <c r="AX160" s="147" t="s">
        <v>73</v>
      </c>
      <c r="AY160" s="149" t="s">
        <v>136</v>
      </c>
    </row>
    <row r="161" spans="2:51" s="147" customFormat="1" ht="11.25">
      <c r="B161" s="146"/>
      <c r="D161" s="148" t="s">
        <v>145</v>
      </c>
      <c r="E161" s="149" t="s">
        <v>1</v>
      </c>
      <c r="F161" s="150" t="s">
        <v>161</v>
      </c>
      <c r="H161" s="151">
        <v>1.196</v>
      </c>
      <c r="L161" s="146"/>
      <c r="M161" s="152"/>
      <c r="T161" s="153"/>
      <c r="AT161" s="149" t="s">
        <v>145</v>
      </c>
      <c r="AU161" s="149" t="s">
        <v>83</v>
      </c>
      <c r="AV161" s="147" t="s">
        <v>83</v>
      </c>
      <c r="AW161" s="147" t="s">
        <v>29</v>
      </c>
      <c r="AX161" s="147" t="s">
        <v>73</v>
      </c>
      <c r="AY161" s="149" t="s">
        <v>136</v>
      </c>
    </row>
    <row r="162" spans="2:51" s="147" customFormat="1" ht="11.25">
      <c r="B162" s="146"/>
      <c r="D162" s="148" t="s">
        <v>145</v>
      </c>
      <c r="E162" s="149" t="s">
        <v>1</v>
      </c>
      <c r="F162" s="150" t="s">
        <v>162</v>
      </c>
      <c r="H162" s="151">
        <v>2.936</v>
      </c>
      <c r="L162" s="146"/>
      <c r="M162" s="152"/>
      <c r="T162" s="153"/>
      <c r="AT162" s="149" t="s">
        <v>145</v>
      </c>
      <c r="AU162" s="149" t="s">
        <v>83</v>
      </c>
      <c r="AV162" s="147" t="s">
        <v>83</v>
      </c>
      <c r="AW162" s="147" t="s">
        <v>29</v>
      </c>
      <c r="AX162" s="147" t="s">
        <v>73</v>
      </c>
      <c r="AY162" s="149" t="s">
        <v>136</v>
      </c>
    </row>
    <row r="163" spans="2:51" s="161" customFormat="1" ht="11.25">
      <c r="B163" s="160"/>
      <c r="D163" s="148" t="s">
        <v>145</v>
      </c>
      <c r="E163" s="162" t="s">
        <v>1</v>
      </c>
      <c r="F163" s="163" t="s">
        <v>163</v>
      </c>
      <c r="H163" s="164">
        <v>9.352</v>
      </c>
      <c r="L163" s="160"/>
      <c r="M163" s="165"/>
      <c r="T163" s="166"/>
      <c r="AT163" s="162" t="s">
        <v>145</v>
      </c>
      <c r="AU163" s="162" t="s">
        <v>83</v>
      </c>
      <c r="AV163" s="161" t="s">
        <v>150</v>
      </c>
      <c r="AW163" s="161" t="s">
        <v>29</v>
      </c>
      <c r="AX163" s="161" t="s">
        <v>73</v>
      </c>
      <c r="AY163" s="162" t="s">
        <v>136</v>
      </c>
    </row>
    <row r="164" spans="2:63" s="123" customFormat="1" ht="22.9" customHeight="1">
      <c r="B164" s="122"/>
      <c r="D164" s="124" t="s">
        <v>72</v>
      </c>
      <c r="E164" s="132" t="s">
        <v>143</v>
      </c>
      <c r="F164" s="132" t="s">
        <v>168</v>
      </c>
      <c r="J164" s="133">
        <f>BK164</f>
        <v>0</v>
      </c>
      <c r="L164" s="122"/>
      <c r="M164" s="127"/>
      <c r="P164" s="128">
        <f>SUM(P165:P171)</f>
        <v>44.477999999999994</v>
      </c>
      <c r="R164" s="128">
        <f>SUM(R165:R171)</f>
        <v>2.6303400000000003</v>
      </c>
      <c r="T164" s="129">
        <f>SUM(T165:T171)</f>
        <v>0</v>
      </c>
      <c r="AR164" s="124" t="s">
        <v>81</v>
      </c>
      <c r="AT164" s="130" t="s">
        <v>72</v>
      </c>
      <c r="AU164" s="130" t="s">
        <v>81</v>
      </c>
      <c r="AY164" s="124" t="s">
        <v>136</v>
      </c>
      <c r="BK164" s="131">
        <f>SUM(BK165:BK171)</f>
        <v>0</v>
      </c>
    </row>
    <row r="165" spans="2:65" s="14" customFormat="1" ht="49.15" customHeight="1">
      <c r="B165" s="13"/>
      <c r="C165" s="134" t="s">
        <v>169</v>
      </c>
      <c r="D165" s="134" t="s">
        <v>138</v>
      </c>
      <c r="E165" s="135" t="s">
        <v>170</v>
      </c>
      <c r="F165" s="136" t="s">
        <v>171</v>
      </c>
      <c r="G165" s="137" t="s">
        <v>172</v>
      </c>
      <c r="H165" s="138">
        <v>126</v>
      </c>
      <c r="I165" s="203">
        <v>0</v>
      </c>
      <c r="J165" s="139">
        <f>ROUND(I165*H165,2)</f>
        <v>0</v>
      </c>
      <c r="K165" s="136" t="s">
        <v>154</v>
      </c>
      <c r="L165" s="13"/>
      <c r="M165" s="140" t="s">
        <v>1</v>
      </c>
      <c r="N165" s="141" t="s">
        <v>38</v>
      </c>
      <c r="O165" s="142">
        <v>0.353</v>
      </c>
      <c r="P165" s="142">
        <f>O165*H165</f>
        <v>44.477999999999994</v>
      </c>
      <c r="Q165" s="142">
        <v>0.00459</v>
      </c>
      <c r="R165" s="142">
        <f>Q165*H165</f>
        <v>0.5783400000000001</v>
      </c>
      <c r="S165" s="142">
        <v>0</v>
      </c>
      <c r="T165" s="143">
        <f>S165*H165</f>
        <v>0</v>
      </c>
      <c r="AR165" s="144" t="s">
        <v>143</v>
      </c>
      <c r="AT165" s="144" t="s">
        <v>138</v>
      </c>
      <c r="AU165" s="144" t="s">
        <v>83</v>
      </c>
      <c r="AY165" s="2" t="s">
        <v>136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2" t="s">
        <v>81</v>
      </c>
      <c r="BK165" s="145">
        <f>ROUND(I165*H165,2)</f>
        <v>0</v>
      </c>
      <c r="BL165" s="2" t="s">
        <v>143</v>
      </c>
      <c r="BM165" s="144" t="s">
        <v>173</v>
      </c>
    </row>
    <row r="166" spans="2:51" s="155" customFormat="1" ht="11.25">
      <c r="B166" s="154"/>
      <c r="D166" s="148" t="s">
        <v>145</v>
      </c>
      <c r="E166" s="156" t="s">
        <v>1</v>
      </c>
      <c r="F166" s="157" t="s">
        <v>174</v>
      </c>
      <c r="H166" s="156" t="s">
        <v>1</v>
      </c>
      <c r="L166" s="154"/>
      <c r="M166" s="158"/>
      <c r="T166" s="159"/>
      <c r="AT166" s="156" t="s">
        <v>145</v>
      </c>
      <c r="AU166" s="156" t="s">
        <v>83</v>
      </c>
      <c r="AV166" s="155" t="s">
        <v>81</v>
      </c>
      <c r="AW166" s="155" t="s">
        <v>29</v>
      </c>
      <c r="AX166" s="155" t="s">
        <v>73</v>
      </c>
      <c r="AY166" s="156" t="s">
        <v>136</v>
      </c>
    </row>
    <row r="167" spans="2:51" s="147" customFormat="1" ht="22.5">
      <c r="B167" s="146"/>
      <c r="D167" s="148" t="s">
        <v>145</v>
      </c>
      <c r="E167" s="149" t="s">
        <v>1</v>
      </c>
      <c r="F167" s="150" t="s">
        <v>175</v>
      </c>
      <c r="H167" s="151">
        <v>126</v>
      </c>
      <c r="L167" s="146"/>
      <c r="M167" s="152"/>
      <c r="T167" s="153"/>
      <c r="AT167" s="149" t="s">
        <v>145</v>
      </c>
      <c r="AU167" s="149" t="s">
        <v>83</v>
      </c>
      <c r="AV167" s="147" t="s">
        <v>83</v>
      </c>
      <c r="AW167" s="147" t="s">
        <v>29</v>
      </c>
      <c r="AX167" s="147" t="s">
        <v>81</v>
      </c>
      <c r="AY167" s="149" t="s">
        <v>136</v>
      </c>
    </row>
    <row r="168" spans="2:65" s="14" customFormat="1" ht="16.5" customHeight="1">
      <c r="B168" s="13"/>
      <c r="C168" s="167" t="s">
        <v>176</v>
      </c>
      <c r="D168" s="167" t="s">
        <v>177</v>
      </c>
      <c r="E168" s="168" t="s">
        <v>178</v>
      </c>
      <c r="F168" s="169" t="s">
        <v>179</v>
      </c>
      <c r="G168" s="170" t="s">
        <v>172</v>
      </c>
      <c r="H168" s="171">
        <v>38</v>
      </c>
      <c r="I168" s="204">
        <v>0</v>
      </c>
      <c r="J168" s="172">
        <f>ROUND(I168*H168,2)</f>
        <v>0</v>
      </c>
      <c r="K168" s="169" t="s">
        <v>142</v>
      </c>
      <c r="L168" s="173"/>
      <c r="M168" s="174" t="s">
        <v>1</v>
      </c>
      <c r="N168" s="175" t="s">
        <v>38</v>
      </c>
      <c r="O168" s="142">
        <v>0</v>
      </c>
      <c r="P168" s="142">
        <f>O168*H168</f>
        <v>0</v>
      </c>
      <c r="Q168" s="142">
        <v>0.054</v>
      </c>
      <c r="R168" s="142">
        <f>Q168*H168</f>
        <v>2.052</v>
      </c>
      <c r="S168" s="142">
        <v>0</v>
      </c>
      <c r="T168" s="143">
        <f>S168*H168</f>
        <v>0</v>
      </c>
      <c r="AR168" s="144" t="s">
        <v>180</v>
      </c>
      <c r="AT168" s="144" t="s">
        <v>177</v>
      </c>
      <c r="AU168" s="144" t="s">
        <v>83</v>
      </c>
      <c r="AY168" s="2" t="s">
        <v>136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2" t="s">
        <v>81</v>
      </c>
      <c r="BK168" s="145">
        <f>ROUND(I168*H168,2)</f>
        <v>0</v>
      </c>
      <c r="BL168" s="2" t="s">
        <v>143</v>
      </c>
      <c r="BM168" s="144" t="s">
        <v>181</v>
      </c>
    </row>
    <row r="169" spans="2:51" s="155" customFormat="1" ht="11.25">
      <c r="B169" s="154"/>
      <c r="D169" s="148" t="s">
        <v>145</v>
      </c>
      <c r="E169" s="156" t="s">
        <v>1</v>
      </c>
      <c r="F169" s="157" t="s">
        <v>182</v>
      </c>
      <c r="H169" s="156" t="s">
        <v>1</v>
      </c>
      <c r="L169" s="154"/>
      <c r="M169" s="158"/>
      <c r="T169" s="159"/>
      <c r="AT169" s="156" t="s">
        <v>145</v>
      </c>
      <c r="AU169" s="156" t="s">
        <v>83</v>
      </c>
      <c r="AV169" s="155" t="s">
        <v>81</v>
      </c>
      <c r="AW169" s="155" t="s">
        <v>29</v>
      </c>
      <c r="AX169" s="155" t="s">
        <v>73</v>
      </c>
      <c r="AY169" s="156" t="s">
        <v>136</v>
      </c>
    </row>
    <row r="170" spans="2:51" s="155" customFormat="1" ht="11.25">
      <c r="B170" s="154"/>
      <c r="D170" s="148" t="s">
        <v>145</v>
      </c>
      <c r="E170" s="156" t="s">
        <v>1</v>
      </c>
      <c r="F170" s="157" t="s">
        <v>174</v>
      </c>
      <c r="H170" s="156" t="s">
        <v>1</v>
      </c>
      <c r="L170" s="154"/>
      <c r="M170" s="158"/>
      <c r="T170" s="159"/>
      <c r="AT170" s="156" t="s">
        <v>145</v>
      </c>
      <c r="AU170" s="156" t="s">
        <v>83</v>
      </c>
      <c r="AV170" s="155" t="s">
        <v>81</v>
      </c>
      <c r="AW170" s="155" t="s">
        <v>29</v>
      </c>
      <c r="AX170" s="155" t="s">
        <v>73</v>
      </c>
      <c r="AY170" s="156" t="s">
        <v>136</v>
      </c>
    </row>
    <row r="171" spans="2:51" s="147" customFormat="1" ht="11.25">
      <c r="B171" s="146"/>
      <c r="D171" s="148" t="s">
        <v>145</v>
      </c>
      <c r="E171" s="149" t="s">
        <v>1</v>
      </c>
      <c r="F171" s="150" t="s">
        <v>183</v>
      </c>
      <c r="H171" s="151">
        <v>38</v>
      </c>
      <c r="L171" s="146"/>
      <c r="M171" s="152"/>
      <c r="T171" s="153"/>
      <c r="AT171" s="149" t="s">
        <v>145</v>
      </c>
      <c r="AU171" s="149" t="s">
        <v>83</v>
      </c>
      <c r="AV171" s="147" t="s">
        <v>83</v>
      </c>
      <c r="AW171" s="147" t="s">
        <v>29</v>
      </c>
      <c r="AX171" s="147" t="s">
        <v>81</v>
      </c>
      <c r="AY171" s="149" t="s">
        <v>136</v>
      </c>
    </row>
    <row r="172" spans="2:63" s="123" customFormat="1" ht="22.9" customHeight="1">
      <c r="B172" s="122"/>
      <c r="D172" s="124" t="s">
        <v>72</v>
      </c>
      <c r="E172" s="132" t="s">
        <v>176</v>
      </c>
      <c r="F172" s="132" t="s">
        <v>184</v>
      </c>
      <c r="J172" s="133">
        <f>BK172</f>
        <v>0</v>
      </c>
      <c r="L172" s="122"/>
      <c r="M172" s="127"/>
      <c r="P172" s="128">
        <f>SUM(P173:P285)</f>
        <v>113.428143</v>
      </c>
      <c r="R172" s="128">
        <f>SUM(R173:R285)</f>
        <v>26.124861799999998</v>
      </c>
      <c r="T172" s="129">
        <f>SUM(T173:T285)</f>
        <v>0</v>
      </c>
      <c r="AR172" s="124" t="s">
        <v>81</v>
      </c>
      <c r="AT172" s="130" t="s">
        <v>72</v>
      </c>
      <c r="AU172" s="130" t="s">
        <v>81</v>
      </c>
      <c r="AY172" s="124" t="s">
        <v>136</v>
      </c>
      <c r="BK172" s="131">
        <f>SUM(BK173:BK285)</f>
        <v>0</v>
      </c>
    </row>
    <row r="173" spans="2:65" s="14" customFormat="1" ht="33" customHeight="1">
      <c r="B173" s="13"/>
      <c r="C173" s="134" t="s">
        <v>185</v>
      </c>
      <c r="D173" s="134" t="s">
        <v>138</v>
      </c>
      <c r="E173" s="135" t="s">
        <v>186</v>
      </c>
      <c r="F173" s="136" t="s">
        <v>187</v>
      </c>
      <c r="G173" s="137" t="s">
        <v>89</v>
      </c>
      <c r="H173" s="138">
        <f>SUM(H179+H183+H187+H193)</f>
        <v>74.368</v>
      </c>
      <c r="I173" s="203">
        <v>0</v>
      </c>
      <c r="J173" s="139">
        <f>ROUND(I173*H173,2)</f>
        <v>0</v>
      </c>
      <c r="K173" s="136" t="s">
        <v>154</v>
      </c>
      <c r="L173" s="13"/>
      <c r="M173" s="140" t="s">
        <v>1</v>
      </c>
      <c r="N173" s="141" t="s">
        <v>38</v>
      </c>
      <c r="O173" s="142">
        <v>0.106</v>
      </c>
      <c r="P173" s="142">
        <f>O173*H173</f>
        <v>7.883007999999999</v>
      </c>
      <c r="Q173" s="142">
        <v>0.0065</v>
      </c>
      <c r="R173" s="142">
        <f>Q173*H173</f>
        <v>0.48339199999999993</v>
      </c>
      <c r="S173" s="142">
        <v>0</v>
      </c>
      <c r="T173" s="143">
        <f>S173*H173</f>
        <v>0</v>
      </c>
      <c r="AR173" s="144" t="s">
        <v>143</v>
      </c>
      <c r="AT173" s="144" t="s">
        <v>138</v>
      </c>
      <c r="AU173" s="144" t="s">
        <v>83</v>
      </c>
      <c r="AY173" s="2" t="s">
        <v>136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2" t="s">
        <v>81</v>
      </c>
      <c r="BK173" s="145">
        <f>ROUND(I173*H173,2)</f>
        <v>0</v>
      </c>
      <c r="BL173" s="2" t="s">
        <v>143</v>
      </c>
      <c r="BM173" s="144" t="s">
        <v>188</v>
      </c>
    </row>
    <row r="174" spans="2:51" s="155" customFormat="1" ht="11.25">
      <c r="B174" s="154"/>
      <c r="D174" s="148" t="s">
        <v>145</v>
      </c>
      <c r="E174" s="156" t="s">
        <v>1</v>
      </c>
      <c r="F174" s="157" t="s">
        <v>189</v>
      </c>
      <c r="H174" s="156" t="s">
        <v>1</v>
      </c>
      <c r="L174" s="154"/>
      <c r="M174" s="158"/>
      <c r="T174" s="159"/>
      <c r="AT174" s="156" t="s">
        <v>145</v>
      </c>
      <c r="AU174" s="156" t="s">
        <v>83</v>
      </c>
      <c r="AV174" s="155" t="s">
        <v>81</v>
      </c>
      <c r="AW174" s="155" t="s">
        <v>29</v>
      </c>
      <c r="AX174" s="155" t="s">
        <v>73</v>
      </c>
      <c r="AY174" s="156" t="s">
        <v>136</v>
      </c>
    </row>
    <row r="175" spans="2:51" s="147" customFormat="1" ht="11.25">
      <c r="B175" s="146"/>
      <c r="D175" s="148" t="s">
        <v>145</v>
      </c>
      <c r="E175" s="149" t="s">
        <v>1</v>
      </c>
      <c r="F175" s="150" t="s">
        <v>190</v>
      </c>
      <c r="H175" s="151">
        <v>4.98</v>
      </c>
      <c r="L175" s="146"/>
      <c r="M175" s="152"/>
      <c r="T175" s="153"/>
      <c r="AT175" s="149" t="s">
        <v>145</v>
      </c>
      <c r="AU175" s="149" t="s">
        <v>83</v>
      </c>
      <c r="AV175" s="147" t="s">
        <v>83</v>
      </c>
      <c r="AW175" s="147" t="s">
        <v>29</v>
      </c>
      <c r="AX175" s="147" t="s">
        <v>73</v>
      </c>
      <c r="AY175" s="149" t="s">
        <v>136</v>
      </c>
    </row>
    <row r="176" spans="2:51" s="147" customFormat="1" ht="11.25">
      <c r="B176" s="146"/>
      <c r="D176" s="148" t="s">
        <v>145</v>
      </c>
      <c r="E176" s="149" t="s">
        <v>1</v>
      </c>
      <c r="F176" s="150" t="s">
        <v>191</v>
      </c>
      <c r="H176" s="151">
        <v>2.88</v>
      </c>
      <c r="L176" s="146"/>
      <c r="M176" s="152"/>
      <c r="T176" s="153"/>
      <c r="AT176" s="149" t="s">
        <v>145</v>
      </c>
      <c r="AU176" s="149" t="s">
        <v>83</v>
      </c>
      <c r="AV176" s="147" t="s">
        <v>83</v>
      </c>
      <c r="AW176" s="147" t="s">
        <v>29</v>
      </c>
      <c r="AX176" s="147" t="s">
        <v>73</v>
      </c>
      <c r="AY176" s="149" t="s">
        <v>136</v>
      </c>
    </row>
    <row r="177" spans="2:51" s="147" customFormat="1" ht="11.25">
      <c r="B177" s="146"/>
      <c r="D177" s="148" t="s">
        <v>145</v>
      </c>
      <c r="E177" s="149" t="s">
        <v>1</v>
      </c>
      <c r="F177" s="150" t="s">
        <v>192</v>
      </c>
      <c r="H177" s="151">
        <v>5.436</v>
      </c>
      <c r="L177" s="146"/>
      <c r="M177" s="152"/>
      <c r="T177" s="153"/>
      <c r="AT177" s="149" t="s">
        <v>145</v>
      </c>
      <c r="AU177" s="149" t="s">
        <v>83</v>
      </c>
      <c r="AV177" s="147" t="s">
        <v>83</v>
      </c>
      <c r="AW177" s="147" t="s">
        <v>29</v>
      </c>
      <c r="AX177" s="147" t="s">
        <v>73</v>
      </c>
      <c r="AY177" s="149" t="s">
        <v>136</v>
      </c>
    </row>
    <row r="178" spans="2:51" s="147" customFormat="1" ht="11.25">
      <c r="B178" s="146"/>
      <c r="D178" s="148" t="s">
        <v>145</v>
      </c>
      <c r="E178" s="149" t="s">
        <v>1</v>
      </c>
      <c r="F178" s="150" t="s">
        <v>193</v>
      </c>
      <c r="H178" s="151">
        <v>2.926</v>
      </c>
      <c r="L178" s="146"/>
      <c r="M178" s="152"/>
      <c r="T178" s="153"/>
      <c r="AT178" s="149" t="s">
        <v>145</v>
      </c>
      <c r="AU178" s="149" t="s">
        <v>83</v>
      </c>
      <c r="AV178" s="147" t="s">
        <v>83</v>
      </c>
      <c r="AW178" s="147" t="s">
        <v>29</v>
      </c>
      <c r="AX178" s="147" t="s">
        <v>73</v>
      </c>
      <c r="AY178" s="149" t="s">
        <v>136</v>
      </c>
    </row>
    <row r="179" spans="2:51" s="161" customFormat="1" ht="11.25">
      <c r="B179" s="160"/>
      <c r="D179" s="148" t="s">
        <v>145</v>
      </c>
      <c r="E179" s="162" t="s">
        <v>1</v>
      </c>
      <c r="F179" s="163" t="s">
        <v>159</v>
      </c>
      <c r="H179" s="164">
        <v>16.222</v>
      </c>
      <c r="L179" s="160"/>
      <c r="M179" s="165"/>
      <c r="T179" s="166"/>
      <c r="AT179" s="162" t="s">
        <v>145</v>
      </c>
      <c r="AU179" s="162" t="s">
        <v>83</v>
      </c>
      <c r="AV179" s="161" t="s">
        <v>150</v>
      </c>
      <c r="AW179" s="161" t="s">
        <v>29</v>
      </c>
      <c r="AX179" s="161" t="s">
        <v>73</v>
      </c>
      <c r="AY179" s="162" t="s">
        <v>136</v>
      </c>
    </row>
    <row r="180" spans="2:51" s="155" customFormat="1" ht="11.25">
      <c r="B180" s="154"/>
      <c r="D180" s="148" t="s">
        <v>145</v>
      </c>
      <c r="E180" s="156" t="s">
        <v>1</v>
      </c>
      <c r="F180" s="157" t="s">
        <v>156</v>
      </c>
      <c r="H180" s="156" t="s">
        <v>1</v>
      </c>
      <c r="L180" s="154"/>
      <c r="M180" s="158"/>
      <c r="T180" s="159"/>
      <c r="AT180" s="156" t="s">
        <v>145</v>
      </c>
      <c r="AU180" s="156" t="s">
        <v>83</v>
      </c>
      <c r="AV180" s="155" t="s">
        <v>81</v>
      </c>
      <c r="AW180" s="155" t="s">
        <v>29</v>
      </c>
      <c r="AX180" s="155" t="s">
        <v>73</v>
      </c>
      <c r="AY180" s="156" t="s">
        <v>136</v>
      </c>
    </row>
    <row r="181" spans="2:51" s="147" customFormat="1" ht="11.25">
      <c r="B181" s="146"/>
      <c r="D181" s="148" t="s">
        <v>145</v>
      </c>
      <c r="E181" s="149" t="s">
        <v>1</v>
      </c>
      <c r="F181" s="150" t="s">
        <v>157</v>
      </c>
      <c r="H181" s="151">
        <v>1.247</v>
      </c>
      <c r="L181" s="146"/>
      <c r="M181" s="152"/>
      <c r="T181" s="153"/>
      <c r="AT181" s="149" t="s">
        <v>145</v>
      </c>
      <c r="AU181" s="149" t="s">
        <v>83</v>
      </c>
      <c r="AV181" s="147" t="s">
        <v>83</v>
      </c>
      <c r="AW181" s="147" t="s">
        <v>29</v>
      </c>
      <c r="AX181" s="147" t="s">
        <v>73</v>
      </c>
      <c r="AY181" s="149" t="s">
        <v>136</v>
      </c>
    </row>
    <row r="182" spans="2:51" s="147" customFormat="1" ht="11.25">
      <c r="B182" s="146"/>
      <c r="D182" s="148" t="s">
        <v>145</v>
      </c>
      <c r="E182" s="149" t="s">
        <v>1</v>
      </c>
      <c r="F182" s="150" t="s">
        <v>158</v>
      </c>
      <c r="H182" s="151">
        <v>0.675</v>
      </c>
      <c r="L182" s="146"/>
      <c r="M182" s="152"/>
      <c r="T182" s="153"/>
      <c r="AT182" s="149" t="s">
        <v>145</v>
      </c>
      <c r="AU182" s="149" t="s">
        <v>83</v>
      </c>
      <c r="AV182" s="147" t="s">
        <v>83</v>
      </c>
      <c r="AW182" s="147" t="s">
        <v>29</v>
      </c>
      <c r="AX182" s="147" t="s">
        <v>73</v>
      </c>
      <c r="AY182" s="149" t="s">
        <v>136</v>
      </c>
    </row>
    <row r="183" spans="2:51" s="161" customFormat="1" ht="11.25">
      <c r="B183" s="160"/>
      <c r="D183" s="148" t="s">
        <v>145</v>
      </c>
      <c r="E183" s="162" t="s">
        <v>1</v>
      </c>
      <c r="F183" s="163" t="s">
        <v>159</v>
      </c>
      <c r="H183" s="164">
        <v>1.9220000000000002</v>
      </c>
      <c r="L183" s="160"/>
      <c r="M183" s="165"/>
      <c r="T183" s="166"/>
      <c r="AT183" s="162" t="s">
        <v>145</v>
      </c>
      <c r="AU183" s="162" t="s">
        <v>83</v>
      </c>
      <c r="AV183" s="161" t="s">
        <v>150</v>
      </c>
      <c r="AW183" s="161" t="s">
        <v>29</v>
      </c>
      <c r="AX183" s="161" t="s">
        <v>73</v>
      </c>
      <c r="AY183" s="162" t="s">
        <v>136</v>
      </c>
    </row>
    <row r="184" spans="2:51" s="147" customFormat="1" ht="11.25">
      <c r="B184" s="146"/>
      <c r="D184" s="148" t="s">
        <v>145</v>
      </c>
      <c r="E184" s="149" t="s">
        <v>1</v>
      </c>
      <c r="F184" s="150" t="s">
        <v>160</v>
      </c>
      <c r="H184" s="151">
        <v>5.22</v>
      </c>
      <c r="L184" s="146"/>
      <c r="M184" s="152"/>
      <c r="T184" s="153"/>
      <c r="AT184" s="149" t="s">
        <v>145</v>
      </c>
      <c r="AU184" s="149" t="s">
        <v>83</v>
      </c>
      <c r="AV184" s="147" t="s">
        <v>83</v>
      </c>
      <c r="AW184" s="147" t="s">
        <v>29</v>
      </c>
      <c r="AX184" s="147" t="s">
        <v>73</v>
      </c>
      <c r="AY184" s="149" t="s">
        <v>136</v>
      </c>
    </row>
    <row r="185" spans="2:51" s="147" customFormat="1" ht="11.25">
      <c r="B185" s="146"/>
      <c r="D185" s="148" t="s">
        <v>145</v>
      </c>
      <c r="E185" s="149" t="s">
        <v>1</v>
      </c>
      <c r="F185" s="150" t="s">
        <v>161</v>
      </c>
      <c r="H185" s="151">
        <v>1.196</v>
      </c>
      <c r="L185" s="146"/>
      <c r="M185" s="152"/>
      <c r="T185" s="153"/>
      <c r="AT185" s="149" t="s">
        <v>145</v>
      </c>
      <c r="AU185" s="149" t="s">
        <v>83</v>
      </c>
      <c r="AV185" s="147" t="s">
        <v>83</v>
      </c>
      <c r="AW185" s="147" t="s">
        <v>29</v>
      </c>
      <c r="AX185" s="147" t="s">
        <v>73</v>
      </c>
      <c r="AY185" s="149" t="s">
        <v>136</v>
      </c>
    </row>
    <row r="186" spans="2:51" s="147" customFormat="1" ht="11.25">
      <c r="B186" s="146"/>
      <c r="D186" s="148" t="s">
        <v>145</v>
      </c>
      <c r="E186" s="149" t="s">
        <v>1</v>
      </c>
      <c r="F186" s="150" t="s">
        <v>162</v>
      </c>
      <c r="H186" s="151">
        <v>2.936</v>
      </c>
      <c r="L186" s="146"/>
      <c r="M186" s="152"/>
      <c r="T186" s="153"/>
      <c r="AT186" s="149" t="s">
        <v>145</v>
      </c>
      <c r="AU186" s="149" t="s">
        <v>83</v>
      </c>
      <c r="AV186" s="147" t="s">
        <v>83</v>
      </c>
      <c r="AW186" s="147" t="s">
        <v>29</v>
      </c>
      <c r="AX186" s="147" t="s">
        <v>73</v>
      </c>
      <c r="AY186" s="149" t="s">
        <v>136</v>
      </c>
    </row>
    <row r="187" spans="2:51" s="161" customFormat="1" ht="11.25">
      <c r="B187" s="160"/>
      <c r="D187" s="148" t="s">
        <v>145</v>
      </c>
      <c r="E187" s="162" t="s">
        <v>1</v>
      </c>
      <c r="F187" s="163" t="s">
        <v>163</v>
      </c>
      <c r="H187" s="164">
        <v>9.352</v>
      </c>
      <c r="L187" s="160"/>
      <c r="M187" s="165"/>
      <c r="T187" s="166"/>
      <c r="AT187" s="162" t="s">
        <v>145</v>
      </c>
      <c r="AU187" s="162" t="s">
        <v>83</v>
      </c>
      <c r="AV187" s="161" t="s">
        <v>150</v>
      </c>
      <c r="AW187" s="161" t="s">
        <v>29</v>
      </c>
      <c r="AX187" s="161" t="s">
        <v>73</v>
      </c>
      <c r="AY187" s="162" t="s">
        <v>136</v>
      </c>
    </row>
    <row r="188" spans="2:51" s="155" customFormat="1" ht="11.25">
      <c r="B188" s="154"/>
      <c r="D188" s="148" t="s">
        <v>145</v>
      </c>
      <c r="E188" s="156" t="s">
        <v>1</v>
      </c>
      <c r="F188" s="157" t="s">
        <v>194</v>
      </c>
      <c r="H188" s="156" t="s">
        <v>1</v>
      </c>
      <c r="L188" s="154"/>
      <c r="M188" s="158"/>
      <c r="T188" s="159"/>
      <c r="AT188" s="156" t="s">
        <v>145</v>
      </c>
      <c r="AU188" s="156" t="s">
        <v>83</v>
      </c>
      <c r="AV188" s="155" t="s">
        <v>81</v>
      </c>
      <c r="AW188" s="155" t="s">
        <v>29</v>
      </c>
      <c r="AX188" s="155" t="s">
        <v>73</v>
      </c>
      <c r="AY188" s="156" t="s">
        <v>136</v>
      </c>
    </row>
    <row r="189" spans="2:51" s="147" customFormat="1" ht="11.25">
      <c r="B189" s="146"/>
      <c r="D189" s="148" t="s">
        <v>145</v>
      </c>
      <c r="E189" s="149" t="s">
        <v>1</v>
      </c>
      <c r="F189" s="150" t="s">
        <v>195</v>
      </c>
      <c r="H189" s="151">
        <v>14.2</v>
      </c>
      <c r="L189" s="146"/>
      <c r="M189" s="152"/>
      <c r="T189" s="153"/>
      <c r="AT189" s="149" t="s">
        <v>145</v>
      </c>
      <c r="AU189" s="149" t="s">
        <v>83</v>
      </c>
      <c r="AV189" s="147" t="s">
        <v>83</v>
      </c>
      <c r="AW189" s="147" t="s">
        <v>29</v>
      </c>
      <c r="AX189" s="147" t="s">
        <v>73</v>
      </c>
      <c r="AY189" s="149" t="s">
        <v>136</v>
      </c>
    </row>
    <row r="190" spans="2:51" s="147" customFormat="1" ht="11.25">
      <c r="B190" s="146"/>
      <c r="D190" s="148" t="s">
        <v>145</v>
      </c>
      <c r="E190" s="149" t="s">
        <v>1</v>
      </c>
      <c r="F190" s="150" t="s">
        <v>196</v>
      </c>
      <c r="H190" s="151">
        <v>8.4</v>
      </c>
      <c r="L190" s="146"/>
      <c r="M190" s="152"/>
      <c r="T190" s="153"/>
      <c r="AT190" s="149" t="s">
        <v>145</v>
      </c>
      <c r="AU190" s="149" t="s">
        <v>83</v>
      </c>
      <c r="AV190" s="147" t="s">
        <v>83</v>
      </c>
      <c r="AW190" s="147" t="s">
        <v>29</v>
      </c>
      <c r="AX190" s="147" t="s">
        <v>73</v>
      </c>
      <c r="AY190" s="149" t="s">
        <v>136</v>
      </c>
    </row>
    <row r="191" spans="2:51" s="147" customFormat="1" ht="11.25">
      <c r="B191" s="146"/>
      <c r="D191" s="148" t="s">
        <v>145</v>
      </c>
      <c r="E191" s="149" t="s">
        <v>1</v>
      </c>
      <c r="F191" s="150" t="s">
        <v>197</v>
      </c>
      <c r="H191" s="151">
        <v>15.72</v>
      </c>
      <c r="L191" s="146"/>
      <c r="M191" s="152"/>
      <c r="T191" s="153"/>
      <c r="AT191" s="149" t="s">
        <v>145</v>
      </c>
      <c r="AU191" s="149" t="s">
        <v>83</v>
      </c>
      <c r="AV191" s="147" t="s">
        <v>83</v>
      </c>
      <c r="AW191" s="147" t="s">
        <v>29</v>
      </c>
      <c r="AX191" s="147" t="s">
        <v>73</v>
      </c>
      <c r="AY191" s="149" t="s">
        <v>136</v>
      </c>
    </row>
    <row r="192" spans="2:51" s="147" customFormat="1" ht="11.25">
      <c r="B192" s="146"/>
      <c r="D192" s="148" t="s">
        <v>145</v>
      </c>
      <c r="E192" s="149" t="s">
        <v>1</v>
      </c>
      <c r="F192" s="150" t="s">
        <v>198</v>
      </c>
      <c r="H192" s="151">
        <v>8.552</v>
      </c>
      <c r="L192" s="146"/>
      <c r="M192" s="152"/>
      <c r="T192" s="153"/>
      <c r="AT192" s="149" t="s">
        <v>145</v>
      </c>
      <c r="AU192" s="149" t="s">
        <v>83</v>
      </c>
      <c r="AV192" s="147" t="s">
        <v>83</v>
      </c>
      <c r="AW192" s="147" t="s">
        <v>29</v>
      </c>
      <c r="AX192" s="147" t="s">
        <v>73</v>
      </c>
      <c r="AY192" s="149" t="s">
        <v>136</v>
      </c>
    </row>
    <row r="193" spans="2:51" s="161" customFormat="1" ht="11.25">
      <c r="B193" s="160"/>
      <c r="D193" s="148" t="s">
        <v>145</v>
      </c>
      <c r="E193" s="162" t="s">
        <v>1</v>
      </c>
      <c r="F193" s="163" t="s">
        <v>159</v>
      </c>
      <c r="H193" s="164">
        <v>46.872</v>
      </c>
      <c r="L193" s="160"/>
      <c r="M193" s="165"/>
      <c r="T193" s="166"/>
      <c r="AT193" s="162" t="s">
        <v>145</v>
      </c>
      <c r="AU193" s="162" t="s">
        <v>83</v>
      </c>
      <c r="AV193" s="161" t="s">
        <v>150</v>
      </c>
      <c r="AW193" s="161" t="s">
        <v>29</v>
      </c>
      <c r="AX193" s="161" t="s">
        <v>73</v>
      </c>
      <c r="AY193" s="162" t="s">
        <v>136</v>
      </c>
    </row>
    <row r="194" spans="2:65" s="14" customFormat="1" ht="37.9" customHeight="1">
      <c r="B194" s="13"/>
      <c r="C194" s="134" t="s">
        <v>180</v>
      </c>
      <c r="D194" s="134" t="s">
        <v>138</v>
      </c>
      <c r="E194" s="135" t="s">
        <v>199</v>
      </c>
      <c r="F194" s="136" t="s">
        <v>200</v>
      </c>
      <c r="G194" s="137" t="s">
        <v>89</v>
      </c>
      <c r="H194" s="138">
        <f>SUM(H200+H204+H208+H214+H219)</f>
        <v>92.068</v>
      </c>
      <c r="I194" s="203">
        <v>0</v>
      </c>
      <c r="J194" s="139">
        <f>ROUND(I194*H194,2)</f>
        <v>0</v>
      </c>
      <c r="K194" s="136" t="s">
        <v>154</v>
      </c>
      <c r="L194" s="13"/>
      <c r="M194" s="140" t="s">
        <v>1</v>
      </c>
      <c r="N194" s="141" t="s">
        <v>38</v>
      </c>
      <c r="O194" s="142">
        <v>0.39</v>
      </c>
      <c r="P194" s="142">
        <f>O194*H194</f>
        <v>35.90652</v>
      </c>
      <c r="Q194" s="142">
        <v>0.0154</v>
      </c>
      <c r="R194" s="142">
        <f>Q194*H194</f>
        <v>1.4178472</v>
      </c>
      <c r="S194" s="142">
        <v>0</v>
      </c>
      <c r="T194" s="143">
        <f>S194*H194</f>
        <v>0</v>
      </c>
      <c r="AR194" s="144" t="s">
        <v>143</v>
      </c>
      <c r="AT194" s="144" t="s">
        <v>138</v>
      </c>
      <c r="AU194" s="144" t="s">
        <v>83</v>
      </c>
      <c r="AY194" s="2" t="s">
        <v>136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2" t="s">
        <v>81</v>
      </c>
      <c r="BK194" s="145">
        <f>ROUND(I194*H194,2)</f>
        <v>0</v>
      </c>
      <c r="BL194" s="2" t="s">
        <v>143</v>
      </c>
      <c r="BM194" s="144" t="s">
        <v>201</v>
      </c>
    </row>
    <row r="195" spans="2:51" s="155" customFormat="1" ht="11.25">
      <c r="B195" s="154"/>
      <c r="D195" s="148" t="s">
        <v>145</v>
      </c>
      <c r="E195" s="156" t="s">
        <v>1</v>
      </c>
      <c r="F195" s="157" t="s">
        <v>189</v>
      </c>
      <c r="H195" s="156" t="s">
        <v>1</v>
      </c>
      <c r="L195" s="154"/>
      <c r="M195" s="158"/>
      <c r="T195" s="159"/>
      <c r="AT195" s="156" t="s">
        <v>145</v>
      </c>
      <c r="AU195" s="156" t="s">
        <v>83</v>
      </c>
      <c r="AV195" s="155" t="s">
        <v>81</v>
      </c>
      <c r="AW195" s="155" t="s">
        <v>29</v>
      </c>
      <c r="AX195" s="155" t="s">
        <v>73</v>
      </c>
      <c r="AY195" s="156" t="s">
        <v>136</v>
      </c>
    </row>
    <row r="196" spans="2:51" s="147" customFormat="1" ht="11.25">
      <c r="B196" s="146"/>
      <c r="D196" s="148" t="s">
        <v>145</v>
      </c>
      <c r="E196" s="149" t="s">
        <v>1</v>
      </c>
      <c r="F196" s="150" t="s">
        <v>190</v>
      </c>
      <c r="H196" s="151">
        <v>4.98</v>
      </c>
      <c r="L196" s="146"/>
      <c r="M196" s="152"/>
      <c r="T196" s="153"/>
      <c r="AT196" s="149" t="s">
        <v>145</v>
      </c>
      <c r="AU196" s="149" t="s">
        <v>83</v>
      </c>
      <c r="AV196" s="147" t="s">
        <v>83</v>
      </c>
      <c r="AW196" s="147" t="s">
        <v>29</v>
      </c>
      <c r="AX196" s="147" t="s">
        <v>73</v>
      </c>
      <c r="AY196" s="149" t="s">
        <v>136</v>
      </c>
    </row>
    <row r="197" spans="2:51" s="147" customFormat="1" ht="11.25">
      <c r="B197" s="146"/>
      <c r="D197" s="148" t="s">
        <v>145</v>
      </c>
      <c r="E197" s="149" t="s">
        <v>1</v>
      </c>
      <c r="F197" s="150" t="s">
        <v>191</v>
      </c>
      <c r="H197" s="151">
        <v>2.88</v>
      </c>
      <c r="L197" s="146"/>
      <c r="M197" s="152"/>
      <c r="T197" s="153"/>
      <c r="AT197" s="149" t="s">
        <v>145</v>
      </c>
      <c r="AU197" s="149" t="s">
        <v>83</v>
      </c>
      <c r="AV197" s="147" t="s">
        <v>83</v>
      </c>
      <c r="AW197" s="147" t="s">
        <v>29</v>
      </c>
      <c r="AX197" s="147" t="s">
        <v>73</v>
      </c>
      <c r="AY197" s="149" t="s">
        <v>136</v>
      </c>
    </row>
    <row r="198" spans="2:51" s="147" customFormat="1" ht="11.25">
      <c r="B198" s="146"/>
      <c r="D198" s="148" t="s">
        <v>145</v>
      </c>
      <c r="E198" s="149" t="s">
        <v>1</v>
      </c>
      <c r="F198" s="150" t="s">
        <v>192</v>
      </c>
      <c r="H198" s="151">
        <v>5.436</v>
      </c>
      <c r="L198" s="146"/>
      <c r="M198" s="152"/>
      <c r="T198" s="153"/>
      <c r="AT198" s="149" t="s">
        <v>145</v>
      </c>
      <c r="AU198" s="149" t="s">
        <v>83</v>
      </c>
      <c r="AV198" s="147" t="s">
        <v>83</v>
      </c>
      <c r="AW198" s="147" t="s">
        <v>29</v>
      </c>
      <c r="AX198" s="147" t="s">
        <v>73</v>
      </c>
      <c r="AY198" s="149" t="s">
        <v>136</v>
      </c>
    </row>
    <row r="199" spans="2:51" s="147" customFormat="1" ht="11.25">
      <c r="B199" s="146"/>
      <c r="D199" s="148" t="s">
        <v>145</v>
      </c>
      <c r="E199" s="149" t="s">
        <v>1</v>
      </c>
      <c r="F199" s="150" t="s">
        <v>193</v>
      </c>
      <c r="H199" s="151">
        <v>2.926</v>
      </c>
      <c r="L199" s="146"/>
      <c r="M199" s="152"/>
      <c r="T199" s="153"/>
      <c r="AT199" s="149" t="s">
        <v>145</v>
      </c>
      <c r="AU199" s="149" t="s">
        <v>83</v>
      </c>
      <c r="AV199" s="147" t="s">
        <v>83</v>
      </c>
      <c r="AW199" s="147" t="s">
        <v>29</v>
      </c>
      <c r="AX199" s="147" t="s">
        <v>73</v>
      </c>
      <c r="AY199" s="149" t="s">
        <v>136</v>
      </c>
    </row>
    <row r="200" spans="2:51" s="161" customFormat="1" ht="11.25">
      <c r="B200" s="160"/>
      <c r="D200" s="148" t="s">
        <v>145</v>
      </c>
      <c r="E200" s="162" t="s">
        <v>1</v>
      </c>
      <c r="F200" s="163" t="s">
        <v>159</v>
      </c>
      <c r="H200" s="164">
        <v>16.222</v>
      </c>
      <c r="L200" s="160"/>
      <c r="M200" s="165"/>
      <c r="T200" s="166"/>
      <c r="AT200" s="162" t="s">
        <v>145</v>
      </c>
      <c r="AU200" s="162" t="s">
        <v>83</v>
      </c>
      <c r="AV200" s="161" t="s">
        <v>150</v>
      </c>
      <c r="AW200" s="161" t="s">
        <v>29</v>
      </c>
      <c r="AX200" s="161" t="s">
        <v>73</v>
      </c>
      <c r="AY200" s="162" t="s">
        <v>136</v>
      </c>
    </row>
    <row r="201" spans="2:51" s="155" customFormat="1" ht="11.25">
      <c r="B201" s="154"/>
      <c r="D201" s="148" t="s">
        <v>145</v>
      </c>
      <c r="E201" s="156" t="s">
        <v>1</v>
      </c>
      <c r="F201" s="157" t="s">
        <v>156</v>
      </c>
      <c r="H201" s="156" t="s">
        <v>1</v>
      </c>
      <c r="L201" s="154"/>
      <c r="M201" s="158"/>
      <c r="T201" s="159"/>
      <c r="AT201" s="156" t="s">
        <v>145</v>
      </c>
      <c r="AU201" s="156" t="s">
        <v>83</v>
      </c>
      <c r="AV201" s="155" t="s">
        <v>81</v>
      </c>
      <c r="AW201" s="155" t="s">
        <v>29</v>
      </c>
      <c r="AX201" s="155" t="s">
        <v>73</v>
      </c>
      <c r="AY201" s="156" t="s">
        <v>136</v>
      </c>
    </row>
    <row r="202" spans="2:51" s="147" customFormat="1" ht="11.25">
      <c r="B202" s="146"/>
      <c r="D202" s="148" t="s">
        <v>145</v>
      </c>
      <c r="E202" s="149" t="s">
        <v>1</v>
      </c>
      <c r="F202" s="150" t="s">
        <v>157</v>
      </c>
      <c r="H202" s="151">
        <v>1.247</v>
      </c>
      <c r="L202" s="146"/>
      <c r="M202" s="152"/>
      <c r="T202" s="153"/>
      <c r="AT202" s="149" t="s">
        <v>145</v>
      </c>
      <c r="AU202" s="149" t="s">
        <v>83</v>
      </c>
      <c r="AV202" s="147" t="s">
        <v>83</v>
      </c>
      <c r="AW202" s="147" t="s">
        <v>29</v>
      </c>
      <c r="AX202" s="147" t="s">
        <v>73</v>
      </c>
      <c r="AY202" s="149" t="s">
        <v>136</v>
      </c>
    </row>
    <row r="203" spans="2:51" s="147" customFormat="1" ht="11.25">
      <c r="B203" s="146"/>
      <c r="D203" s="148" t="s">
        <v>145</v>
      </c>
      <c r="E203" s="149" t="s">
        <v>1</v>
      </c>
      <c r="F203" s="150" t="s">
        <v>158</v>
      </c>
      <c r="H203" s="151">
        <v>0.675</v>
      </c>
      <c r="L203" s="146"/>
      <c r="M203" s="152"/>
      <c r="T203" s="153"/>
      <c r="AT203" s="149" t="s">
        <v>145</v>
      </c>
      <c r="AU203" s="149" t="s">
        <v>83</v>
      </c>
      <c r="AV203" s="147" t="s">
        <v>83</v>
      </c>
      <c r="AW203" s="147" t="s">
        <v>29</v>
      </c>
      <c r="AX203" s="147" t="s">
        <v>73</v>
      </c>
      <c r="AY203" s="149" t="s">
        <v>136</v>
      </c>
    </row>
    <row r="204" spans="2:51" s="161" customFormat="1" ht="11.25">
      <c r="B204" s="160"/>
      <c r="D204" s="148" t="s">
        <v>145</v>
      </c>
      <c r="E204" s="162" t="s">
        <v>1</v>
      </c>
      <c r="F204" s="163" t="s">
        <v>159</v>
      </c>
      <c r="H204" s="164">
        <v>1.922</v>
      </c>
      <c r="L204" s="160"/>
      <c r="M204" s="165"/>
      <c r="T204" s="166"/>
      <c r="AT204" s="162" t="s">
        <v>145</v>
      </c>
      <c r="AU204" s="162" t="s">
        <v>83</v>
      </c>
      <c r="AV204" s="161" t="s">
        <v>150</v>
      </c>
      <c r="AW204" s="161" t="s">
        <v>29</v>
      </c>
      <c r="AX204" s="161" t="s">
        <v>73</v>
      </c>
      <c r="AY204" s="162" t="s">
        <v>136</v>
      </c>
    </row>
    <row r="205" spans="2:51" s="147" customFormat="1" ht="11.25">
      <c r="B205" s="146"/>
      <c r="D205" s="148" t="s">
        <v>145</v>
      </c>
      <c r="E205" s="149" t="s">
        <v>1</v>
      </c>
      <c r="F205" s="150" t="s">
        <v>160</v>
      </c>
      <c r="H205" s="151">
        <v>5.22</v>
      </c>
      <c r="L205" s="146"/>
      <c r="M205" s="152"/>
      <c r="T205" s="153"/>
      <c r="AT205" s="149" t="s">
        <v>145</v>
      </c>
      <c r="AU205" s="149" t="s">
        <v>83</v>
      </c>
      <c r="AV205" s="147" t="s">
        <v>83</v>
      </c>
      <c r="AW205" s="147" t="s">
        <v>29</v>
      </c>
      <c r="AX205" s="147" t="s">
        <v>73</v>
      </c>
      <c r="AY205" s="149" t="s">
        <v>136</v>
      </c>
    </row>
    <row r="206" spans="2:51" s="147" customFormat="1" ht="11.25">
      <c r="B206" s="146"/>
      <c r="D206" s="148" t="s">
        <v>145</v>
      </c>
      <c r="E206" s="149" t="s">
        <v>1</v>
      </c>
      <c r="F206" s="150" t="s">
        <v>161</v>
      </c>
      <c r="H206" s="151">
        <v>1.196</v>
      </c>
      <c r="L206" s="146"/>
      <c r="M206" s="152"/>
      <c r="T206" s="153"/>
      <c r="AT206" s="149" t="s">
        <v>145</v>
      </c>
      <c r="AU206" s="149" t="s">
        <v>83</v>
      </c>
      <c r="AV206" s="147" t="s">
        <v>83</v>
      </c>
      <c r="AW206" s="147" t="s">
        <v>29</v>
      </c>
      <c r="AX206" s="147" t="s">
        <v>73</v>
      </c>
      <c r="AY206" s="149" t="s">
        <v>136</v>
      </c>
    </row>
    <row r="207" spans="2:51" s="147" customFormat="1" ht="11.25">
      <c r="B207" s="146"/>
      <c r="D207" s="148" t="s">
        <v>145</v>
      </c>
      <c r="E207" s="149" t="s">
        <v>1</v>
      </c>
      <c r="F207" s="150" t="s">
        <v>162</v>
      </c>
      <c r="H207" s="151">
        <v>2.936</v>
      </c>
      <c r="L207" s="146"/>
      <c r="M207" s="152"/>
      <c r="T207" s="153"/>
      <c r="AT207" s="149" t="s">
        <v>145</v>
      </c>
      <c r="AU207" s="149" t="s">
        <v>83</v>
      </c>
      <c r="AV207" s="147" t="s">
        <v>83</v>
      </c>
      <c r="AW207" s="147" t="s">
        <v>29</v>
      </c>
      <c r="AX207" s="147" t="s">
        <v>73</v>
      </c>
      <c r="AY207" s="149" t="s">
        <v>136</v>
      </c>
    </row>
    <row r="208" spans="2:51" s="161" customFormat="1" ht="11.25">
      <c r="B208" s="160"/>
      <c r="D208" s="148" t="s">
        <v>145</v>
      </c>
      <c r="E208" s="162" t="s">
        <v>1</v>
      </c>
      <c r="F208" s="163" t="s">
        <v>163</v>
      </c>
      <c r="H208" s="164">
        <v>9.352</v>
      </c>
      <c r="L208" s="160"/>
      <c r="M208" s="165"/>
      <c r="T208" s="166"/>
      <c r="AT208" s="162" t="s">
        <v>145</v>
      </c>
      <c r="AU208" s="162" t="s">
        <v>83</v>
      </c>
      <c r="AV208" s="161" t="s">
        <v>150</v>
      </c>
      <c r="AW208" s="161" t="s">
        <v>29</v>
      </c>
      <c r="AX208" s="161" t="s">
        <v>73</v>
      </c>
      <c r="AY208" s="162" t="s">
        <v>136</v>
      </c>
    </row>
    <row r="209" spans="2:51" s="155" customFormat="1" ht="11.25">
      <c r="B209" s="154"/>
      <c r="D209" s="148" t="s">
        <v>145</v>
      </c>
      <c r="E209" s="156" t="s">
        <v>1</v>
      </c>
      <c r="F209" s="157" t="s">
        <v>194</v>
      </c>
      <c r="H209" s="156" t="s">
        <v>1</v>
      </c>
      <c r="L209" s="154"/>
      <c r="M209" s="158"/>
      <c r="T209" s="159"/>
      <c r="AT209" s="156" t="s">
        <v>145</v>
      </c>
      <c r="AU209" s="156" t="s">
        <v>83</v>
      </c>
      <c r="AV209" s="155" t="s">
        <v>81</v>
      </c>
      <c r="AW209" s="155" t="s">
        <v>29</v>
      </c>
      <c r="AX209" s="155" t="s">
        <v>73</v>
      </c>
      <c r="AY209" s="156" t="s">
        <v>136</v>
      </c>
    </row>
    <row r="210" spans="2:51" s="147" customFormat="1" ht="11.25">
      <c r="B210" s="146"/>
      <c r="D210" s="148" t="s">
        <v>145</v>
      </c>
      <c r="E210" s="149" t="s">
        <v>1</v>
      </c>
      <c r="F210" s="150" t="s">
        <v>195</v>
      </c>
      <c r="H210" s="151">
        <v>14.2</v>
      </c>
      <c r="L210" s="146"/>
      <c r="M210" s="152"/>
      <c r="T210" s="153"/>
      <c r="AT210" s="149" t="s">
        <v>145</v>
      </c>
      <c r="AU210" s="149" t="s">
        <v>83</v>
      </c>
      <c r="AV210" s="147" t="s">
        <v>83</v>
      </c>
      <c r="AW210" s="147" t="s">
        <v>29</v>
      </c>
      <c r="AX210" s="147" t="s">
        <v>73</v>
      </c>
      <c r="AY210" s="149" t="s">
        <v>136</v>
      </c>
    </row>
    <row r="211" spans="2:51" s="147" customFormat="1" ht="11.25">
      <c r="B211" s="146"/>
      <c r="D211" s="148" t="s">
        <v>145</v>
      </c>
      <c r="E211" s="149" t="s">
        <v>1</v>
      </c>
      <c r="F211" s="150" t="s">
        <v>196</v>
      </c>
      <c r="H211" s="151">
        <v>8.4</v>
      </c>
      <c r="L211" s="146"/>
      <c r="M211" s="152"/>
      <c r="T211" s="153"/>
      <c r="AT211" s="149" t="s">
        <v>145</v>
      </c>
      <c r="AU211" s="149" t="s">
        <v>83</v>
      </c>
      <c r="AV211" s="147" t="s">
        <v>83</v>
      </c>
      <c r="AW211" s="147" t="s">
        <v>29</v>
      </c>
      <c r="AX211" s="147" t="s">
        <v>73</v>
      </c>
      <c r="AY211" s="149" t="s">
        <v>136</v>
      </c>
    </row>
    <row r="212" spans="2:51" s="147" customFormat="1" ht="11.25">
      <c r="B212" s="146"/>
      <c r="D212" s="148" t="s">
        <v>145</v>
      </c>
      <c r="E212" s="149" t="s">
        <v>1</v>
      </c>
      <c r="F212" s="150" t="s">
        <v>197</v>
      </c>
      <c r="H212" s="151">
        <v>15.72</v>
      </c>
      <c r="L212" s="146"/>
      <c r="M212" s="152"/>
      <c r="T212" s="153"/>
      <c r="AT212" s="149" t="s">
        <v>145</v>
      </c>
      <c r="AU212" s="149" t="s">
        <v>83</v>
      </c>
      <c r="AV212" s="147" t="s">
        <v>83</v>
      </c>
      <c r="AW212" s="147" t="s">
        <v>29</v>
      </c>
      <c r="AX212" s="147" t="s">
        <v>73</v>
      </c>
      <c r="AY212" s="149" t="s">
        <v>136</v>
      </c>
    </row>
    <row r="213" spans="2:51" s="147" customFormat="1" ht="11.25">
      <c r="B213" s="146"/>
      <c r="D213" s="148" t="s">
        <v>145</v>
      </c>
      <c r="E213" s="149" t="s">
        <v>1</v>
      </c>
      <c r="F213" s="150" t="s">
        <v>198</v>
      </c>
      <c r="H213" s="151">
        <v>8.552</v>
      </c>
      <c r="L213" s="146"/>
      <c r="M213" s="152"/>
      <c r="T213" s="153"/>
      <c r="AT213" s="149" t="s">
        <v>145</v>
      </c>
      <c r="AU213" s="149" t="s">
        <v>83</v>
      </c>
      <c r="AV213" s="147" t="s">
        <v>83</v>
      </c>
      <c r="AW213" s="147" t="s">
        <v>29</v>
      </c>
      <c r="AX213" s="147" t="s">
        <v>73</v>
      </c>
      <c r="AY213" s="149" t="s">
        <v>136</v>
      </c>
    </row>
    <row r="214" spans="2:51" s="161" customFormat="1" ht="11.25">
      <c r="B214" s="160"/>
      <c r="D214" s="148" t="s">
        <v>145</v>
      </c>
      <c r="E214" s="162" t="s">
        <v>1</v>
      </c>
      <c r="F214" s="163" t="s">
        <v>159</v>
      </c>
      <c r="H214" s="164">
        <v>46.872</v>
      </c>
      <c r="L214" s="160"/>
      <c r="M214" s="165"/>
      <c r="T214" s="166"/>
      <c r="AT214" s="162" t="s">
        <v>145</v>
      </c>
      <c r="AU214" s="162" t="s">
        <v>83</v>
      </c>
      <c r="AV214" s="161" t="s">
        <v>150</v>
      </c>
      <c r="AW214" s="161" t="s">
        <v>29</v>
      </c>
      <c r="AX214" s="161" t="s">
        <v>73</v>
      </c>
      <c r="AY214" s="162" t="s">
        <v>136</v>
      </c>
    </row>
    <row r="215" spans="2:51" s="147" customFormat="1" ht="11.25">
      <c r="B215" s="146"/>
      <c r="D215" s="148" t="s">
        <v>145</v>
      </c>
      <c r="E215" s="149" t="s">
        <v>1</v>
      </c>
      <c r="F215" s="150" t="s">
        <v>202</v>
      </c>
      <c r="H215" s="151">
        <v>4.45</v>
      </c>
      <c r="L215" s="146"/>
      <c r="M215" s="152"/>
      <c r="T215" s="153"/>
      <c r="AT215" s="149" t="s">
        <v>145</v>
      </c>
      <c r="AU215" s="149" t="s">
        <v>83</v>
      </c>
      <c r="AV215" s="147" t="s">
        <v>83</v>
      </c>
      <c r="AW215" s="147" t="s">
        <v>29</v>
      </c>
      <c r="AX215" s="147" t="s">
        <v>73</v>
      </c>
      <c r="AY215" s="149" t="s">
        <v>136</v>
      </c>
    </row>
    <row r="216" spans="2:51" s="147" customFormat="1" ht="11.25">
      <c r="B216" s="146"/>
      <c r="D216" s="148" t="s">
        <v>145</v>
      </c>
      <c r="E216" s="149" t="s">
        <v>1</v>
      </c>
      <c r="F216" s="150" t="s">
        <v>203</v>
      </c>
      <c r="H216" s="151">
        <v>4.45</v>
      </c>
      <c r="L216" s="146"/>
      <c r="M216" s="152"/>
      <c r="T216" s="153"/>
      <c r="AT216" s="149" t="s">
        <v>145</v>
      </c>
      <c r="AU216" s="149" t="s">
        <v>83</v>
      </c>
      <c r="AV216" s="147" t="s">
        <v>83</v>
      </c>
      <c r="AW216" s="147" t="s">
        <v>29</v>
      </c>
      <c r="AX216" s="147" t="s">
        <v>73</v>
      </c>
      <c r="AY216" s="149" t="s">
        <v>136</v>
      </c>
    </row>
    <row r="217" spans="2:51" s="147" customFormat="1" ht="11.25">
      <c r="B217" s="146"/>
      <c r="D217" s="148" t="s">
        <v>145</v>
      </c>
      <c r="E217" s="149" t="s">
        <v>1</v>
      </c>
      <c r="F217" s="150" t="s">
        <v>204</v>
      </c>
      <c r="H217" s="151">
        <v>4.45</v>
      </c>
      <c r="L217" s="146"/>
      <c r="M217" s="152"/>
      <c r="T217" s="153"/>
      <c r="AT217" s="149" t="s">
        <v>145</v>
      </c>
      <c r="AU217" s="149" t="s">
        <v>83</v>
      </c>
      <c r="AV217" s="147" t="s">
        <v>83</v>
      </c>
      <c r="AW217" s="147" t="s">
        <v>29</v>
      </c>
      <c r="AX217" s="147" t="s">
        <v>73</v>
      </c>
      <c r="AY217" s="149" t="s">
        <v>136</v>
      </c>
    </row>
    <row r="218" spans="2:51" s="147" customFormat="1" ht="11.25">
      <c r="B218" s="146"/>
      <c r="D218" s="148" t="s">
        <v>145</v>
      </c>
      <c r="E218" s="149" t="s">
        <v>1</v>
      </c>
      <c r="F218" s="150" t="s">
        <v>205</v>
      </c>
      <c r="H218" s="151">
        <v>4.35</v>
      </c>
      <c r="L218" s="146"/>
      <c r="M218" s="152"/>
      <c r="T218" s="153"/>
      <c r="AT218" s="149" t="s">
        <v>145</v>
      </c>
      <c r="AU218" s="149" t="s">
        <v>83</v>
      </c>
      <c r="AV218" s="147" t="s">
        <v>83</v>
      </c>
      <c r="AW218" s="147" t="s">
        <v>29</v>
      </c>
      <c r="AX218" s="147" t="s">
        <v>73</v>
      </c>
      <c r="AY218" s="149" t="s">
        <v>136</v>
      </c>
    </row>
    <row r="219" spans="2:51" s="161" customFormat="1" ht="11.25">
      <c r="B219" s="160"/>
      <c r="D219" s="148" t="s">
        <v>145</v>
      </c>
      <c r="E219" s="162" t="s">
        <v>1</v>
      </c>
      <c r="F219" s="163" t="s">
        <v>163</v>
      </c>
      <c r="H219" s="164">
        <v>17.7</v>
      </c>
      <c r="L219" s="160"/>
      <c r="M219" s="165"/>
      <c r="T219" s="166"/>
      <c r="AT219" s="162" t="s">
        <v>145</v>
      </c>
      <c r="AU219" s="162" t="s">
        <v>83</v>
      </c>
      <c r="AV219" s="161" t="s">
        <v>150</v>
      </c>
      <c r="AW219" s="161" t="s">
        <v>29</v>
      </c>
      <c r="AX219" s="161" t="s">
        <v>73</v>
      </c>
      <c r="AY219" s="162" t="s">
        <v>136</v>
      </c>
    </row>
    <row r="220" spans="2:65" s="14" customFormat="1" ht="44.25" customHeight="1">
      <c r="B220" s="13"/>
      <c r="C220" s="134" t="s">
        <v>206</v>
      </c>
      <c r="D220" s="134" t="s">
        <v>138</v>
      </c>
      <c r="E220" s="135" t="s">
        <v>207</v>
      </c>
      <c r="F220" s="136" t="s">
        <v>208</v>
      </c>
      <c r="G220" s="137" t="s">
        <v>89</v>
      </c>
      <c r="H220" s="138">
        <f>SUM(H226+H230+H234)</f>
        <v>27.496000000000002</v>
      </c>
      <c r="I220" s="203">
        <v>0</v>
      </c>
      <c r="J220" s="139">
        <f>ROUND(I220*H220,2)</f>
        <v>0</v>
      </c>
      <c r="K220" s="136" t="s">
        <v>154</v>
      </c>
      <c r="L220" s="13"/>
      <c r="M220" s="140" t="s">
        <v>1</v>
      </c>
      <c r="N220" s="141" t="s">
        <v>38</v>
      </c>
      <c r="O220" s="142">
        <v>0.47</v>
      </c>
      <c r="P220" s="142">
        <f>O220*H220</f>
        <v>12.92312</v>
      </c>
      <c r="Q220" s="142">
        <v>0.01838</v>
      </c>
      <c r="R220" s="142">
        <f>Q220*H220</f>
        <v>0.50537648</v>
      </c>
      <c r="S220" s="142">
        <v>0</v>
      </c>
      <c r="T220" s="143">
        <f>S220*H220</f>
        <v>0</v>
      </c>
      <c r="AR220" s="144" t="s">
        <v>143</v>
      </c>
      <c r="AT220" s="144" t="s">
        <v>138</v>
      </c>
      <c r="AU220" s="144" t="s">
        <v>83</v>
      </c>
      <c r="AY220" s="2" t="s">
        <v>136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2" t="s">
        <v>81</v>
      </c>
      <c r="BK220" s="145">
        <f>ROUND(I220*H220,2)</f>
        <v>0</v>
      </c>
      <c r="BL220" s="2" t="s">
        <v>143</v>
      </c>
      <c r="BM220" s="144" t="s">
        <v>209</v>
      </c>
    </row>
    <row r="221" spans="2:51" s="155" customFormat="1" ht="11.25">
      <c r="B221" s="154"/>
      <c r="D221" s="148" t="s">
        <v>145</v>
      </c>
      <c r="E221" s="156" t="s">
        <v>1</v>
      </c>
      <c r="F221" s="157" t="s">
        <v>210</v>
      </c>
      <c r="H221" s="156" t="s">
        <v>1</v>
      </c>
      <c r="L221" s="154"/>
      <c r="M221" s="158"/>
      <c r="T221" s="159"/>
      <c r="AT221" s="156" t="s">
        <v>145</v>
      </c>
      <c r="AU221" s="156" t="s">
        <v>83</v>
      </c>
      <c r="AV221" s="155" t="s">
        <v>81</v>
      </c>
      <c r="AW221" s="155" t="s">
        <v>29</v>
      </c>
      <c r="AX221" s="155" t="s">
        <v>73</v>
      </c>
      <c r="AY221" s="156" t="s">
        <v>136</v>
      </c>
    </row>
    <row r="222" spans="2:51" s="147" customFormat="1" ht="11.25">
      <c r="B222" s="146"/>
      <c r="D222" s="148" t="s">
        <v>145</v>
      </c>
      <c r="E222" s="149" t="s">
        <v>1</v>
      </c>
      <c r="F222" s="150" t="s">
        <v>190</v>
      </c>
      <c r="H222" s="151">
        <v>4.98</v>
      </c>
      <c r="L222" s="146"/>
      <c r="M222" s="152"/>
      <c r="T222" s="153"/>
      <c r="AT222" s="149" t="s">
        <v>145</v>
      </c>
      <c r="AU222" s="149" t="s">
        <v>83</v>
      </c>
      <c r="AV222" s="147" t="s">
        <v>83</v>
      </c>
      <c r="AW222" s="147" t="s">
        <v>29</v>
      </c>
      <c r="AX222" s="147" t="s">
        <v>73</v>
      </c>
      <c r="AY222" s="149" t="s">
        <v>136</v>
      </c>
    </row>
    <row r="223" spans="2:51" s="147" customFormat="1" ht="11.25">
      <c r="B223" s="146"/>
      <c r="D223" s="148" t="s">
        <v>145</v>
      </c>
      <c r="E223" s="149" t="s">
        <v>1</v>
      </c>
      <c r="F223" s="150" t="s">
        <v>191</v>
      </c>
      <c r="H223" s="151">
        <v>2.88</v>
      </c>
      <c r="L223" s="146"/>
      <c r="M223" s="152"/>
      <c r="T223" s="153"/>
      <c r="AT223" s="149" t="s">
        <v>145</v>
      </c>
      <c r="AU223" s="149" t="s">
        <v>83</v>
      </c>
      <c r="AV223" s="147" t="s">
        <v>83</v>
      </c>
      <c r="AW223" s="147" t="s">
        <v>29</v>
      </c>
      <c r="AX223" s="147" t="s">
        <v>73</v>
      </c>
      <c r="AY223" s="149" t="s">
        <v>136</v>
      </c>
    </row>
    <row r="224" spans="2:51" s="147" customFormat="1" ht="11.25">
      <c r="B224" s="146"/>
      <c r="D224" s="148" t="s">
        <v>145</v>
      </c>
      <c r="E224" s="149" t="s">
        <v>1</v>
      </c>
      <c r="F224" s="150" t="s">
        <v>192</v>
      </c>
      <c r="H224" s="151">
        <v>5.436</v>
      </c>
      <c r="L224" s="146"/>
      <c r="M224" s="152"/>
      <c r="T224" s="153"/>
      <c r="AT224" s="149" t="s">
        <v>145</v>
      </c>
      <c r="AU224" s="149" t="s">
        <v>83</v>
      </c>
      <c r="AV224" s="147" t="s">
        <v>83</v>
      </c>
      <c r="AW224" s="147" t="s">
        <v>29</v>
      </c>
      <c r="AX224" s="147" t="s">
        <v>73</v>
      </c>
      <c r="AY224" s="149" t="s">
        <v>136</v>
      </c>
    </row>
    <row r="225" spans="2:51" s="147" customFormat="1" ht="11.25">
      <c r="B225" s="146"/>
      <c r="D225" s="148" t="s">
        <v>145</v>
      </c>
      <c r="E225" s="149" t="s">
        <v>1</v>
      </c>
      <c r="F225" s="150" t="s">
        <v>193</v>
      </c>
      <c r="H225" s="151">
        <v>2.926</v>
      </c>
      <c r="L225" s="146"/>
      <c r="M225" s="152"/>
      <c r="T225" s="153"/>
      <c r="AT225" s="149" t="s">
        <v>145</v>
      </c>
      <c r="AU225" s="149" t="s">
        <v>83</v>
      </c>
      <c r="AV225" s="147" t="s">
        <v>83</v>
      </c>
      <c r="AW225" s="147" t="s">
        <v>29</v>
      </c>
      <c r="AX225" s="147" t="s">
        <v>73</v>
      </c>
      <c r="AY225" s="149" t="s">
        <v>136</v>
      </c>
    </row>
    <row r="226" spans="2:51" s="161" customFormat="1" ht="11.25">
      <c r="B226" s="160"/>
      <c r="D226" s="148" t="s">
        <v>145</v>
      </c>
      <c r="E226" s="162" t="s">
        <v>1</v>
      </c>
      <c r="F226" s="163" t="s">
        <v>159</v>
      </c>
      <c r="H226" s="164">
        <v>16.222</v>
      </c>
      <c r="L226" s="160"/>
      <c r="M226" s="165"/>
      <c r="T226" s="166"/>
      <c r="AT226" s="162" t="s">
        <v>145</v>
      </c>
      <c r="AU226" s="162" t="s">
        <v>83</v>
      </c>
      <c r="AV226" s="161" t="s">
        <v>150</v>
      </c>
      <c r="AW226" s="161" t="s">
        <v>29</v>
      </c>
      <c r="AX226" s="161" t="s">
        <v>73</v>
      </c>
      <c r="AY226" s="162" t="s">
        <v>136</v>
      </c>
    </row>
    <row r="227" spans="2:51" s="155" customFormat="1" ht="11.25">
      <c r="B227" s="154"/>
      <c r="D227" s="148" t="s">
        <v>145</v>
      </c>
      <c r="E227" s="156" t="s">
        <v>1</v>
      </c>
      <c r="F227" s="157" t="s">
        <v>156</v>
      </c>
      <c r="H227" s="156" t="s">
        <v>1</v>
      </c>
      <c r="L227" s="154"/>
      <c r="M227" s="158"/>
      <c r="T227" s="159"/>
      <c r="AT227" s="156" t="s">
        <v>145</v>
      </c>
      <c r="AU227" s="156" t="s">
        <v>83</v>
      </c>
      <c r="AV227" s="155" t="s">
        <v>81</v>
      </c>
      <c r="AW227" s="155" t="s">
        <v>29</v>
      </c>
      <c r="AX227" s="155" t="s">
        <v>73</v>
      </c>
      <c r="AY227" s="156" t="s">
        <v>136</v>
      </c>
    </row>
    <row r="228" spans="2:51" s="147" customFormat="1" ht="11.25">
      <c r="B228" s="146"/>
      <c r="D228" s="148" t="s">
        <v>145</v>
      </c>
      <c r="E228" s="149" t="s">
        <v>1</v>
      </c>
      <c r="F228" s="150" t="s">
        <v>157</v>
      </c>
      <c r="H228" s="151">
        <v>1.247</v>
      </c>
      <c r="L228" s="146"/>
      <c r="M228" s="152"/>
      <c r="T228" s="153"/>
      <c r="AT228" s="149" t="s">
        <v>145</v>
      </c>
      <c r="AU228" s="149" t="s">
        <v>83</v>
      </c>
      <c r="AV228" s="147" t="s">
        <v>83</v>
      </c>
      <c r="AW228" s="147" t="s">
        <v>29</v>
      </c>
      <c r="AX228" s="147" t="s">
        <v>73</v>
      </c>
      <c r="AY228" s="149" t="s">
        <v>136</v>
      </c>
    </row>
    <row r="229" spans="2:51" s="147" customFormat="1" ht="11.25">
      <c r="B229" s="146"/>
      <c r="D229" s="148" t="s">
        <v>145</v>
      </c>
      <c r="E229" s="149" t="s">
        <v>1</v>
      </c>
      <c r="F229" s="150" t="s">
        <v>158</v>
      </c>
      <c r="H229" s="151">
        <v>0.675</v>
      </c>
      <c r="L229" s="146"/>
      <c r="M229" s="152"/>
      <c r="T229" s="153"/>
      <c r="AT229" s="149" t="s">
        <v>145</v>
      </c>
      <c r="AU229" s="149" t="s">
        <v>83</v>
      </c>
      <c r="AV229" s="147" t="s">
        <v>83</v>
      </c>
      <c r="AW229" s="147" t="s">
        <v>29</v>
      </c>
      <c r="AX229" s="147" t="s">
        <v>73</v>
      </c>
      <c r="AY229" s="149" t="s">
        <v>136</v>
      </c>
    </row>
    <row r="230" spans="2:51" s="161" customFormat="1" ht="11.25">
      <c r="B230" s="160"/>
      <c r="D230" s="148" t="s">
        <v>145</v>
      </c>
      <c r="E230" s="162" t="s">
        <v>1</v>
      </c>
      <c r="F230" s="163" t="s">
        <v>159</v>
      </c>
      <c r="H230" s="164">
        <v>1.9220000000000002</v>
      </c>
      <c r="L230" s="160"/>
      <c r="M230" s="165"/>
      <c r="T230" s="166"/>
      <c r="AT230" s="162" t="s">
        <v>145</v>
      </c>
      <c r="AU230" s="162" t="s">
        <v>83</v>
      </c>
      <c r="AV230" s="161" t="s">
        <v>150</v>
      </c>
      <c r="AW230" s="161" t="s">
        <v>29</v>
      </c>
      <c r="AX230" s="161" t="s">
        <v>73</v>
      </c>
      <c r="AY230" s="162" t="s">
        <v>136</v>
      </c>
    </row>
    <row r="231" spans="2:51" s="147" customFormat="1" ht="11.25">
      <c r="B231" s="146"/>
      <c r="D231" s="148" t="s">
        <v>145</v>
      </c>
      <c r="E231" s="149" t="s">
        <v>1</v>
      </c>
      <c r="F231" s="150" t="s">
        <v>160</v>
      </c>
      <c r="H231" s="151">
        <v>5.22</v>
      </c>
      <c r="L231" s="146"/>
      <c r="M231" s="152"/>
      <c r="T231" s="153"/>
      <c r="AT231" s="149" t="s">
        <v>145</v>
      </c>
      <c r="AU231" s="149" t="s">
        <v>83</v>
      </c>
      <c r="AV231" s="147" t="s">
        <v>83</v>
      </c>
      <c r="AW231" s="147" t="s">
        <v>29</v>
      </c>
      <c r="AX231" s="147" t="s">
        <v>73</v>
      </c>
      <c r="AY231" s="149" t="s">
        <v>136</v>
      </c>
    </row>
    <row r="232" spans="2:51" s="147" customFormat="1" ht="11.25">
      <c r="B232" s="146"/>
      <c r="D232" s="148" t="s">
        <v>145</v>
      </c>
      <c r="E232" s="149" t="s">
        <v>1</v>
      </c>
      <c r="F232" s="150" t="s">
        <v>161</v>
      </c>
      <c r="H232" s="151">
        <v>1.196</v>
      </c>
      <c r="L232" s="146"/>
      <c r="M232" s="152"/>
      <c r="T232" s="153"/>
      <c r="AT232" s="149" t="s">
        <v>145</v>
      </c>
      <c r="AU232" s="149" t="s">
        <v>83</v>
      </c>
      <c r="AV232" s="147" t="s">
        <v>83</v>
      </c>
      <c r="AW232" s="147" t="s">
        <v>29</v>
      </c>
      <c r="AX232" s="147" t="s">
        <v>73</v>
      </c>
      <c r="AY232" s="149" t="s">
        <v>136</v>
      </c>
    </row>
    <row r="233" spans="2:51" s="147" customFormat="1" ht="11.25">
      <c r="B233" s="146"/>
      <c r="D233" s="148" t="s">
        <v>145</v>
      </c>
      <c r="E233" s="149" t="s">
        <v>1</v>
      </c>
      <c r="F233" s="150" t="s">
        <v>162</v>
      </c>
      <c r="H233" s="151">
        <v>2.936</v>
      </c>
      <c r="L233" s="146"/>
      <c r="M233" s="152"/>
      <c r="T233" s="153"/>
      <c r="AT233" s="149" t="s">
        <v>145</v>
      </c>
      <c r="AU233" s="149" t="s">
        <v>83</v>
      </c>
      <c r="AV233" s="147" t="s">
        <v>83</v>
      </c>
      <c r="AW233" s="147" t="s">
        <v>29</v>
      </c>
      <c r="AX233" s="147" t="s">
        <v>73</v>
      </c>
      <c r="AY233" s="149" t="s">
        <v>136</v>
      </c>
    </row>
    <row r="234" spans="2:51" s="161" customFormat="1" ht="11.25">
      <c r="B234" s="160"/>
      <c r="D234" s="148" t="s">
        <v>145</v>
      </c>
      <c r="E234" s="162" t="s">
        <v>1</v>
      </c>
      <c r="F234" s="163" t="s">
        <v>163</v>
      </c>
      <c r="H234" s="164">
        <v>9.352</v>
      </c>
      <c r="L234" s="160"/>
      <c r="M234" s="165"/>
      <c r="T234" s="166"/>
      <c r="AT234" s="162" t="s">
        <v>145</v>
      </c>
      <c r="AU234" s="162" t="s">
        <v>83</v>
      </c>
      <c r="AV234" s="161" t="s">
        <v>150</v>
      </c>
      <c r="AW234" s="161" t="s">
        <v>29</v>
      </c>
      <c r="AX234" s="161" t="s">
        <v>73</v>
      </c>
      <c r="AY234" s="162" t="s">
        <v>136</v>
      </c>
    </row>
    <row r="235" spans="2:65" s="14" customFormat="1" ht="33" customHeight="1">
      <c r="B235" s="13"/>
      <c r="C235" s="134" t="s">
        <v>211</v>
      </c>
      <c r="D235" s="134" t="s">
        <v>138</v>
      </c>
      <c r="E235" s="135" t="s">
        <v>212</v>
      </c>
      <c r="F235" s="136" t="s">
        <v>213</v>
      </c>
      <c r="G235" s="137" t="s">
        <v>141</v>
      </c>
      <c r="H235" s="138">
        <v>6.844</v>
      </c>
      <c r="I235" s="203">
        <v>0</v>
      </c>
      <c r="J235" s="139">
        <f>ROUND(I235*H235,2)</f>
        <v>0</v>
      </c>
      <c r="K235" s="136" t="s">
        <v>154</v>
      </c>
      <c r="L235" s="13"/>
      <c r="M235" s="140" t="s">
        <v>1</v>
      </c>
      <c r="N235" s="141" t="s">
        <v>38</v>
      </c>
      <c r="O235" s="142">
        <v>3.213</v>
      </c>
      <c r="P235" s="142">
        <f>O235*H235</f>
        <v>21.989772000000002</v>
      </c>
      <c r="Q235" s="142">
        <v>2.50187</v>
      </c>
      <c r="R235" s="142">
        <f>Q235*H235</f>
        <v>17.122798279999998</v>
      </c>
      <c r="S235" s="142">
        <v>0</v>
      </c>
      <c r="T235" s="143">
        <f>S235*H235</f>
        <v>0</v>
      </c>
      <c r="AR235" s="144" t="s">
        <v>143</v>
      </c>
      <c r="AT235" s="144" t="s">
        <v>138</v>
      </c>
      <c r="AU235" s="144" t="s">
        <v>83</v>
      </c>
      <c r="AY235" s="2" t="s">
        <v>136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2" t="s">
        <v>81</v>
      </c>
      <c r="BK235" s="145">
        <f>ROUND(I235*H235,2)</f>
        <v>0</v>
      </c>
      <c r="BL235" s="2" t="s">
        <v>143</v>
      </c>
      <c r="BM235" s="144" t="s">
        <v>214</v>
      </c>
    </row>
    <row r="236" spans="2:51" s="155" customFormat="1" ht="11.25">
      <c r="B236" s="154"/>
      <c r="D236" s="148" t="s">
        <v>145</v>
      </c>
      <c r="E236" s="156" t="s">
        <v>1</v>
      </c>
      <c r="F236" s="157" t="s">
        <v>215</v>
      </c>
      <c r="H236" s="156" t="s">
        <v>1</v>
      </c>
      <c r="L236" s="154"/>
      <c r="M236" s="158"/>
      <c r="T236" s="159"/>
      <c r="AT236" s="156" t="s">
        <v>145</v>
      </c>
      <c r="AU236" s="156" t="s">
        <v>83</v>
      </c>
      <c r="AV236" s="155" t="s">
        <v>81</v>
      </c>
      <c r="AW236" s="155" t="s">
        <v>29</v>
      </c>
      <c r="AX236" s="155" t="s">
        <v>73</v>
      </c>
      <c r="AY236" s="156" t="s">
        <v>136</v>
      </c>
    </row>
    <row r="237" spans="2:51" s="147" customFormat="1" ht="11.25">
      <c r="B237" s="146"/>
      <c r="D237" s="148" t="s">
        <v>145</v>
      </c>
      <c r="E237" s="149" t="s">
        <v>1</v>
      </c>
      <c r="F237" s="150" t="s">
        <v>216</v>
      </c>
      <c r="H237" s="151">
        <v>3.3</v>
      </c>
      <c r="L237" s="146"/>
      <c r="M237" s="152"/>
      <c r="T237" s="153"/>
      <c r="AT237" s="149" t="s">
        <v>145</v>
      </c>
      <c r="AU237" s="149" t="s">
        <v>83</v>
      </c>
      <c r="AV237" s="147" t="s">
        <v>83</v>
      </c>
      <c r="AW237" s="147" t="s">
        <v>29</v>
      </c>
      <c r="AX237" s="147" t="s">
        <v>73</v>
      </c>
      <c r="AY237" s="149" t="s">
        <v>136</v>
      </c>
    </row>
    <row r="238" spans="2:51" s="147" customFormat="1" ht="11.25">
      <c r="B238" s="146"/>
      <c r="D238" s="148" t="s">
        <v>145</v>
      </c>
      <c r="E238" s="149" t="s">
        <v>1</v>
      </c>
      <c r="F238" s="150" t="s">
        <v>217</v>
      </c>
      <c r="H238" s="151">
        <v>0.504</v>
      </c>
      <c r="L238" s="146"/>
      <c r="M238" s="152"/>
      <c r="T238" s="153"/>
      <c r="AT238" s="149" t="s">
        <v>145</v>
      </c>
      <c r="AU238" s="149" t="s">
        <v>83</v>
      </c>
      <c r="AV238" s="147" t="s">
        <v>83</v>
      </c>
      <c r="AW238" s="147" t="s">
        <v>29</v>
      </c>
      <c r="AX238" s="147" t="s">
        <v>73</v>
      </c>
      <c r="AY238" s="149" t="s">
        <v>136</v>
      </c>
    </row>
    <row r="239" spans="2:51" s="161" customFormat="1" ht="11.25">
      <c r="B239" s="160"/>
      <c r="D239" s="148" t="s">
        <v>145</v>
      </c>
      <c r="E239" s="162" t="s">
        <v>1</v>
      </c>
      <c r="F239" s="163" t="s">
        <v>218</v>
      </c>
      <c r="H239" s="164">
        <v>3.804</v>
      </c>
      <c r="L239" s="160"/>
      <c r="M239" s="165"/>
      <c r="T239" s="166"/>
      <c r="AT239" s="162" t="s">
        <v>145</v>
      </c>
      <c r="AU239" s="162" t="s">
        <v>83</v>
      </c>
      <c r="AV239" s="161" t="s">
        <v>150</v>
      </c>
      <c r="AW239" s="161" t="s">
        <v>29</v>
      </c>
      <c r="AX239" s="161" t="s">
        <v>73</v>
      </c>
      <c r="AY239" s="162" t="s">
        <v>136</v>
      </c>
    </row>
    <row r="240" spans="2:51" s="147" customFormat="1" ht="11.25">
      <c r="B240" s="146"/>
      <c r="D240" s="148" t="s">
        <v>145</v>
      </c>
      <c r="E240" s="149" t="s">
        <v>1</v>
      </c>
      <c r="F240" s="150" t="s">
        <v>219</v>
      </c>
      <c r="H240" s="151">
        <v>1.464</v>
      </c>
      <c r="L240" s="146"/>
      <c r="M240" s="152"/>
      <c r="T240" s="153"/>
      <c r="AT240" s="149" t="s">
        <v>145</v>
      </c>
      <c r="AU240" s="149" t="s">
        <v>83</v>
      </c>
      <c r="AV240" s="147" t="s">
        <v>83</v>
      </c>
      <c r="AW240" s="147" t="s">
        <v>29</v>
      </c>
      <c r="AX240" s="147" t="s">
        <v>73</v>
      </c>
      <c r="AY240" s="149" t="s">
        <v>136</v>
      </c>
    </row>
    <row r="241" spans="2:51" s="147" customFormat="1" ht="11.25">
      <c r="B241" s="146"/>
      <c r="D241" s="148" t="s">
        <v>145</v>
      </c>
      <c r="E241" s="149" t="s">
        <v>1</v>
      </c>
      <c r="F241" s="150" t="s">
        <v>220</v>
      </c>
      <c r="H241" s="151">
        <v>1.576</v>
      </c>
      <c r="L241" s="146"/>
      <c r="M241" s="152"/>
      <c r="T241" s="153"/>
      <c r="AT241" s="149" t="s">
        <v>145</v>
      </c>
      <c r="AU241" s="149" t="s">
        <v>83</v>
      </c>
      <c r="AV241" s="147" t="s">
        <v>83</v>
      </c>
      <c r="AW241" s="147" t="s">
        <v>29</v>
      </c>
      <c r="AX241" s="147" t="s">
        <v>73</v>
      </c>
      <c r="AY241" s="149" t="s">
        <v>136</v>
      </c>
    </row>
    <row r="242" spans="2:51" s="161" customFormat="1" ht="11.25">
      <c r="B242" s="160"/>
      <c r="D242" s="148" t="s">
        <v>145</v>
      </c>
      <c r="E242" s="162" t="s">
        <v>1</v>
      </c>
      <c r="F242" s="163" t="s">
        <v>221</v>
      </c>
      <c r="H242" s="164">
        <v>3.04</v>
      </c>
      <c r="L242" s="160"/>
      <c r="M242" s="165"/>
      <c r="T242" s="166"/>
      <c r="AT242" s="162" t="s">
        <v>145</v>
      </c>
      <c r="AU242" s="162" t="s">
        <v>83</v>
      </c>
      <c r="AV242" s="161" t="s">
        <v>150</v>
      </c>
      <c r="AW242" s="161" t="s">
        <v>29</v>
      </c>
      <c r="AX242" s="161" t="s">
        <v>73</v>
      </c>
      <c r="AY242" s="162" t="s">
        <v>136</v>
      </c>
    </row>
    <row r="243" spans="2:51" s="177" customFormat="1" ht="11.25">
      <c r="B243" s="176"/>
      <c r="D243" s="148" t="s">
        <v>145</v>
      </c>
      <c r="E243" s="178" t="s">
        <v>1</v>
      </c>
      <c r="F243" s="179" t="s">
        <v>222</v>
      </c>
      <c r="H243" s="180">
        <v>6.843999999999999</v>
      </c>
      <c r="L243" s="176"/>
      <c r="M243" s="181"/>
      <c r="T243" s="182"/>
      <c r="AT243" s="178" t="s">
        <v>145</v>
      </c>
      <c r="AU243" s="178" t="s">
        <v>83</v>
      </c>
      <c r="AV243" s="177" t="s">
        <v>143</v>
      </c>
      <c r="AW243" s="177" t="s">
        <v>29</v>
      </c>
      <c r="AX243" s="177" t="s">
        <v>81</v>
      </c>
      <c r="AY243" s="178" t="s">
        <v>136</v>
      </c>
    </row>
    <row r="244" spans="2:65" s="14" customFormat="1" ht="33" customHeight="1">
      <c r="B244" s="13"/>
      <c r="C244" s="134" t="s">
        <v>223</v>
      </c>
      <c r="D244" s="134" t="s">
        <v>138</v>
      </c>
      <c r="E244" s="135" t="s">
        <v>224</v>
      </c>
      <c r="F244" s="136" t="s">
        <v>225</v>
      </c>
      <c r="G244" s="137" t="s">
        <v>141</v>
      </c>
      <c r="H244" s="138">
        <v>2.499</v>
      </c>
      <c r="I244" s="203">
        <v>0</v>
      </c>
      <c r="J244" s="139">
        <f>ROUND(I244*H244,2)</f>
        <v>0</v>
      </c>
      <c r="K244" s="136" t="s">
        <v>142</v>
      </c>
      <c r="L244" s="13"/>
      <c r="M244" s="140" t="s">
        <v>1</v>
      </c>
      <c r="N244" s="141" t="s">
        <v>38</v>
      </c>
      <c r="O244" s="142">
        <v>2.58</v>
      </c>
      <c r="P244" s="142">
        <f>O244*H244</f>
        <v>6.44742</v>
      </c>
      <c r="Q244" s="142">
        <v>2.50187</v>
      </c>
      <c r="R244" s="142">
        <f>Q244*H244</f>
        <v>6.25217313</v>
      </c>
      <c r="S244" s="142">
        <v>0</v>
      </c>
      <c r="T244" s="143">
        <f>S244*H244</f>
        <v>0</v>
      </c>
      <c r="AR244" s="144" t="s">
        <v>143</v>
      </c>
      <c r="AT244" s="144" t="s">
        <v>138</v>
      </c>
      <c r="AU244" s="144" t="s">
        <v>83</v>
      </c>
      <c r="AY244" s="2" t="s">
        <v>136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2" t="s">
        <v>81</v>
      </c>
      <c r="BK244" s="145">
        <f>ROUND(I244*H244,2)</f>
        <v>0</v>
      </c>
      <c r="BL244" s="2" t="s">
        <v>143</v>
      </c>
      <c r="BM244" s="144" t="s">
        <v>226</v>
      </c>
    </row>
    <row r="245" spans="2:51" s="155" customFormat="1" ht="11.25">
      <c r="B245" s="154"/>
      <c r="D245" s="148" t="s">
        <v>145</v>
      </c>
      <c r="E245" s="156" t="s">
        <v>1</v>
      </c>
      <c r="F245" s="157" t="s">
        <v>227</v>
      </c>
      <c r="H245" s="156" t="s">
        <v>1</v>
      </c>
      <c r="L245" s="154"/>
      <c r="M245" s="158"/>
      <c r="T245" s="159"/>
      <c r="AT245" s="156" t="s">
        <v>145</v>
      </c>
      <c r="AU245" s="156" t="s">
        <v>83</v>
      </c>
      <c r="AV245" s="155" t="s">
        <v>81</v>
      </c>
      <c r="AW245" s="155" t="s">
        <v>29</v>
      </c>
      <c r="AX245" s="155" t="s">
        <v>73</v>
      </c>
      <c r="AY245" s="156" t="s">
        <v>136</v>
      </c>
    </row>
    <row r="246" spans="2:51" s="147" customFormat="1" ht="11.25">
      <c r="B246" s="146"/>
      <c r="D246" s="148" t="s">
        <v>145</v>
      </c>
      <c r="E246" s="149" t="s">
        <v>1</v>
      </c>
      <c r="F246" s="150" t="s">
        <v>228</v>
      </c>
      <c r="H246" s="151">
        <v>0.246</v>
      </c>
      <c r="L246" s="146"/>
      <c r="M246" s="152"/>
      <c r="T246" s="153"/>
      <c r="AT246" s="149" t="s">
        <v>145</v>
      </c>
      <c r="AU246" s="149" t="s">
        <v>83</v>
      </c>
      <c r="AV246" s="147" t="s">
        <v>83</v>
      </c>
      <c r="AW246" s="147" t="s">
        <v>29</v>
      </c>
      <c r="AX246" s="147" t="s">
        <v>73</v>
      </c>
      <c r="AY246" s="149" t="s">
        <v>136</v>
      </c>
    </row>
    <row r="247" spans="2:51" s="147" customFormat="1" ht="11.25">
      <c r="B247" s="146"/>
      <c r="D247" s="148" t="s">
        <v>145</v>
      </c>
      <c r="E247" s="149" t="s">
        <v>1</v>
      </c>
      <c r="F247" s="150" t="s">
        <v>229</v>
      </c>
      <c r="H247" s="151">
        <v>0.135</v>
      </c>
      <c r="L247" s="146"/>
      <c r="M247" s="152"/>
      <c r="T247" s="153"/>
      <c r="AT247" s="149" t="s">
        <v>145</v>
      </c>
      <c r="AU247" s="149" t="s">
        <v>83</v>
      </c>
      <c r="AV247" s="147" t="s">
        <v>83</v>
      </c>
      <c r="AW247" s="147" t="s">
        <v>29</v>
      </c>
      <c r="AX247" s="147" t="s">
        <v>73</v>
      </c>
      <c r="AY247" s="149" t="s">
        <v>136</v>
      </c>
    </row>
    <row r="248" spans="2:51" s="147" customFormat="1" ht="11.25">
      <c r="B248" s="146"/>
      <c r="D248" s="148" t="s">
        <v>145</v>
      </c>
      <c r="E248" s="149" t="s">
        <v>1</v>
      </c>
      <c r="F248" s="150" t="s">
        <v>230</v>
      </c>
      <c r="H248" s="151">
        <v>0.428</v>
      </c>
      <c r="L248" s="146"/>
      <c r="M248" s="152"/>
      <c r="T248" s="153"/>
      <c r="AT248" s="149" t="s">
        <v>145</v>
      </c>
      <c r="AU248" s="149" t="s">
        <v>83</v>
      </c>
      <c r="AV248" s="147" t="s">
        <v>83</v>
      </c>
      <c r="AW248" s="147" t="s">
        <v>29</v>
      </c>
      <c r="AX248" s="147" t="s">
        <v>73</v>
      </c>
      <c r="AY248" s="149" t="s">
        <v>136</v>
      </c>
    </row>
    <row r="249" spans="2:51" s="147" customFormat="1" ht="11.25">
      <c r="B249" s="146"/>
      <c r="D249" s="148" t="s">
        <v>145</v>
      </c>
      <c r="E249" s="149" t="s">
        <v>1</v>
      </c>
      <c r="F249" s="150" t="s">
        <v>231</v>
      </c>
      <c r="H249" s="151">
        <v>0.138</v>
      </c>
      <c r="L249" s="146"/>
      <c r="M249" s="152"/>
      <c r="T249" s="153"/>
      <c r="AT249" s="149" t="s">
        <v>145</v>
      </c>
      <c r="AU249" s="149" t="s">
        <v>83</v>
      </c>
      <c r="AV249" s="147" t="s">
        <v>83</v>
      </c>
      <c r="AW249" s="147" t="s">
        <v>29</v>
      </c>
      <c r="AX249" s="147" t="s">
        <v>73</v>
      </c>
      <c r="AY249" s="149" t="s">
        <v>136</v>
      </c>
    </row>
    <row r="250" spans="2:51" s="161" customFormat="1" ht="11.25">
      <c r="B250" s="160"/>
      <c r="D250" s="148" t="s">
        <v>145</v>
      </c>
      <c r="E250" s="162" t="s">
        <v>1</v>
      </c>
      <c r="F250" s="163" t="s">
        <v>159</v>
      </c>
      <c r="H250" s="164">
        <v>0.947</v>
      </c>
      <c r="L250" s="160"/>
      <c r="M250" s="165"/>
      <c r="T250" s="166"/>
      <c r="AT250" s="162" t="s">
        <v>145</v>
      </c>
      <c r="AU250" s="162" t="s">
        <v>83</v>
      </c>
      <c r="AV250" s="161" t="s">
        <v>150</v>
      </c>
      <c r="AW250" s="161" t="s">
        <v>29</v>
      </c>
      <c r="AX250" s="161" t="s">
        <v>73</v>
      </c>
      <c r="AY250" s="162" t="s">
        <v>136</v>
      </c>
    </row>
    <row r="251" spans="2:51" s="147" customFormat="1" ht="11.25">
      <c r="B251" s="146"/>
      <c r="D251" s="148" t="s">
        <v>145</v>
      </c>
      <c r="E251" s="149" t="s">
        <v>1</v>
      </c>
      <c r="F251" s="150" t="s">
        <v>232</v>
      </c>
      <c r="H251" s="151">
        <v>0.24</v>
      </c>
      <c r="L251" s="146"/>
      <c r="M251" s="152"/>
      <c r="T251" s="153"/>
      <c r="AT251" s="149" t="s">
        <v>145</v>
      </c>
      <c r="AU251" s="149" t="s">
        <v>83</v>
      </c>
      <c r="AV251" s="147" t="s">
        <v>83</v>
      </c>
      <c r="AW251" s="147" t="s">
        <v>29</v>
      </c>
      <c r="AX251" s="147" t="s">
        <v>73</v>
      </c>
      <c r="AY251" s="149" t="s">
        <v>136</v>
      </c>
    </row>
    <row r="252" spans="2:51" s="147" customFormat="1" ht="11.25">
      <c r="B252" s="146"/>
      <c r="D252" s="148" t="s">
        <v>145</v>
      </c>
      <c r="E252" s="149" t="s">
        <v>1</v>
      </c>
      <c r="F252" s="150" t="s">
        <v>233</v>
      </c>
      <c r="H252" s="151">
        <v>0.656</v>
      </c>
      <c r="L252" s="146"/>
      <c r="M252" s="152"/>
      <c r="T252" s="153"/>
      <c r="AT252" s="149" t="s">
        <v>145</v>
      </c>
      <c r="AU252" s="149" t="s">
        <v>83</v>
      </c>
      <c r="AV252" s="147" t="s">
        <v>83</v>
      </c>
      <c r="AW252" s="147" t="s">
        <v>29</v>
      </c>
      <c r="AX252" s="147" t="s">
        <v>73</v>
      </c>
      <c r="AY252" s="149" t="s">
        <v>136</v>
      </c>
    </row>
    <row r="253" spans="2:51" s="147" customFormat="1" ht="11.25">
      <c r="B253" s="146"/>
      <c r="D253" s="148" t="s">
        <v>145</v>
      </c>
      <c r="E253" s="149" t="s">
        <v>1</v>
      </c>
      <c r="F253" s="150" t="s">
        <v>234</v>
      </c>
      <c r="H253" s="151">
        <v>0.656</v>
      </c>
      <c r="L253" s="146"/>
      <c r="M253" s="152"/>
      <c r="T253" s="153"/>
      <c r="AT253" s="149" t="s">
        <v>145</v>
      </c>
      <c r="AU253" s="149" t="s">
        <v>83</v>
      </c>
      <c r="AV253" s="147" t="s">
        <v>83</v>
      </c>
      <c r="AW253" s="147" t="s">
        <v>29</v>
      </c>
      <c r="AX253" s="147" t="s">
        <v>73</v>
      </c>
      <c r="AY253" s="149" t="s">
        <v>136</v>
      </c>
    </row>
    <row r="254" spans="2:51" s="177" customFormat="1" ht="11.25">
      <c r="B254" s="176"/>
      <c r="D254" s="148" t="s">
        <v>145</v>
      </c>
      <c r="E254" s="178" t="s">
        <v>1</v>
      </c>
      <c r="F254" s="179" t="s">
        <v>222</v>
      </c>
      <c r="H254" s="180">
        <v>2.499</v>
      </c>
      <c r="L254" s="176"/>
      <c r="M254" s="181"/>
      <c r="T254" s="182"/>
      <c r="AT254" s="178" t="s">
        <v>145</v>
      </c>
      <c r="AU254" s="178" t="s">
        <v>83</v>
      </c>
      <c r="AV254" s="177" t="s">
        <v>143</v>
      </c>
      <c r="AW254" s="177" t="s">
        <v>29</v>
      </c>
      <c r="AX254" s="177" t="s">
        <v>81</v>
      </c>
      <c r="AY254" s="178" t="s">
        <v>136</v>
      </c>
    </row>
    <row r="255" spans="2:65" s="14" customFormat="1" ht="33" customHeight="1">
      <c r="B255" s="13"/>
      <c r="C255" s="134" t="s">
        <v>8</v>
      </c>
      <c r="D255" s="134" t="s">
        <v>138</v>
      </c>
      <c r="E255" s="135" t="s">
        <v>235</v>
      </c>
      <c r="F255" s="136" t="s">
        <v>236</v>
      </c>
      <c r="G255" s="137" t="s">
        <v>141</v>
      </c>
      <c r="H255" s="138">
        <v>6.844</v>
      </c>
      <c r="I255" s="203">
        <v>0</v>
      </c>
      <c r="J255" s="139">
        <f>ROUND(I255*H255,2)</f>
        <v>0</v>
      </c>
      <c r="K255" s="136" t="s">
        <v>154</v>
      </c>
      <c r="L255" s="13"/>
      <c r="M255" s="140" t="s">
        <v>1</v>
      </c>
      <c r="N255" s="141" t="s">
        <v>38</v>
      </c>
      <c r="O255" s="142">
        <v>2.7</v>
      </c>
      <c r="P255" s="142">
        <f>O255*H255</f>
        <v>18.478800000000003</v>
      </c>
      <c r="Q255" s="142">
        <v>0</v>
      </c>
      <c r="R255" s="142">
        <f>Q255*H255</f>
        <v>0</v>
      </c>
      <c r="S255" s="142">
        <v>0</v>
      </c>
      <c r="T255" s="143">
        <f>S255*H255</f>
        <v>0</v>
      </c>
      <c r="AR255" s="144" t="s">
        <v>143</v>
      </c>
      <c r="AT255" s="144" t="s">
        <v>138</v>
      </c>
      <c r="AU255" s="144" t="s">
        <v>83</v>
      </c>
      <c r="AY255" s="2" t="s">
        <v>136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2" t="s">
        <v>81</v>
      </c>
      <c r="BK255" s="145">
        <f>ROUND(I255*H255,2)</f>
        <v>0</v>
      </c>
      <c r="BL255" s="2" t="s">
        <v>143</v>
      </c>
      <c r="BM255" s="144" t="s">
        <v>237</v>
      </c>
    </row>
    <row r="256" spans="2:51" s="155" customFormat="1" ht="11.25">
      <c r="B256" s="154"/>
      <c r="D256" s="148" t="s">
        <v>145</v>
      </c>
      <c r="E256" s="156" t="s">
        <v>1</v>
      </c>
      <c r="F256" s="157" t="s">
        <v>215</v>
      </c>
      <c r="H256" s="156" t="s">
        <v>1</v>
      </c>
      <c r="L256" s="154"/>
      <c r="M256" s="158"/>
      <c r="T256" s="159"/>
      <c r="AT256" s="156" t="s">
        <v>145</v>
      </c>
      <c r="AU256" s="156" t="s">
        <v>83</v>
      </c>
      <c r="AV256" s="155" t="s">
        <v>81</v>
      </c>
      <c r="AW256" s="155" t="s">
        <v>29</v>
      </c>
      <c r="AX256" s="155" t="s">
        <v>73</v>
      </c>
      <c r="AY256" s="156" t="s">
        <v>136</v>
      </c>
    </row>
    <row r="257" spans="2:51" s="147" customFormat="1" ht="11.25">
      <c r="B257" s="146"/>
      <c r="D257" s="148" t="s">
        <v>145</v>
      </c>
      <c r="E257" s="149" t="s">
        <v>1</v>
      </c>
      <c r="F257" s="150" t="s">
        <v>216</v>
      </c>
      <c r="H257" s="151">
        <v>3.3</v>
      </c>
      <c r="L257" s="146"/>
      <c r="M257" s="152"/>
      <c r="T257" s="153"/>
      <c r="AT257" s="149" t="s">
        <v>145</v>
      </c>
      <c r="AU257" s="149" t="s">
        <v>83</v>
      </c>
      <c r="AV257" s="147" t="s">
        <v>83</v>
      </c>
      <c r="AW257" s="147" t="s">
        <v>29</v>
      </c>
      <c r="AX257" s="147" t="s">
        <v>73</v>
      </c>
      <c r="AY257" s="149" t="s">
        <v>136</v>
      </c>
    </row>
    <row r="258" spans="2:51" s="147" customFormat="1" ht="11.25">
      <c r="B258" s="146"/>
      <c r="D258" s="148" t="s">
        <v>145</v>
      </c>
      <c r="E258" s="149" t="s">
        <v>1</v>
      </c>
      <c r="F258" s="150" t="s">
        <v>217</v>
      </c>
      <c r="H258" s="151">
        <v>0.504</v>
      </c>
      <c r="L258" s="146"/>
      <c r="M258" s="152"/>
      <c r="T258" s="153"/>
      <c r="AT258" s="149" t="s">
        <v>145</v>
      </c>
      <c r="AU258" s="149" t="s">
        <v>83</v>
      </c>
      <c r="AV258" s="147" t="s">
        <v>83</v>
      </c>
      <c r="AW258" s="147" t="s">
        <v>29</v>
      </c>
      <c r="AX258" s="147" t="s">
        <v>73</v>
      </c>
      <c r="AY258" s="149" t="s">
        <v>136</v>
      </c>
    </row>
    <row r="259" spans="2:51" s="161" customFormat="1" ht="11.25">
      <c r="B259" s="160"/>
      <c r="D259" s="148" t="s">
        <v>145</v>
      </c>
      <c r="E259" s="162" t="s">
        <v>1</v>
      </c>
      <c r="F259" s="163" t="s">
        <v>218</v>
      </c>
      <c r="H259" s="164">
        <v>3.804</v>
      </c>
      <c r="L259" s="160"/>
      <c r="M259" s="165"/>
      <c r="T259" s="166"/>
      <c r="AT259" s="162" t="s">
        <v>145</v>
      </c>
      <c r="AU259" s="162" t="s">
        <v>83</v>
      </c>
      <c r="AV259" s="161" t="s">
        <v>150</v>
      </c>
      <c r="AW259" s="161" t="s">
        <v>29</v>
      </c>
      <c r="AX259" s="161" t="s">
        <v>73</v>
      </c>
      <c r="AY259" s="162" t="s">
        <v>136</v>
      </c>
    </row>
    <row r="260" spans="2:51" s="147" customFormat="1" ht="11.25">
      <c r="B260" s="146"/>
      <c r="D260" s="148" t="s">
        <v>145</v>
      </c>
      <c r="E260" s="149" t="s">
        <v>1</v>
      </c>
      <c r="F260" s="150" t="s">
        <v>219</v>
      </c>
      <c r="H260" s="151">
        <v>1.464</v>
      </c>
      <c r="L260" s="146"/>
      <c r="M260" s="152"/>
      <c r="T260" s="153"/>
      <c r="AT260" s="149" t="s">
        <v>145</v>
      </c>
      <c r="AU260" s="149" t="s">
        <v>83</v>
      </c>
      <c r="AV260" s="147" t="s">
        <v>83</v>
      </c>
      <c r="AW260" s="147" t="s">
        <v>29</v>
      </c>
      <c r="AX260" s="147" t="s">
        <v>73</v>
      </c>
      <c r="AY260" s="149" t="s">
        <v>136</v>
      </c>
    </row>
    <row r="261" spans="2:51" s="147" customFormat="1" ht="11.25">
      <c r="B261" s="146"/>
      <c r="D261" s="148" t="s">
        <v>145</v>
      </c>
      <c r="E261" s="149" t="s">
        <v>1</v>
      </c>
      <c r="F261" s="150" t="s">
        <v>220</v>
      </c>
      <c r="H261" s="151">
        <v>1.576</v>
      </c>
      <c r="L261" s="146"/>
      <c r="M261" s="152"/>
      <c r="T261" s="153"/>
      <c r="AT261" s="149" t="s">
        <v>145</v>
      </c>
      <c r="AU261" s="149" t="s">
        <v>83</v>
      </c>
      <c r="AV261" s="147" t="s">
        <v>83</v>
      </c>
      <c r="AW261" s="147" t="s">
        <v>29</v>
      </c>
      <c r="AX261" s="147" t="s">
        <v>73</v>
      </c>
      <c r="AY261" s="149" t="s">
        <v>136</v>
      </c>
    </row>
    <row r="262" spans="2:51" s="161" customFormat="1" ht="11.25">
      <c r="B262" s="160"/>
      <c r="D262" s="148" t="s">
        <v>145</v>
      </c>
      <c r="E262" s="162" t="s">
        <v>1</v>
      </c>
      <c r="F262" s="163" t="s">
        <v>221</v>
      </c>
      <c r="H262" s="164">
        <v>3.04</v>
      </c>
      <c r="L262" s="160"/>
      <c r="M262" s="165"/>
      <c r="T262" s="166"/>
      <c r="AT262" s="162" t="s">
        <v>145</v>
      </c>
      <c r="AU262" s="162" t="s">
        <v>83</v>
      </c>
      <c r="AV262" s="161" t="s">
        <v>150</v>
      </c>
      <c r="AW262" s="161" t="s">
        <v>29</v>
      </c>
      <c r="AX262" s="161" t="s">
        <v>73</v>
      </c>
      <c r="AY262" s="162" t="s">
        <v>136</v>
      </c>
    </row>
    <row r="263" spans="2:51" s="177" customFormat="1" ht="11.25">
      <c r="B263" s="176"/>
      <c r="D263" s="148" t="s">
        <v>145</v>
      </c>
      <c r="E263" s="178" t="s">
        <v>1</v>
      </c>
      <c r="F263" s="179" t="s">
        <v>222</v>
      </c>
      <c r="H263" s="180">
        <v>6.843999999999999</v>
      </c>
      <c r="L263" s="176"/>
      <c r="M263" s="181"/>
      <c r="T263" s="182"/>
      <c r="AT263" s="178" t="s">
        <v>145</v>
      </c>
      <c r="AU263" s="178" t="s">
        <v>83</v>
      </c>
      <c r="AV263" s="177" t="s">
        <v>143</v>
      </c>
      <c r="AW263" s="177" t="s">
        <v>29</v>
      </c>
      <c r="AX263" s="177" t="s">
        <v>81</v>
      </c>
      <c r="AY263" s="178" t="s">
        <v>136</v>
      </c>
    </row>
    <row r="264" spans="2:65" s="14" customFormat="1" ht="37.9" customHeight="1">
      <c r="B264" s="13"/>
      <c r="C264" s="134" t="s">
        <v>238</v>
      </c>
      <c r="D264" s="134" t="s">
        <v>138</v>
      </c>
      <c r="E264" s="135" t="s">
        <v>239</v>
      </c>
      <c r="F264" s="136" t="s">
        <v>240</v>
      </c>
      <c r="G264" s="137" t="s">
        <v>141</v>
      </c>
      <c r="H264" s="138">
        <v>0.947</v>
      </c>
      <c r="I264" s="203">
        <v>0</v>
      </c>
      <c r="J264" s="139">
        <f>ROUND(I264*H264,2)</f>
        <v>0</v>
      </c>
      <c r="K264" s="136" t="s">
        <v>142</v>
      </c>
      <c r="L264" s="13"/>
      <c r="M264" s="140" t="s">
        <v>1</v>
      </c>
      <c r="N264" s="141" t="s">
        <v>38</v>
      </c>
      <c r="O264" s="142">
        <v>1.35</v>
      </c>
      <c r="P264" s="142">
        <f>O264*H264</f>
        <v>1.27845</v>
      </c>
      <c r="Q264" s="142">
        <v>0</v>
      </c>
      <c r="R264" s="142">
        <f>Q264*H264</f>
        <v>0</v>
      </c>
      <c r="S264" s="142">
        <v>0</v>
      </c>
      <c r="T264" s="143">
        <f>S264*H264</f>
        <v>0</v>
      </c>
      <c r="AR264" s="144" t="s">
        <v>143</v>
      </c>
      <c r="AT264" s="144" t="s">
        <v>138</v>
      </c>
      <c r="AU264" s="144" t="s">
        <v>83</v>
      </c>
      <c r="AY264" s="2" t="s">
        <v>136</v>
      </c>
      <c r="BE264" s="145">
        <f>IF(N264="základní",J264,0)</f>
        <v>0</v>
      </c>
      <c r="BF264" s="145">
        <f>IF(N264="snížená",J264,0)</f>
        <v>0</v>
      </c>
      <c r="BG264" s="145">
        <f>IF(N264="zákl. přenesená",J264,0)</f>
        <v>0</v>
      </c>
      <c r="BH264" s="145">
        <f>IF(N264="sníž. přenesená",J264,0)</f>
        <v>0</v>
      </c>
      <c r="BI264" s="145">
        <f>IF(N264="nulová",J264,0)</f>
        <v>0</v>
      </c>
      <c r="BJ264" s="2" t="s">
        <v>81</v>
      </c>
      <c r="BK264" s="145">
        <f>ROUND(I264*H264,2)</f>
        <v>0</v>
      </c>
      <c r="BL264" s="2" t="s">
        <v>143</v>
      </c>
      <c r="BM264" s="144" t="s">
        <v>241</v>
      </c>
    </row>
    <row r="265" spans="2:51" s="155" customFormat="1" ht="11.25">
      <c r="B265" s="154"/>
      <c r="D265" s="148" t="s">
        <v>145</v>
      </c>
      <c r="E265" s="156" t="s">
        <v>1</v>
      </c>
      <c r="F265" s="157" t="s">
        <v>227</v>
      </c>
      <c r="H265" s="156" t="s">
        <v>1</v>
      </c>
      <c r="L265" s="154"/>
      <c r="M265" s="158"/>
      <c r="T265" s="159"/>
      <c r="AT265" s="156" t="s">
        <v>145</v>
      </c>
      <c r="AU265" s="156" t="s">
        <v>83</v>
      </c>
      <c r="AV265" s="155" t="s">
        <v>81</v>
      </c>
      <c r="AW265" s="155" t="s">
        <v>29</v>
      </c>
      <c r="AX265" s="155" t="s">
        <v>73</v>
      </c>
      <c r="AY265" s="156" t="s">
        <v>136</v>
      </c>
    </row>
    <row r="266" spans="2:51" s="147" customFormat="1" ht="11.25">
      <c r="B266" s="146"/>
      <c r="D266" s="148" t="s">
        <v>145</v>
      </c>
      <c r="E266" s="149" t="s">
        <v>1</v>
      </c>
      <c r="F266" s="150" t="s">
        <v>228</v>
      </c>
      <c r="H266" s="151">
        <v>0.246</v>
      </c>
      <c r="L266" s="146"/>
      <c r="M266" s="152"/>
      <c r="T266" s="153"/>
      <c r="AT266" s="149" t="s">
        <v>145</v>
      </c>
      <c r="AU266" s="149" t="s">
        <v>83</v>
      </c>
      <c r="AV266" s="147" t="s">
        <v>83</v>
      </c>
      <c r="AW266" s="147" t="s">
        <v>29</v>
      </c>
      <c r="AX266" s="147" t="s">
        <v>73</v>
      </c>
      <c r="AY266" s="149" t="s">
        <v>136</v>
      </c>
    </row>
    <row r="267" spans="2:51" s="147" customFormat="1" ht="11.25">
      <c r="B267" s="146"/>
      <c r="D267" s="148" t="s">
        <v>145</v>
      </c>
      <c r="E267" s="149" t="s">
        <v>1</v>
      </c>
      <c r="F267" s="150" t="s">
        <v>229</v>
      </c>
      <c r="H267" s="151">
        <v>0.135</v>
      </c>
      <c r="L267" s="146"/>
      <c r="M267" s="152"/>
      <c r="T267" s="153"/>
      <c r="AT267" s="149" t="s">
        <v>145</v>
      </c>
      <c r="AU267" s="149" t="s">
        <v>83</v>
      </c>
      <c r="AV267" s="147" t="s">
        <v>83</v>
      </c>
      <c r="AW267" s="147" t="s">
        <v>29</v>
      </c>
      <c r="AX267" s="147" t="s">
        <v>73</v>
      </c>
      <c r="AY267" s="149" t="s">
        <v>136</v>
      </c>
    </row>
    <row r="268" spans="2:51" s="147" customFormat="1" ht="11.25">
      <c r="B268" s="146"/>
      <c r="D268" s="148" t="s">
        <v>145</v>
      </c>
      <c r="E268" s="149" t="s">
        <v>1</v>
      </c>
      <c r="F268" s="150" t="s">
        <v>230</v>
      </c>
      <c r="H268" s="151">
        <v>0.428</v>
      </c>
      <c r="L268" s="146"/>
      <c r="M268" s="152"/>
      <c r="T268" s="153"/>
      <c r="AT268" s="149" t="s">
        <v>145</v>
      </c>
      <c r="AU268" s="149" t="s">
        <v>83</v>
      </c>
      <c r="AV268" s="147" t="s">
        <v>83</v>
      </c>
      <c r="AW268" s="147" t="s">
        <v>29</v>
      </c>
      <c r="AX268" s="147" t="s">
        <v>73</v>
      </c>
      <c r="AY268" s="149" t="s">
        <v>136</v>
      </c>
    </row>
    <row r="269" spans="2:51" s="147" customFormat="1" ht="11.25">
      <c r="B269" s="146"/>
      <c r="D269" s="148" t="s">
        <v>145</v>
      </c>
      <c r="E269" s="149" t="s">
        <v>1</v>
      </c>
      <c r="F269" s="150" t="s">
        <v>231</v>
      </c>
      <c r="H269" s="151">
        <v>0.138</v>
      </c>
      <c r="L269" s="146"/>
      <c r="M269" s="152"/>
      <c r="T269" s="153"/>
      <c r="AT269" s="149" t="s">
        <v>145</v>
      </c>
      <c r="AU269" s="149" t="s">
        <v>83</v>
      </c>
      <c r="AV269" s="147" t="s">
        <v>83</v>
      </c>
      <c r="AW269" s="147" t="s">
        <v>29</v>
      </c>
      <c r="AX269" s="147" t="s">
        <v>73</v>
      </c>
      <c r="AY269" s="149" t="s">
        <v>136</v>
      </c>
    </row>
    <row r="270" spans="2:51" s="161" customFormat="1" ht="11.25">
      <c r="B270" s="160"/>
      <c r="D270" s="148" t="s">
        <v>145</v>
      </c>
      <c r="E270" s="162" t="s">
        <v>1</v>
      </c>
      <c r="F270" s="163" t="s">
        <v>159</v>
      </c>
      <c r="H270" s="164">
        <v>0.947</v>
      </c>
      <c r="L270" s="160"/>
      <c r="M270" s="165"/>
      <c r="T270" s="166"/>
      <c r="AT270" s="162" t="s">
        <v>145</v>
      </c>
      <c r="AU270" s="162" t="s">
        <v>83</v>
      </c>
      <c r="AV270" s="161" t="s">
        <v>150</v>
      </c>
      <c r="AW270" s="161" t="s">
        <v>29</v>
      </c>
      <c r="AX270" s="161" t="s">
        <v>73</v>
      </c>
      <c r="AY270" s="162" t="s">
        <v>136</v>
      </c>
    </row>
    <row r="271" spans="2:51" s="177" customFormat="1" ht="11.25">
      <c r="B271" s="176"/>
      <c r="D271" s="148" t="s">
        <v>145</v>
      </c>
      <c r="E271" s="178" t="s">
        <v>1</v>
      </c>
      <c r="F271" s="179" t="s">
        <v>222</v>
      </c>
      <c r="H271" s="180">
        <v>0.947</v>
      </c>
      <c r="L271" s="176"/>
      <c r="M271" s="181"/>
      <c r="T271" s="182"/>
      <c r="AT271" s="178" t="s">
        <v>145</v>
      </c>
      <c r="AU271" s="178" t="s">
        <v>83</v>
      </c>
      <c r="AV271" s="177" t="s">
        <v>143</v>
      </c>
      <c r="AW271" s="177" t="s">
        <v>29</v>
      </c>
      <c r="AX271" s="177" t="s">
        <v>81</v>
      </c>
      <c r="AY271" s="178" t="s">
        <v>136</v>
      </c>
    </row>
    <row r="272" spans="2:65" s="14" customFormat="1" ht="44.25" customHeight="1">
      <c r="B272" s="13"/>
      <c r="C272" s="134" t="s">
        <v>242</v>
      </c>
      <c r="D272" s="134" t="s">
        <v>138</v>
      </c>
      <c r="E272" s="135" t="s">
        <v>243</v>
      </c>
      <c r="F272" s="136" t="s">
        <v>244</v>
      </c>
      <c r="G272" s="137" t="s">
        <v>141</v>
      </c>
      <c r="H272" s="138">
        <v>4.392</v>
      </c>
      <c r="I272" s="203">
        <v>0</v>
      </c>
      <c r="J272" s="139">
        <f>ROUND(I272*H272,2)</f>
        <v>0</v>
      </c>
      <c r="K272" s="136" t="s">
        <v>154</v>
      </c>
      <c r="L272" s="13"/>
      <c r="M272" s="140" t="s">
        <v>1</v>
      </c>
      <c r="N272" s="141" t="s">
        <v>38</v>
      </c>
      <c r="O272" s="142">
        <v>0.82</v>
      </c>
      <c r="P272" s="142">
        <f>O272*H272</f>
        <v>3.60144</v>
      </c>
      <c r="Q272" s="142">
        <v>0</v>
      </c>
      <c r="R272" s="142">
        <f>Q272*H272</f>
        <v>0</v>
      </c>
      <c r="S272" s="142">
        <v>0</v>
      </c>
      <c r="T272" s="143">
        <f>S272*H272</f>
        <v>0</v>
      </c>
      <c r="AR272" s="144" t="s">
        <v>143</v>
      </c>
      <c r="AT272" s="144" t="s">
        <v>138</v>
      </c>
      <c r="AU272" s="144" t="s">
        <v>83</v>
      </c>
      <c r="AY272" s="2" t="s">
        <v>136</v>
      </c>
      <c r="BE272" s="145">
        <f>IF(N272="základní",J272,0)</f>
        <v>0</v>
      </c>
      <c r="BF272" s="145">
        <f>IF(N272="snížená",J272,0)</f>
        <v>0</v>
      </c>
      <c r="BG272" s="145">
        <f>IF(N272="zákl. přenesená",J272,0)</f>
        <v>0</v>
      </c>
      <c r="BH272" s="145">
        <f>IF(N272="sníž. přenesená",J272,0)</f>
        <v>0</v>
      </c>
      <c r="BI272" s="145">
        <f>IF(N272="nulová",J272,0)</f>
        <v>0</v>
      </c>
      <c r="BJ272" s="2" t="s">
        <v>81</v>
      </c>
      <c r="BK272" s="145">
        <f>ROUND(I272*H272,2)</f>
        <v>0</v>
      </c>
      <c r="BL272" s="2" t="s">
        <v>143</v>
      </c>
      <c r="BM272" s="144" t="s">
        <v>245</v>
      </c>
    </row>
    <row r="273" spans="2:51" s="155" customFormat="1" ht="11.25">
      <c r="B273" s="154"/>
      <c r="D273" s="148" t="s">
        <v>145</v>
      </c>
      <c r="E273" s="156" t="s">
        <v>1</v>
      </c>
      <c r="F273" s="157" t="s">
        <v>215</v>
      </c>
      <c r="H273" s="156" t="s">
        <v>1</v>
      </c>
      <c r="L273" s="154"/>
      <c r="M273" s="158"/>
      <c r="T273" s="159"/>
      <c r="AT273" s="156" t="s">
        <v>145</v>
      </c>
      <c r="AU273" s="156" t="s">
        <v>83</v>
      </c>
      <c r="AV273" s="155" t="s">
        <v>81</v>
      </c>
      <c r="AW273" s="155" t="s">
        <v>29</v>
      </c>
      <c r="AX273" s="155" t="s">
        <v>73</v>
      </c>
      <c r="AY273" s="156" t="s">
        <v>136</v>
      </c>
    </row>
    <row r="274" spans="2:51" s="147" customFormat="1" ht="11.25">
      <c r="B274" s="146"/>
      <c r="D274" s="148" t="s">
        <v>145</v>
      </c>
      <c r="E274" s="149" t="s">
        <v>1</v>
      </c>
      <c r="F274" s="150" t="s">
        <v>246</v>
      </c>
      <c r="H274" s="151">
        <v>3.3</v>
      </c>
      <c r="L274" s="146"/>
      <c r="M274" s="152"/>
      <c r="T274" s="153"/>
      <c r="AT274" s="149" t="s">
        <v>145</v>
      </c>
      <c r="AU274" s="149" t="s">
        <v>83</v>
      </c>
      <c r="AV274" s="147" t="s">
        <v>83</v>
      </c>
      <c r="AW274" s="147" t="s">
        <v>29</v>
      </c>
      <c r="AX274" s="147" t="s">
        <v>73</v>
      </c>
      <c r="AY274" s="149" t="s">
        <v>136</v>
      </c>
    </row>
    <row r="275" spans="2:51" s="147" customFormat="1" ht="11.25">
      <c r="B275" s="146"/>
      <c r="D275" s="148" t="s">
        <v>145</v>
      </c>
      <c r="E275" s="149" t="s">
        <v>1</v>
      </c>
      <c r="F275" s="150" t="s">
        <v>247</v>
      </c>
      <c r="H275" s="151">
        <v>0.536</v>
      </c>
      <c r="L275" s="146"/>
      <c r="M275" s="152"/>
      <c r="T275" s="153"/>
      <c r="AT275" s="149" t="s">
        <v>145</v>
      </c>
      <c r="AU275" s="149" t="s">
        <v>83</v>
      </c>
      <c r="AV275" s="147" t="s">
        <v>83</v>
      </c>
      <c r="AW275" s="147" t="s">
        <v>29</v>
      </c>
      <c r="AX275" s="147" t="s">
        <v>73</v>
      </c>
      <c r="AY275" s="149" t="s">
        <v>136</v>
      </c>
    </row>
    <row r="276" spans="2:51" s="155" customFormat="1" ht="11.25">
      <c r="B276" s="154"/>
      <c r="D276" s="148" t="s">
        <v>145</v>
      </c>
      <c r="E276" s="156" t="s">
        <v>1</v>
      </c>
      <c r="F276" s="157" t="s">
        <v>248</v>
      </c>
      <c r="H276" s="156" t="s">
        <v>1</v>
      </c>
      <c r="L276" s="154"/>
      <c r="M276" s="158"/>
      <c r="T276" s="159"/>
      <c r="AT276" s="156" t="s">
        <v>145</v>
      </c>
      <c r="AU276" s="156" t="s">
        <v>83</v>
      </c>
      <c r="AV276" s="155" t="s">
        <v>81</v>
      </c>
      <c r="AW276" s="155" t="s">
        <v>29</v>
      </c>
      <c r="AX276" s="155" t="s">
        <v>73</v>
      </c>
      <c r="AY276" s="156" t="s">
        <v>136</v>
      </c>
    </row>
    <row r="277" spans="2:51" s="147" customFormat="1" ht="11.25">
      <c r="B277" s="146"/>
      <c r="D277" s="148" t="s">
        <v>145</v>
      </c>
      <c r="E277" s="149" t="s">
        <v>1</v>
      </c>
      <c r="F277" s="150" t="s">
        <v>249</v>
      </c>
      <c r="H277" s="151">
        <v>0.556</v>
      </c>
      <c r="L277" s="146"/>
      <c r="M277" s="152"/>
      <c r="T277" s="153"/>
      <c r="AT277" s="149" t="s">
        <v>145</v>
      </c>
      <c r="AU277" s="149" t="s">
        <v>83</v>
      </c>
      <c r="AV277" s="147" t="s">
        <v>83</v>
      </c>
      <c r="AW277" s="147" t="s">
        <v>29</v>
      </c>
      <c r="AX277" s="147" t="s">
        <v>73</v>
      </c>
      <c r="AY277" s="149" t="s">
        <v>136</v>
      </c>
    </row>
    <row r="278" spans="2:51" s="177" customFormat="1" ht="11.25">
      <c r="B278" s="176"/>
      <c r="D278" s="148" t="s">
        <v>145</v>
      </c>
      <c r="E278" s="178" t="s">
        <v>1</v>
      </c>
      <c r="F278" s="179" t="s">
        <v>222</v>
      </c>
      <c r="H278" s="180">
        <v>4.3919999999999995</v>
      </c>
      <c r="L278" s="176"/>
      <c r="M278" s="181"/>
      <c r="T278" s="182"/>
      <c r="AT278" s="178" t="s">
        <v>145</v>
      </c>
      <c r="AU278" s="178" t="s">
        <v>83</v>
      </c>
      <c r="AV278" s="177" t="s">
        <v>143</v>
      </c>
      <c r="AW278" s="177" t="s">
        <v>29</v>
      </c>
      <c r="AX278" s="177" t="s">
        <v>81</v>
      </c>
      <c r="AY278" s="178" t="s">
        <v>136</v>
      </c>
    </row>
    <row r="279" spans="2:65" s="14" customFormat="1" ht="21.75" customHeight="1">
      <c r="B279" s="13"/>
      <c r="C279" s="134" t="s">
        <v>250</v>
      </c>
      <c r="D279" s="134" t="s">
        <v>138</v>
      </c>
      <c r="E279" s="135" t="s">
        <v>251</v>
      </c>
      <c r="F279" s="136" t="s">
        <v>252</v>
      </c>
      <c r="G279" s="137" t="s">
        <v>253</v>
      </c>
      <c r="H279" s="138">
        <v>0.323</v>
      </c>
      <c r="I279" s="203">
        <v>0</v>
      </c>
      <c r="J279" s="139">
        <f>ROUND(I279*H279,2)</f>
        <v>0</v>
      </c>
      <c r="K279" s="136" t="s">
        <v>154</v>
      </c>
      <c r="L279" s="13"/>
      <c r="M279" s="140" t="s">
        <v>1</v>
      </c>
      <c r="N279" s="141" t="s">
        <v>38</v>
      </c>
      <c r="O279" s="142">
        <v>15.231</v>
      </c>
      <c r="P279" s="142">
        <f>O279*H279</f>
        <v>4.919613</v>
      </c>
      <c r="Q279" s="142">
        <v>1.06277</v>
      </c>
      <c r="R279" s="142">
        <f>Q279*H279</f>
        <v>0.34327471</v>
      </c>
      <c r="S279" s="142">
        <v>0</v>
      </c>
      <c r="T279" s="143">
        <f>S279*H279</f>
        <v>0</v>
      </c>
      <c r="AR279" s="144" t="s">
        <v>143</v>
      </c>
      <c r="AT279" s="144" t="s">
        <v>138</v>
      </c>
      <c r="AU279" s="144" t="s">
        <v>83</v>
      </c>
      <c r="AY279" s="2" t="s">
        <v>136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2" t="s">
        <v>81</v>
      </c>
      <c r="BK279" s="145">
        <f>ROUND(I279*H279,2)</f>
        <v>0</v>
      </c>
      <c r="BL279" s="2" t="s">
        <v>143</v>
      </c>
      <c r="BM279" s="144" t="s">
        <v>254</v>
      </c>
    </row>
    <row r="280" spans="2:51" s="155" customFormat="1" ht="11.25">
      <c r="B280" s="154"/>
      <c r="D280" s="148" t="s">
        <v>145</v>
      </c>
      <c r="E280" s="156" t="s">
        <v>1</v>
      </c>
      <c r="F280" s="157" t="s">
        <v>215</v>
      </c>
      <c r="H280" s="156" t="s">
        <v>1</v>
      </c>
      <c r="L280" s="154"/>
      <c r="M280" s="158"/>
      <c r="T280" s="159"/>
      <c r="AT280" s="156" t="s">
        <v>145</v>
      </c>
      <c r="AU280" s="156" t="s">
        <v>83</v>
      </c>
      <c r="AV280" s="155" t="s">
        <v>81</v>
      </c>
      <c r="AW280" s="155" t="s">
        <v>29</v>
      </c>
      <c r="AX280" s="155" t="s">
        <v>73</v>
      </c>
      <c r="AY280" s="156" t="s">
        <v>136</v>
      </c>
    </row>
    <row r="281" spans="2:51" s="147" customFormat="1" ht="11.25">
      <c r="B281" s="146"/>
      <c r="D281" s="148" t="s">
        <v>145</v>
      </c>
      <c r="E281" s="149" t="s">
        <v>1</v>
      </c>
      <c r="F281" s="150" t="s">
        <v>255</v>
      </c>
      <c r="H281" s="151">
        <v>0.245</v>
      </c>
      <c r="L281" s="146"/>
      <c r="M281" s="152"/>
      <c r="T281" s="153"/>
      <c r="AT281" s="149" t="s">
        <v>145</v>
      </c>
      <c r="AU281" s="149" t="s">
        <v>83</v>
      </c>
      <c r="AV281" s="147" t="s">
        <v>83</v>
      </c>
      <c r="AW281" s="147" t="s">
        <v>29</v>
      </c>
      <c r="AX281" s="147" t="s">
        <v>73</v>
      </c>
      <c r="AY281" s="149" t="s">
        <v>136</v>
      </c>
    </row>
    <row r="282" spans="2:51" s="147" customFormat="1" ht="11.25">
      <c r="B282" s="146"/>
      <c r="D282" s="148" t="s">
        <v>145</v>
      </c>
      <c r="E282" s="149" t="s">
        <v>1</v>
      </c>
      <c r="F282" s="150" t="s">
        <v>256</v>
      </c>
      <c r="H282" s="151">
        <v>0.037</v>
      </c>
      <c r="L282" s="146"/>
      <c r="M282" s="152"/>
      <c r="T282" s="153"/>
      <c r="AT282" s="149" t="s">
        <v>145</v>
      </c>
      <c r="AU282" s="149" t="s">
        <v>83</v>
      </c>
      <c r="AV282" s="147" t="s">
        <v>83</v>
      </c>
      <c r="AW282" s="147" t="s">
        <v>29</v>
      </c>
      <c r="AX282" s="147" t="s">
        <v>73</v>
      </c>
      <c r="AY282" s="149" t="s">
        <v>136</v>
      </c>
    </row>
    <row r="283" spans="2:51" s="155" customFormat="1" ht="11.25">
      <c r="B283" s="154"/>
      <c r="D283" s="148" t="s">
        <v>145</v>
      </c>
      <c r="E283" s="156" t="s">
        <v>1</v>
      </c>
      <c r="F283" s="157" t="s">
        <v>257</v>
      </c>
      <c r="H283" s="156" t="s">
        <v>1</v>
      </c>
      <c r="L283" s="154"/>
      <c r="M283" s="158"/>
      <c r="T283" s="159"/>
      <c r="AT283" s="156" t="s">
        <v>145</v>
      </c>
      <c r="AU283" s="156" t="s">
        <v>83</v>
      </c>
      <c r="AV283" s="155" t="s">
        <v>81</v>
      </c>
      <c r="AW283" s="155" t="s">
        <v>29</v>
      </c>
      <c r="AX283" s="155" t="s">
        <v>73</v>
      </c>
      <c r="AY283" s="156" t="s">
        <v>136</v>
      </c>
    </row>
    <row r="284" spans="2:51" s="147" customFormat="1" ht="11.25">
      <c r="B284" s="146"/>
      <c r="D284" s="148" t="s">
        <v>145</v>
      </c>
      <c r="E284" s="149" t="s">
        <v>1</v>
      </c>
      <c r="F284" s="150" t="s">
        <v>258</v>
      </c>
      <c r="H284" s="151">
        <v>0.041</v>
      </c>
      <c r="L284" s="146"/>
      <c r="M284" s="152"/>
      <c r="T284" s="153"/>
      <c r="AT284" s="149" t="s">
        <v>145</v>
      </c>
      <c r="AU284" s="149" t="s">
        <v>83</v>
      </c>
      <c r="AV284" s="147" t="s">
        <v>83</v>
      </c>
      <c r="AW284" s="147" t="s">
        <v>29</v>
      </c>
      <c r="AX284" s="147" t="s">
        <v>73</v>
      </c>
      <c r="AY284" s="149" t="s">
        <v>136</v>
      </c>
    </row>
    <row r="285" spans="2:51" s="177" customFormat="1" ht="11.25">
      <c r="B285" s="176"/>
      <c r="D285" s="148" t="s">
        <v>145</v>
      </c>
      <c r="E285" s="178" t="s">
        <v>1</v>
      </c>
      <c r="F285" s="179" t="s">
        <v>222</v>
      </c>
      <c r="H285" s="180">
        <v>0.32299999999999995</v>
      </c>
      <c r="L285" s="176"/>
      <c r="M285" s="181"/>
      <c r="T285" s="182"/>
      <c r="AT285" s="178" t="s">
        <v>145</v>
      </c>
      <c r="AU285" s="178" t="s">
        <v>83</v>
      </c>
      <c r="AV285" s="177" t="s">
        <v>143</v>
      </c>
      <c r="AW285" s="177" t="s">
        <v>29</v>
      </c>
      <c r="AX285" s="177" t="s">
        <v>81</v>
      </c>
      <c r="AY285" s="178" t="s">
        <v>136</v>
      </c>
    </row>
    <row r="286" spans="2:63" s="123" customFormat="1" ht="22.9" customHeight="1">
      <c r="B286" s="122"/>
      <c r="D286" s="124" t="s">
        <v>72</v>
      </c>
      <c r="E286" s="132" t="s">
        <v>206</v>
      </c>
      <c r="F286" s="132" t="s">
        <v>259</v>
      </c>
      <c r="J286" s="133">
        <f>BK286</f>
        <v>0</v>
      </c>
      <c r="L286" s="122"/>
      <c r="M286" s="127"/>
      <c r="P286" s="128">
        <f>SUM(P287:P361)</f>
        <v>344.91423</v>
      </c>
      <c r="R286" s="128">
        <f>SUM(R287:R361)</f>
        <v>0.01393528</v>
      </c>
      <c r="T286" s="129">
        <f>SUM(T287:T361)</f>
        <v>35.412774000000006</v>
      </c>
      <c r="AR286" s="124" t="s">
        <v>81</v>
      </c>
      <c r="AT286" s="130" t="s">
        <v>72</v>
      </c>
      <c r="AU286" s="130" t="s">
        <v>81</v>
      </c>
      <c r="AY286" s="124" t="s">
        <v>136</v>
      </c>
      <c r="BK286" s="131">
        <f>SUM(BK287:BK361)</f>
        <v>0</v>
      </c>
    </row>
    <row r="287" spans="2:65" s="14" customFormat="1" ht="24.2" customHeight="1">
      <c r="B287" s="13"/>
      <c r="C287" s="134" t="s">
        <v>260</v>
      </c>
      <c r="D287" s="134" t="s">
        <v>138</v>
      </c>
      <c r="E287" s="135" t="s">
        <v>261</v>
      </c>
      <c r="F287" s="136" t="s">
        <v>262</v>
      </c>
      <c r="G287" s="137" t="s">
        <v>263</v>
      </c>
      <c r="H287" s="138">
        <v>64</v>
      </c>
      <c r="I287" s="203">
        <v>0</v>
      </c>
      <c r="J287" s="139">
        <f>ROUND(I287*H287,2)</f>
        <v>0</v>
      </c>
      <c r="K287" s="136" t="s">
        <v>142</v>
      </c>
      <c r="L287" s="13"/>
      <c r="M287" s="140" t="s">
        <v>1</v>
      </c>
      <c r="N287" s="141" t="s">
        <v>38</v>
      </c>
      <c r="O287" s="142">
        <v>1</v>
      </c>
      <c r="P287" s="142">
        <f>O287*H287</f>
        <v>64</v>
      </c>
      <c r="Q287" s="142">
        <v>0</v>
      </c>
      <c r="R287" s="142">
        <f>Q287*H287</f>
        <v>0</v>
      </c>
      <c r="S287" s="142">
        <v>0</v>
      </c>
      <c r="T287" s="143">
        <f>S287*H287</f>
        <v>0</v>
      </c>
      <c r="AR287" s="144" t="s">
        <v>264</v>
      </c>
      <c r="AT287" s="144" t="s">
        <v>138</v>
      </c>
      <c r="AU287" s="144" t="s">
        <v>83</v>
      </c>
      <c r="AY287" s="2" t="s">
        <v>136</v>
      </c>
      <c r="BE287" s="145">
        <f>IF(N287="základní",J287,0)</f>
        <v>0</v>
      </c>
      <c r="BF287" s="145">
        <f>IF(N287="snížená",J287,0)</f>
        <v>0</v>
      </c>
      <c r="BG287" s="145">
        <f>IF(N287="zákl. přenesená",J287,0)</f>
        <v>0</v>
      </c>
      <c r="BH287" s="145">
        <f>IF(N287="sníž. přenesená",J287,0)</f>
        <v>0</v>
      </c>
      <c r="BI287" s="145">
        <f>IF(N287="nulová",J287,0)</f>
        <v>0</v>
      </c>
      <c r="BJ287" s="2" t="s">
        <v>81</v>
      </c>
      <c r="BK287" s="145">
        <f>ROUND(I287*H287,2)</f>
        <v>0</v>
      </c>
      <c r="BL287" s="2" t="s">
        <v>264</v>
      </c>
      <c r="BM287" s="144" t="s">
        <v>265</v>
      </c>
    </row>
    <row r="288" spans="2:51" s="155" customFormat="1" ht="11.25">
      <c r="B288" s="154"/>
      <c r="D288" s="148" t="s">
        <v>145</v>
      </c>
      <c r="E288" s="156" t="s">
        <v>1</v>
      </c>
      <c r="F288" s="157" t="s">
        <v>266</v>
      </c>
      <c r="H288" s="156" t="s">
        <v>1</v>
      </c>
      <c r="L288" s="154"/>
      <c r="M288" s="158"/>
      <c r="T288" s="159"/>
      <c r="AT288" s="156" t="s">
        <v>145</v>
      </c>
      <c r="AU288" s="156" t="s">
        <v>83</v>
      </c>
      <c r="AV288" s="155" t="s">
        <v>81</v>
      </c>
      <c r="AW288" s="155" t="s">
        <v>29</v>
      </c>
      <c r="AX288" s="155" t="s">
        <v>73</v>
      </c>
      <c r="AY288" s="156" t="s">
        <v>136</v>
      </c>
    </row>
    <row r="289" spans="2:51" s="147" customFormat="1" ht="11.25">
      <c r="B289" s="146"/>
      <c r="D289" s="148" t="s">
        <v>145</v>
      </c>
      <c r="E289" s="149" t="s">
        <v>1</v>
      </c>
      <c r="F289" s="150" t="s">
        <v>267</v>
      </c>
      <c r="H289" s="151">
        <v>64</v>
      </c>
      <c r="L289" s="146"/>
      <c r="M289" s="152"/>
      <c r="T289" s="153"/>
      <c r="AT289" s="149" t="s">
        <v>145</v>
      </c>
      <c r="AU289" s="149" t="s">
        <v>83</v>
      </c>
      <c r="AV289" s="147" t="s">
        <v>83</v>
      </c>
      <c r="AW289" s="147" t="s">
        <v>29</v>
      </c>
      <c r="AX289" s="147" t="s">
        <v>81</v>
      </c>
      <c r="AY289" s="149" t="s">
        <v>136</v>
      </c>
    </row>
    <row r="290" spans="2:65" s="14" customFormat="1" ht="24.2" customHeight="1">
      <c r="B290" s="13"/>
      <c r="C290" s="134" t="s">
        <v>268</v>
      </c>
      <c r="D290" s="134" t="s">
        <v>138</v>
      </c>
      <c r="E290" s="135" t="s">
        <v>269</v>
      </c>
      <c r="F290" s="136" t="s">
        <v>270</v>
      </c>
      <c r="G290" s="137" t="s">
        <v>166</v>
      </c>
      <c r="H290" s="138">
        <v>60.41</v>
      </c>
      <c r="I290" s="203">
        <v>0</v>
      </c>
      <c r="J290" s="139">
        <f>ROUND(I290*H290,2)</f>
        <v>0</v>
      </c>
      <c r="K290" s="136" t="s">
        <v>154</v>
      </c>
      <c r="L290" s="13"/>
      <c r="M290" s="140" t="s">
        <v>1</v>
      </c>
      <c r="N290" s="141" t="s">
        <v>38</v>
      </c>
      <c r="O290" s="142">
        <v>0.303</v>
      </c>
      <c r="P290" s="142">
        <f>O290*H290</f>
        <v>18.304229999999997</v>
      </c>
      <c r="Q290" s="142">
        <v>2E-05</v>
      </c>
      <c r="R290" s="142">
        <f>Q290*H290</f>
        <v>0.0012082</v>
      </c>
      <c r="S290" s="142">
        <v>0</v>
      </c>
      <c r="T290" s="143">
        <f>S290*H290</f>
        <v>0</v>
      </c>
      <c r="AR290" s="144" t="s">
        <v>143</v>
      </c>
      <c r="AT290" s="144" t="s">
        <v>138</v>
      </c>
      <c r="AU290" s="144" t="s">
        <v>83</v>
      </c>
      <c r="AY290" s="2" t="s">
        <v>136</v>
      </c>
      <c r="BE290" s="145">
        <f>IF(N290="základní",J290,0)</f>
        <v>0</v>
      </c>
      <c r="BF290" s="145">
        <f>IF(N290="snížená",J290,0)</f>
        <v>0</v>
      </c>
      <c r="BG290" s="145">
        <f>IF(N290="zákl. přenesená",J290,0)</f>
        <v>0</v>
      </c>
      <c r="BH290" s="145">
        <f>IF(N290="sníž. přenesená",J290,0)</f>
        <v>0</v>
      </c>
      <c r="BI290" s="145">
        <f>IF(N290="nulová",J290,0)</f>
        <v>0</v>
      </c>
      <c r="BJ290" s="2" t="s">
        <v>81</v>
      </c>
      <c r="BK290" s="145">
        <f>ROUND(I290*H290,2)</f>
        <v>0</v>
      </c>
      <c r="BL290" s="2" t="s">
        <v>143</v>
      </c>
      <c r="BM290" s="144" t="s">
        <v>271</v>
      </c>
    </row>
    <row r="291" spans="2:51" s="155" customFormat="1" ht="11.25">
      <c r="B291" s="154"/>
      <c r="D291" s="148" t="s">
        <v>145</v>
      </c>
      <c r="E291" s="156" t="s">
        <v>1</v>
      </c>
      <c r="F291" s="157" t="s">
        <v>272</v>
      </c>
      <c r="H291" s="156" t="s">
        <v>1</v>
      </c>
      <c r="L291" s="154"/>
      <c r="M291" s="158"/>
      <c r="T291" s="159"/>
      <c r="AT291" s="156" t="s">
        <v>145</v>
      </c>
      <c r="AU291" s="156" t="s">
        <v>83</v>
      </c>
      <c r="AV291" s="155" t="s">
        <v>81</v>
      </c>
      <c r="AW291" s="155" t="s">
        <v>29</v>
      </c>
      <c r="AX291" s="155" t="s">
        <v>73</v>
      </c>
      <c r="AY291" s="156" t="s">
        <v>136</v>
      </c>
    </row>
    <row r="292" spans="2:51" s="147" customFormat="1" ht="11.25">
      <c r="B292" s="146"/>
      <c r="D292" s="148" t="s">
        <v>145</v>
      </c>
      <c r="E292" s="149" t="s">
        <v>1</v>
      </c>
      <c r="F292" s="150" t="s">
        <v>273</v>
      </c>
      <c r="H292" s="151">
        <v>29.01</v>
      </c>
      <c r="L292" s="146"/>
      <c r="M292" s="152"/>
      <c r="T292" s="153"/>
      <c r="AT292" s="149" t="s">
        <v>145</v>
      </c>
      <c r="AU292" s="149" t="s">
        <v>83</v>
      </c>
      <c r="AV292" s="147" t="s">
        <v>83</v>
      </c>
      <c r="AW292" s="147" t="s">
        <v>29</v>
      </c>
      <c r="AX292" s="147" t="s">
        <v>73</v>
      </c>
      <c r="AY292" s="149" t="s">
        <v>136</v>
      </c>
    </row>
    <row r="293" spans="2:51" s="147" customFormat="1" ht="11.25">
      <c r="B293" s="146"/>
      <c r="D293" s="148" t="s">
        <v>145</v>
      </c>
      <c r="E293" s="149" t="s">
        <v>1</v>
      </c>
      <c r="F293" s="150" t="s">
        <v>274</v>
      </c>
      <c r="H293" s="151">
        <v>7.2</v>
      </c>
      <c r="L293" s="146"/>
      <c r="M293" s="152"/>
      <c r="T293" s="153"/>
      <c r="AT293" s="149" t="s">
        <v>145</v>
      </c>
      <c r="AU293" s="149" t="s">
        <v>83</v>
      </c>
      <c r="AV293" s="147" t="s">
        <v>83</v>
      </c>
      <c r="AW293" s="147" t="s">
        <v>29</v>
      </c>
      <c r="AX293" s="147" t="s">
        <v>73</v>
      </c>
      <c r="AY293" s="149" t="s">
        <v>136</v>
      </c>
    </row>
    <row r="294" spans="2:51" s="147" customFormat="1" ht="11.25">
      <c r="B294" s="146"/>
      <c r="D294" s="148" t="s">
        <v>145</v>
      </c>
      <c r="E294" s="149" t="s">
        <v>1</v>
      </c>
      <c r="F294" s="150" t="s">
        <v>275</v>
      </c>
      <c r="H294" s="151">
        <v>7.8</v>
      </c>
      <c r="L294" s="146"/>
      <c r="M294" s="152"/>
      <c r="T294" s="153"/>
      <c r="AT294" s="149" t="s">
        <v>145</v>
      </c>
      <c r="AU294" s="149" t="s">
        <v>83</v>
      </c>
      <c r="AV294" s="147" t="s">
        <v>83</v>
      </c>
      <c r="AW294" s="147" t="s">
        <v>29</v>
      </c>
      <c r="AX294" s="147" t="s">
        <v>73</v>
      </c>
      <c r="AY294" s="149" t="s">
        <v>136</v>
      </c>
    </row>
    <row r="295" spans="2:51" s="147" customFormat="1" ht="11.25">
      <c r="B295" s="146"/>
      <c r="D295" s="148" t="s">
        <v>145</v>
      </c>
      <c r="E295" s="149" t="s">
        <v>1</v>
      </c>
      <c r="F295" s="150" t="s">
        <v>276</v>
      </c>
      <c r="H295" s="151">
        <v>16.4</v>
      </c>
      <c r="L295" s="146"/>
      <c r="M295" s="152"/>
      <c r="T295" s="153"/>
      <c r="AT295" s="149" t="s">
        <v>145</v>
      </c>
      <c r="AU295" s="149" t="s">
        <v>83</v>
      </c>
      <c r="AV295" s="147" t="s">
        <v>83</v>
      </c>
      <c r="AW295" s="147" t="s">
        <v>29</v>
      </c>
      <c r="AX295" s="147" t="s">
        <v>73</v>
      </c>
      <c r="AY295" s="149" t="s">
        <v>136</v>
      </c>
    </row>
    <row r="296" spans="2:51" s="177" customFormat="1" ht="11.25">
      <c r="B296" s="176"/>
      <c r="D296" s="148" t="s">
        <v>145</v>
      </c>
      <c r="E296" s="178" t="s">
        <v>1</v>
      </c>
      <c r="F296" s="179" t="s">
        <v>222</v>
      </c>
      <c r="H296" s="180">
        <v>60.41</v>
      </c>
      <c r="L296" s="176"/>
      <c r="M296" s="181"/>
      <c r="T296" s="182"/>
      <c r="AT296" s="178" t="s">
        <v>145</v>
      </c>
      <c r="AU296" s="178" t="s">
        <v>83</v>
      </c>
      <c r="AV296" s="177" t="s">
        <v>143</v>
      </c>
      <c r="AW296" s="177" t="s">
        <v>29</v>
      </c>
      <c r="AX296" s="177" t="s">
        <v>81</v>
      </c>
      <c r="AY296" s="178" t="s">
        <v>136</v>
      </c>
    </row>
    <row r="297" spans="2:65" s="14" customFormat="1" ht="37.9" customHeight="1">
      <c r="B297" s="13"/>
      <c r="C297" s="134" t="s">
        <v>277</v>
      </c>
      <c r="D297" s="134" t="s">
        <v>138</v>
      </c>
      <c r="E297" s="135" t="s">
        <v>278</v>
      </c>
      <c r="F297" s="136" t="s">
        <v>279</v>
      </c>
      <c r="G297" s="137" t="s">
        <v>89</v>
      </c>
      <c r="H297" s="138">
        <f>SUM(H298:H308)</f>
        <v>318.17699999999996</v>
      </c>
      <c r="I297" s="203">
        <v>0</v>
      </c>
      <c r="J297" s="139">
        <f>ROUND(I297*H297,2)</f>
        <v>0</v>
      </c>
      <c r="K297" s="136" t="s">
        <v>154</v>
      </c>
      <c r="L297" s="13"/>
      <c r="M297" s="140" t="s">
        <v>1</v>
      </c>
      <c r="N297" s="141" t="s">
        <v>38</v>
      </c>
      <c r="O297" s="142">
        <v>0.308</v>
      </c>
      <c r="P297" s="142">
        <f>O297*H297</f>
        <v>97.99851599999998</v>
      </c>
      <c r="Q297" s="142">
        <v>4E-05</v>
      </c>
      <c r="R297" s="142">
        <f>Q297*H297</f>
        <v>0.01272708</v>
      </c>
      <c r="S297" s="142">
        <v>0</v>
      </c>
      <c r="T297" s="143">
        <f>S297*H297</f>
        <v>0</v>
      </c>
      <c r="AR297" s="144" t="s">
        <v>143</v>
      </c>
      <c r="AT297" s="144" t="s">
        <v>138</v>
      </c>
      <c r="AU297" s="144" t="s">
        <v>83</v>
      </c>
      <c r="AY297" s="2" t="s">
        <v>136</v>
      </c>
      <c r="BE297" s="145">
        <f>IF(N297="základní",J297,0)</f>
        <v>0</v>
      </c>
      <c r="BF297" s="145">
        <f>IF(N297="snížená",J297,0)</f>
        <v>0</v>
      </c>
      <c r="BG297" s="145">
        <f>IF(N297="zákl. přenesená",J297,0)</f>
        <v>0</v>
      </c>
      <c r="BH297" s="145">
        <f>IF(N297="sníž. přenesená",J297,0)</f>
        <v>0</v>
      </c>
      <c r="BI297" s="145">
        <f>IF(N297="nulová",J297,0)</f>
        <v>0</v>
      </c>
      <c r="BJ297" s="2" t="s">
        <v>81</v>
      </c>
      <c r="BK297" s="145">
        <f>ROUND(I297*H297,2)</f>
        <v>0</v>
      </c>
      <c r="BL297" s="2" t="s">
        <v>143</v>
      </c>
      <c r="BM297" s="144" t="s">
        <v>280</v>
      </c>
    </row>
    <row r="298" spans="2:51" s="147" customFormat="1" ht="11.25">
      <c r="B298" s="146"/>
      <c r="D298" s="148" t="s">
        <v>145</v>
      </c>
      <c r="E298" s="149" t="s">
        <v>1</v>
      </c>
      <c r="F298" s="150" t="s">
        <v>281</v>
      </c>
      <c r="H298" s="151">
        <v>2.46</v>
      </c>
      <c r="L298" s="146"/>
      <c r="M298" s="152"/>
      <c r="T298" s="153"/>
      <c r="AT298" s="149" t="s">
        <v>145</v>
      </c>
      <c r="AU298" s="149" t="s">
        <v>83</v>
      </c>
      <c r="AV298" s="147" t="s">
        <v>83</v>
      </c>
      <c r="AW298" s="147" t="s">
        <v>29</v>
      </c>
      <c r="AX298" s="147" t="s">
        <v>73</v>
      </c>
      <c r="AY298" s="149" t="s">
        <v>136</v>
      </c>
    </row>
    <row r="299" spans="2:51" s="147" customFormat="1" ht="11.25">
      <c r="B299" s="146"/>
      <c r="D299" s="148" t="s">
        <v>145</v>
      </c>
      <c r="E299" s="149" t="s">
        <v>1</v>
      </c>
      <c r="F299" s="150" t="s">
        <v>282</v>
      </c>
      <c r="H299" s="151">
        <v>1.35</v>
      </c>
      <c r="L299" s="146"/>
      <c r="M299" s="152"/>
      <c r="T299" s="153"/>
      <c r="AT299" s="149" t="s">
        <v>145</v>
      </c>
      <c r="AU299" s="149" t="s">
        <v>83</v>
      </c>
      <c r="AV299" s="147" t="s">
        <v>83</v>
      </c>
      <c r="AW299" s="147" t="s">
        <v>29</v>
      </c>
      <c r="AX299" s="147" t="s">
        <v>73</v>
      </c>
      <c r="AY299" s="149" t="s">
        <v>136</v>
      </c>
    </row>
    <row r="300" spans="2:51" s="147" customFormat="1" ht="11.25">
      <c r="B300" s="146"/>
      <c r="D300" s="148" t="s">
        <v>145</v>
      </c>
      <c r="E300" s="149" t="s">
        <v>1</v>
      </c>
      <c r="F300" s="150" t="s">
        <v>283</v>
      </c>
      <c r="H300" s="151">
        <v>4.28</v>
      </c>
      <c r="L300" s="146"/>
      <c r="M300" s="152"/>
      <c r="T300" s="153"/>
      <c r="AT300" s="149" t="s">
        <v>145</v>
      </c>
      <c r="AU300" s="149" t="s">
        <v>83</v>
      </c>
      <c r="AV300" s="147" t="s">
        <v>83</v>
      </c>
      <c r="AW300" s="147" t="s">
        <v>29</v>
      </c>
      <c r="AX300" s="147" t="s">
        <v>73</v>
      </c>
      <c r="AY300" s="149" t="s">
        <v>136</v>
      </c>
    </row>
    <row r="301" spans="2:51" s="147" customFormat="1" ht="11.25">
      <c r="B301" s="146"/>
      <c r="D301" s="148" t="s">
        <v>145</v>
      </c>
      <c r="E301" s="149" t="s">
        <v>1</v>
      </c>
      <c r="F301" s="150" t="s">
        <v>284</v>
      </c>
      <c r="H301" s="151">
        <v>1.38</v>
      </c>
      <c r="L301" s="146"/>
      <c r="M301" s="152"/>
      <c r="T301" s="153"/>
      <c r="AT301" s="149" t="s">
        <v>145</v>
      </c>
      <c r="AU301" s="149" t="s">
        <v>83</v>
      </c>
      <c r="AV301" s="147" t="s">
        <v>83</v>
      </c>
      <c r="AW301" s="147" t="s">
        <v>29</v>
      </c>
      <c r="AX301" s="147" t="s">
        <v>73</v>
      </c>
      <c r="AY301" s="149" t="s">
        <v>136</v>
      </c>
    </row>
    <row r="302" spans="2:51" s="147" customFormat="1" ht="11.25">
      <c r="B302" s="146"/>
      <c r="D302" s="148" t="s">
        <v>145</v>
      </c>
      <c r="E302" s="149" t="s">
        <v>1</v>
      </c>
      <c r="F302" s="150" t="s">
        <v>285</v>
      </c>
      <c r="H302" s="151">
        <v>62.534</v>
      </c>
      <c r="L302" s="146"/>
      <c r="M302" s="152"/>
      <c r="T302" s="153"/>
      <c r="AT302" s="149" t="s">
        <v>145</v>
      </c>
      <c r="AU302" s="149" t="s">
        <v>83</v>
      </c>
      <c r="AV302" s="147" t="s">
        <v>83</v>
      </c>
      <c r="AW302" s="147" t="s">
        <v>29</v>
      </c>
      <c r="AX302" s="147" t="s">
        <v>73</v>
      </c>
      <c r="AY302" s="149" t="s">
        <v>136</v>
      </c>
    </row>
    <row r="303" spans="2:51" s="147" customFormat="1" ht="11.25">
      <c r="B303" s="146"/>
      <c r="D303" s="148" t="s">
        <v>145</v>
      </c>
      <c r="E303" s="149" t="s">
        <v>1</v>
      </c>
      <c r="F303" s="150" t="s">
        <v>286</v>
      </c>
      <c r="H303" s="151">
        <v>87.376</v>
      </c>
      <c r="L303" s="146"/>
      <c r="M303" s="152"/>
      <c r="T303" s="153"/>
      <c r="AT303" s="149" t="s">
        <v>145</v>
      </c>
      <c r="AU303" s="149" t="s">
        <v>83</v>
      </c>
      <c r="AV303" s="147" t="s">
        <v>83</v>
      </c>
      <c r="AW303" s="147" t="s">
        <v>29</v>
      </c>
      <c r="AX303" s="147" t="s">
        <v>73</v>
      </c>
      <c r="AY303" s="149" t="s">
        <v>136</v>
      </c>
    </row>
    <row r="304" spans="2:51" s="147" customFormat="1" ht="11.25">
      <c r="B304" s="146"/>
      <c r="D304" s="148" t="s">
        <v>145</v>
      </c>
      <c r="E304" s="149" t="s">
        <v>1</v>
      </c>
      <c r="F304" s="150" t="s">
        <v>287</v>
      </c>
      <c r="H304" s="151">
        <v>18.963</v>
      </c>
      <c r="L304" s="146"/>
      <c r="M304" s="152"/>
      <c r="T304" s="153"/>
      <c r="AT304" s="149" t="s">
        <v>145</v>
      </c>
      <c r="AU304" s="149" t="s">
        <v>83</v>
      </c>
      <c r="AV304" s="147" t="s">
        <v>83</v>
      </c>
      <c r="AW304" s="147" t="s">
        <v>29</v>
      </c>
      <c r="AX304" s="147" t="s">
        <v>73</v>
      </c>
      <c r="AY304" s="149" t="s">
        <v>136</v>
      </c>
    </row>
    <row r="305" spans="2:51" s="147" customFormat="1" ht="11.25">
      <c r="B305" s="146"/>
      <c r="D305" s="148" t="s">
        <v>145</v>
      </c>
      <c r="E305" s="149" t="s">
        <v>1</v>
      </c>
      <c r="F305" s="150" t="s">
        <v>288</v>
      </c>
      <c r="H305" s="151">
        <v>17.297</v>
      </c>
      <c r="L305" s="146"/>
      <c r="M305" s="152"/>
      <c r="T305" s="153"/>
      <c r="AT305" s="149" t="s">
        <v>145</v>
      </c>
      <c r="AU305" s="149" t="s">
        <v>83</v>
      </c>
      <c r="AV305" s="147" t="s">
        <v>83</v>
      </c>
      <c r="AW305" s="147" t="s">
        <v>29</v>
      </c>
      <c r="AX305" s="147" t="s">
        <v>73</v>
      </c>
      <c r="AY305" s="149" t="s">
        <v>136</v>
      </c>
    </row>
    <row r="306" spans="2:51" s="147" customFormat="1" ht="11.25">
      <c r="B306" s="146"/>
      <c r="D306" s="148" t="s">
        <v>145</v>
      </c>
      <c r="E306" s="149" t="s">
        <v>1</v>
      </c>
      <c r="F306" s="150" t="s">
        <v>289</v>
      </c>
      <c r="H306" s="151">
        <v>18.543</v>
      </c>
      <c r="L306" s="146"/>
      <c r="M306" s="152"/>
      <c r="T306" s="153"/>
      <c r="AT306" s="149" t="s">
        <v>145</v>
      </c>
      <c r="AU306" s="149" t="s">
        <v>83</v>
      </c>
      <c r="AV306" s="147" t="s">
        <v>83</v>
      </c>
      <c r="AW306" s="147" t="s">
        <v>29</v>
      </c>
      <c r="AX306" s="147" t="s">
        <v>73</v>
      </c>
      <c r="AY306" s="149" t="s">
        <v>136</v>
      </c>
    </row>
    <row r="307" spans="2:51" s="147" customFormat="1" ht="11.25">
      <c r="B307" s="146"/>
      <c r="D307" s="148" t="s">
        <v>145</v>
      </c>
      <c r="E307" s="149" t="s">
        <v>1</v>
      </c>
      <c r="F307" s="150" t="s">
        <v>290</v>
      </c>
      <c r="H307" s="151">
        <v>20.099</v>
      </c>
      <c r="L307" s="146"/>
      <c r="M307" s="152"/>
      <c r="T307" s="153"/>
      <c r="AT307" s="149" t="s">
        <v>145</v>
      </c>
      <c r="AU307" s="149" t="s">
        <v>83</v>
      </c>
      <c r="AV307" s="147" t="s">
        <v>83</v>
      </c>
      <c r="AW307" s="147" t="s">
        <v>29</v>
      </c>
      <c r="AX307" s="147" t="s">
        <v>73</v>
      </c>
      <c r="AY307" s="149" t="s">
        <v>136</v>
      </c>
    </row>
    <row r="308" spans="2:51" s="147" customFormat="1" ht="11.25">
      <c r="B308" s="146"/>
      <c r="D308" s="148" t="s">
        <v>145</v>
      </c>
      <c r="E308" s="149" t="s">
        <v>1</v>
      </c>
      <c r="F308" s="150" t="s">
        <v>291</v>
      </c>
      <c r="H308" s="151">
        <v>83.895</v>
      </c>
      <c r="L308" s="146"/>
      <c r="M308" s="152"/>
      <c r="T308" s="153"/>
      <c r="AT308" s="149" t="s">
        <v>145</v>
      </c>
      <c r="AU308" s="149" t="s">
        <v>83</v>
      </c>
      <c r="AV308" s="147" t="s">
        <v>83</v>
      </c>
      <c r="AW308" s="147" t="s">
        <v>29</v>
      </c>
      <c r="AX308" s="147" t="s">
        <v>73</v>
      </c>
      <c r="AY308" s="149" t="s">
        <v>136</v>
      </c>
    </row>
    <row r="309" spans="2:65" s="14" customFormat="1" ht="44.25" customHeight="1">
      <c r="B309" s="13"/>
      <c r="C309" s="134" t="s">
        <v>292</v>
      </c>
      <c r="D309" s="134" t="s">
        <v>138</v>
      </c>
      <c r="E309" s="135" t="s">
        <v>293</v>
      </c>
      <c r="F309" s="136" t="s">
        <v>294</v>
      </c>
      <c r="G309" s="137" t="s">
        <v>89</v>
      </c>
      <c r="H309" s="138">
        <f>SUM(H313+H317)</f>
        <v>11.274000000000001</v>
      </c>
      <c r="I309" s="203">
        <v>0</v>
      </c>
      <c r="J309" s="139">
        <f>ROUND(I309*H309,2)</f>
        <v>0</v>
      </c>
      <c r="K309" s="136" t="s">
        <v>154</v>
      </c>
      <c r="L309" s="13"/>
      <c r="M309" s="140" t="s">
        <v>1</v>
      </c>
      <c r="N309" s="141" t="s">
        <v>38</v>
      </c>
      <c r="O309" s="142">
        <v>0.284</v>
      </c>
      <c r="P309" s="142">
        <f>O309*H309</f>
        <v>3.201816</v>
      </c>
      <c r="Q309" s="142">
        <v>0</v>
      </c>
      <c r="R309" s="142">
        <f>Q309*H309</f>
        <v>0</v>
      </c>
      <c r="S309" s="142">
        <v>0.261</v>
      </c>
      <c r="T309" s="143">
        <f>S309*H309</f>
        <v>2.9425140000000005</v>
      </c>
      <c r="AR309" s="144" t="s">
        <v>143</v>
      </c>
      <c r="AT309" s="144" t="s">
        <v>138</v>
      </c>
      <c r="AU309" s="144" t="s">
        <v>83</v>
      </c>
      <c r="AY309" s="2" t="s">
        <v>136</v>
      </c>
      <c r="BE309" s="145">
        <f>IF(N309="základní",J309,0)</f>
        <v>0</v>
      </c>
      <c r="BF309" s="145">
        <f>IF(N309="snížená",J309,0)</f>
        <v>0</v>
      </c>
      <c r="BG309" s="145">
        <f>IF(N309="zákl. přenesená",J309,0)</f>
        <v>0</v>
      </c>
      <c r="BH309" s="145">
        <f>IF(N309="sníž. přenesená",J309,0)</f>
        <v>0</v>
      </c>
      <c r="BI309" s="145">
        <f>IF(N309="nulová",J309,0)</f>
        <v>0</v>
      </c>
      <c r="BJ309" s="2" t="s">
        <v>81</v>
      </c>
      <c r="BK309" s="145">
        <f>ROUND(I309*H309,2)</f>
        <v>0</v>
      </c>
      <c r="BL309" s="2" t="s">
        <v>143</v>
      </c>
      <c r="BM309" s="144" t="s">
        <v>295</v>
      </c>
    </row>
    <row r="310" spans="2:51" s="155" customFormat="1" ht="11.25">
      <c r="B310" s="154"/>
      <c r="D310" s="148" t="s">
        <v>145</v>
      </c>
      <c r="E310" s="156" t="s">
        <v>1</v>
      </c>
      <c r="F310" s="157" t="s">
        <v>156</v>
      </c>
      <c r="H310" s="156" t="s">
        <v>1</v>
      </c>
      <c r="L310" s="154"/>
      <c r="M310" s="158"/>
      <c r="T310" s="159"/>
      <c r="AT310" s="156" t="s">
        <v>145</v>
      </c>
      <c r="AU310" s="156" t="s">
        <v>83</v>
      </c>
      <c r="AV310" s="155" t="s">
        <v>81</v>
      </c>
      <c r="AW310" s="155" t="s">
        <v>29</v>
      </c>
      <c r="AX310" s="155" t="s">
        <v>73</v>
      </c>
      <c r="AY310" s="156" t="s">
        <v>136</v>
      </c>
    </row>
    <row r="311" spans="2:51" s="147" customFormat="1" ht="11.25">
      <c r="B311" s="146"/>
      <c r="D311" s="148" t="s">
        <v>145</v>
      </c>
      <c r="E311" s="149" t="s">
        <v>1</v>
      </c>
      <c r="F311" s="150" t="s">
        <v>157</v>
      </c>
      <c r="H311" s="151">
        <v>1.247</v>
      </c>
      <c r="L311" s="146"/>
      <c r="M311" s="152"/>
      <c r="T311" s="153"/>
      <c r="AT311" s="149" t="s">
        <v>145</v>
      </c>
      <c r="AU311" s="149" t="s">
        <v>83</v>
      </c>
      <c r="AV311" s="147" t="s">
        <v>83</v>
      </c>
      <c r="AW311" s="147" t="s">
        <v>29</v>
      </c>
      <c r="AX311" s="147" t="s">
        <v>73</v>
      </c>
      <c r="AY311" s="149" t="s">
        <v>136</v>
      </c>
    </row>
    <row r="312" spans="2:51" s="147" customFormat="1" ht="11.25">
      <c r="B312" s="146"/>
      <c r="D312" s="148" t="s">
        <v>145</v>
      </c>
      <c r="E312" s="149" t="s">
        <v>1</v>
      </c>
      <c r="F312" s="150" t="s">
        <v>158</v>
      </c>
      <c r="H312" s="151">
        <v>0.675</v>
      </c>
      <c r="L312" s="146"/>
      <c r="M312" s="152"/>
      <c r="T312" s="153"/>
      <c r="AT312" s="149" t="s">
        <v>145</v>
      </c>
      <c r="AU312" s="149" t="s">
        <v>83</v>
      </c>
      <c r="AV312" s="147" t="s">
        <v>83</v>
      </c>
      <c r="AW312" s="147" t="s">
        <v>29</v>
      </c>
      <c r="AX312" s="147" t="s">
        <v>73</v>
      </c>
      <c r="AY312" s="149" t="s">
        <v>136</v>
      </c>
    </row>
    <row r="313" spans="2:51" s="161" customFormat="1" ht="11.25">
      <c r="B313" s="160"/>
      <c r="D313" s="148" t="s">
        <v>145</v>
      </c>
      <c r="E313" s="162" t="s">
        <v>1</v>
      </c>
      <c r="F313" s="163" t="s">
        <v>159</v>
      </c>
      <c r="H313" s="164">
        <v>1.922</v>
      </c>
      <c r="L313" s="160"/>
      <c r="M313" s="165"/>
      <c r="T313" s="166"/>
      <c r="AT313" s="162" t="s">
        <v>145</v>
      </c>
      <c r="AU313" s="162" t="s">
        <v>83</v>
      </c>
      <c r="AV313" s="161" t="s">
        <v>150</v>
      </c>
      <c r="AW313" s="161" t="s">
        <v>29</v>
      </c>
      <c r="AX313" s="161" t="s">
        <v>73</v>
      </c>
      <c r="AY313" s="162" t="s">
        <v>136</v>
      </c>
    </row>
    <row r="314" spans="2:51" s="147" customFormat="1" ht="11.25">
      <c r="B314" s="146"/>
      <c r="D314" s="148" t="s">
        <v>145</v>
      </c>
      <c r="E314" s="149" t="s">
        <v>1</v>
      </c>
      <c r="F314" s="150" t="s">
        <v>160</v>
      </c>
      <c r="H314" s="151">
        <v>5.22</v>
      </c>
      <c r="L314" s="146"/>
      <c r="M314" s="152"/>
      <c r="T314" s="153"/>
      <c r="AT314" s="149" t="s">
        <v>145</v>
      </c>
      <c r="AU314" s="149" t="s">
        <v>83</v>
      </c>
      <c r="AV314" s="147" t="s">
        <v>83</v>
      </c>
      <c r="AW314" s="147" t="s">
        <v>29</v>
      </c>
      <c r="AX314" s="147" t="s">
        <v>73</v>
      </c>
      <c r="AY314" s="149" t="s">
        <v>136</v>
      </c>
    </row>
    <row r="315" spans="2:51" s="147" customFormat="1" ht="11.25">
      <c r="B315" s="146"/>
      <c r="D315" s="148" t="s">
        <v>145</v>
      </c>
      <c r="E315" s="149" t="s">
        <v>1</v>
      </c>
      <c r="F315" s="150" t="s">
        <v>161</v>
      </c>
      <c r="H315" s="151">
        <v>1.196</v>
      </c>
      <c r="L315" s="146"/>
      <c r="M315" s="152"/>
      <c r="T315" s="153"/>
      <c r="AT315" s="149" t="s">
        <v>145</v>
      </c>
      <c r="AU315" s="149" t="s">
        <v>83</v>
      </c>
      <c r="AV315" s="147" t="s">
        <v>83</v>
      </c>
      <c r="AW315" s="147" t="s">
        <v>29</v>
      </c>
      <c r="AX315" s="147" t="s">
        <v>73</v>
      </c>
      <c r="AY315" s="149" t="s">
        <v>136</v>
      </c>
    </row>
    <row r="316" spans="2:51" s="147" customFormat="1" ht="11.25">
      <c r="B316" s="146"/>
      <c r="D316" s="148" t="s">
        <v>145</v>
      </c>
      <c r="E316" s="149" t="s">
        <v>1</v>
      </c>
      <c r="F316" s="150" t="s">
        <v>162</v>
      </c>
      <c r="H316" s="151">
        <v>2.936</v>
      </c>
      <c r="L316" s="146"/>
      <c r="M316" s="152"/>
      <c r="T316" s="153"/>
      <c r="AT316" s="149" t="s">
        <v>145</v>
      </c>
      <c r="AU316" s="149" t="s">
        <v>83</v>
      </c>
      <c r="AV316" s="147" t="s">
        <v>83</v>
      </c>
      <c r="AW316" s="147" t="s">
        <v>29</v>
      </c>
      <c r="AX316" s="147" t="s">
        <v>73</v>
      </c>
      <c r="AY316" s="149" t="s">
        <v>136</v>
      </c>
    </row>
    <row r="317" spans="2:51" s="161" customFormat="1" ht="11.25">
      <c r="B317" s="160"/>
      <c r="D317" s="148" t="s">
        <v>145</v>
      </c>
      <c r="E317" s="162" t="s">
        <v>1</v>
      </c>
      <c r="F317" s="163" t="s">
        <v>163</v>
      </c>
      <c r="H317" s="164">
        <v>9.352</v>
      </c>
      <c r="L317" s="160"/>
      <c r="M317" s="165"/>
      <c r="T317" s="166"/>
      <c r="AT317" s="162" t="s">
        <v>145</v>
      </c>
      <c r="AU317" s="162" t="s">
        <v>83</v>
      </c>
      <c r="AV317" s="161" t="s">
        <v>150</v>
      </c>
      <c r="AW317" s="161" t="s">
        <v>29</v>
      </c>
      <c r="AX317" s="161" t="s">
        <v>73</v>
      </c>
      <c r="AY317" s="162" t="s">
        <v>136</v>
      </c>
    </row>
    <row r="318" spans="2:65" s="14" customFormat="1" ht="24.2" customHeight="1">
      <c r="B318" s="13"/>
      <c r="C318" s="134" t="s">
        <v>296</v>
      </c>
      <c r="D318" s="134" t="s">
        <v>138</v>
      </c>
      <c r="E318" s="135" t="s">
        <v>297</v>
      </c>
      <c r="F318" s="136" t="s">
        <v>298</v>
      </c>
      <c r="G318" s="137" t="s">
        <v>172</v>
      </c>
      <c r="H318" s="138">
        <v>126</v>
      </c>
      <c r="I318" s="203">
        <v>0</v>
      </c>
      <c r="J318" s="139">
        <f>ROUND(I318*H318,2)</f>
        <v>0</v>
      </c>
      <c r="K318" s="136" t="s">
        <v>154</v>
      </c>
      <c r="L318" s="13"/>
      <c r="M318" s="140" t="s">
        <v>1</v>
      </c>
      <c r="N318" s="141" t="s">
        <v>38</v>
      </c>
      <c r="O318" s="142">
        <v>0.39</v>
      </c>
      <c r="P318" s="142">
        <f>O318*H318</f>
        <v>49.14</v>
      </c>
      <c r="Q318" s="142">
        <v>0</v>
      </c>
      <c r="R318" s="142">
        <f>Q318*H318</f>
        <v>0</v>
      </c>
      <c r="S318" s="142">
        <v>0.054</v>
      </c>
      <c r="T318" s="143">
        <f>S318*H318</f>
        <v>6.804</v>
      </c>
      <c r="AR318" s="144" t="s">
        <v>143</v>
      </c>
      <c r="AT318" s="144" t="s">
        <v>138</v>
      </c>
      <c r="AU318" s="144" t="s">
        <v>83</v>
      </c>
      <c r="AY318" s="2" t="s">
        <v>136</v>
      </c>
      <c r="BE318" s="145">
        <f>IF(N318="základní",J318,0)</f>
        <v>0</v>
      </c>
      <c r="BF318" s="145">
        <f>IF(N318="snížená",J318,0)</f>
        <v>0</v>
      </c>
      <c r="BG318" s="145">
        <f>IF(N318="zákl. přenesená",J318,0)</f>
        <v>0</v>
      </c>
      <c r="BH318" s="145">
        <f>IF(N318="sníž. přenesená",J318,0)</f>
        <v>0</v>
      </c>
      <c r="BI318" s="145">
        <f>IF(N318="nulová",J318,0)</f>
        <v>0</v>
      </c>
      <c r="BJ318" s="2" t="s">
        <v>81</v>
      </c>
      <c r="BK318" s="145">
        <f>ROUND(I318*H318,2)</f>
        <v>0</v>
      </c>
      <c r="BL318" s="2" t="s">
        <v>143</v>
      </c>
      <c r="BM318" s="144" t="s">
        <v>299</v>
      </c>
    </row>
    <row r="319" spans="2:51" s="155" customFormat="1" ht="11.25">
      <c r="B319" s="154"/>
      <c r="D319" s="148" t="s">
        <v>145</v>
      </c>
      <c r="E319" s="156" t="s">
        <v>1</v>
      </c>
      <c r="F319" s="157" t="s">
        <v>300</v>
      </c>
      <c r="H319" s="156" t="s">
        <v>1</v>
      </c>
      <c r="L319" s="154"/>
      <c r="M319" s="158"/>
      <c r="T319" s="159"/>
      <c r="AT319" s="156" t="s">
        <v>145</v>
      </c>
      <c r="AU319" s="156" t="s">
        <v>83</v>
      </c>
      <c r="AV319" s="155" t="s">
        <v>81</v>
      </c>
      <c r="AW319" s="155" t="s">
        <v>29</v>
      </c>
      <c r="AX319" s="155" t="s">
        <v>73</v>
      </c>
      <c r="AY319" s="156" t="s">
        <v>136</v>
      </c>
    </row>
    <row r="320" spans="2:51" s="147" customFormat="1" ht="22.5">
      <c r="B320" s="146"/>
      <c r="D320" s="148" t="s">
        <v>145</v>
      </c>
      <c r="E320" s="149" t="s">
        <v>1</v>
      </c>
      <c r="F320" s="150" t="s">
        <v>175</v>
      </c>
      <c r="H320" s="151">
        <v>126</v>
      </c>
      <c r="L320" s="146"/>
      <c r="M320" s="152"/>
      <c r="T320" s="153"/>
      <c r="AT320" s="149" t="s">
        <v>145</v>
      </c>
      <c r="AU320" s="149" t="s">
        <v>83</v>
      </c>
      <c r="AV320" s="147" t="s">
        <v>83</v>
      </c>
      <c r="AW320" s="147" t="s">
        <v>29</v>
      </c>
      <c r="AX320" s="147" t="s">
        <v>81</v>
      </c>
      <c r="AY320" s="149" t="s">
        <v>136</v>
      </c>
    </row>
    <row r="321" spans="2:65" s="14" customFormat="1" ht="24.2" customHeight="1">
      <c r="B321" s="13"/>
      <c r="C321" s="134" t="s">
        <v>7</v>
      </c>
      <c r="D321" s="134" t="s">
        <v>138</v>
      </c>
      <c r="E321" s="135" t="s">
        <v>301</v>
      </c>
      <c r="F321" s="136" t="s">
        <v>302</v>
      </c>
      <c r="G321" s="137" t="s">
        <v>141</v>
      </c>
      <c r="H321" s="138">
        <v>0.759</v>
      </c>
      <c r="I321" s="203">
        <v>0</v>
      </c>
      <c r="J321" s="139">
        <f>ROUND(I321*H321,2)</f>
        <v>0</v>
      </c>
      <c r="K321" s="136" t="s">
        <v>142</v>
      </c>
      <c r="L321" s="13"/>
      <c r="M321" s="140" t="s">
        <v>1</v>
      </c>
      <c r="N321" s="141" t="s">
        <v>38</v>
      </c>
      <c r="O321" s="142">
        <v>10.88</v>
      </c>
      <c r="P321" s="142">
        <f>O321*H321</f>
        <v>8.25792</v>
      </c>
      <c r="Q321" s="142">
        <v>0</v>
      </c>
      <c r="R321" s="142">
        <f>Q321*H321</f>
        <v>0</v>
      </c>
      <c r="S321" s="142">
        <v>2.2</v>
      </c>
      <c r="T321" s="143">
        <f>S321*H321</f>
        <v>1.6698000000000002</v>
      </c>
      <c r="AR321" s="144" t="s">
        <v>143</v>
      </c>
      <c r="AT321" s="144" t="s">
        <v>138</v>
      </c>
      <c r="AU321" s="144" t="s">
        <v>83</v>
      </c>
      <c r="AY321" s="2" t="s">
        <v>136</v>
      </c>
      <c r="BE321" s="145">
        <f>IF(N321="základní",J321,0)</f>
        <v>0</v>
      </c>
      <c r="BF321" s="145">
        <f>IF(N321="snížená",J321,0)</f>
        <v>0</v>
      </c>
      <c r="BG321" s="145">
        <f>IF(N321="zákl. přenesená",J321,0)</f>
        <v>0</v>
      </c>
      <c r="BH321" s="145">
        <f>IF(N321="sníž. přenesená",J321,0)</f>
        <v>0</v>
      </c>
      <c r="BI321" s="145">
        <f>IF(N321="nulová",J321,0)</f>
        <v>0</v>
      </c>
      <c r="BJ321" s="2" t="s">
        <v>81</v>
      </c>
      <c r="BK321" s="145">
        <f>ROUND(I321*H321,2)</f>
        <v>0</v>
      </c>
      <c r="BL321" s="2" t="s">
        <v>143</v>
      </c>
      <c r="BM321" s="144" t="s">
        <v>303</v>
      </c>
    </row>
    <row r="322" spans="2:51" s="155" customFormat="1" ht="11.25">
      <c r="B322" s="154"/>
      <c r="D322" s="148" t="s">
        <v>145</v>
      </c>
      <c r="E322" s="156" t="s">
        <v>1</v>
      </c>
      <c r="F322" s="157" t="s">
        <v>227</v>
      </c>
      <c r="H322" s="156" t="s">
        <v>1</v>
      </c>
      <c r="L322" s="154"/>
      <c r="M322" s="158"/>
      <c r="T322" s="159"/>
      <c r="AT322" s="156" t="s">
        <v>145</v>
      </c>
      <c r="AU322" s="156" t="s">
        <v>83</v>
      </c>
      <c r="AV322" s="155" t="s">
        <v>81</v>
      </c>
      <c r="AW322" s="155" t="s">
        <v>29</v>
      </c>
      <c r="AX322" s="155" t="s">
        <v>73</v>
      </c>
      <c r="AY322" s="156" t="s">
        <v>136</v>
      </c>
    </row>
    <row r="323" spans="2:51" s="147" customFormat="1" ht="11.25">
      <c r="B323" s="146"/>
      <c r="D323" s="148" t="s">
        <v>145</v>
      </c>
      <c r="E323" s="149" t="s">
        <v>1</v>
      </c>
      <c r="F323" s="150" t="s">
        <v>228</v>
      </c>
      <c r="H323" s="151">
        <v>0.246</v>
      </c>
      <c r="L323" s="146"/>
      <c r="M323" s="152"/>
      <c r="T323" s="153"/>
      <c r="AT323" s="149" t="s">
        <v>145</v>
      </c>
      <c r="AU323" s="149" t="s">
        <v>83</v>
      </c>
      <c r="AV323" s="147" t="s">
        <v>83</v>
      </c>
      <c r="AW323" s="147" t="s">
        <v>29</v>
      </c>
      <c r="AX323" s="147" t="s">
        <v>73</v>
      </c>
      <c r="AY323" s="149" t="s">
        <v>136</v>
      </c>
    </row>
    <row r="324" spans="2:51" s="147" customFormat="1" ht="11.25">
      <c r="B324" s="146"/>
      <c r="D324" s="148" t="s">
        <v>145</v>
      </c>
      <c r="E324" s="149" t="s">
        <v>1</v>
      </c>
      <c r="F324" s="150" t="s">
        <v>229</v>
      </c>
      <c r="H324" s="151">
        <v>0.135</v>
      </c>
      <c r="L324" s="146"/>
      <c r="M324" s="152"/>
      <c r="T324" s="153"/>
      <c r="AT324" s="149" t="s">
        <v>145</v>
      </c>
      <c r="AU324" s="149" t="s">
        <v>83</v>
      </c>
      <c r="AV324" s="147" t="s">
        <v>83</v>
      </c>
      <c r="AW324" s="147" t="s">
        <v>29</v>
      </c>
      <c r="AX324" s="147" t="s">
        <v>73</v>
      </c>
      <c r="AY324" s="149" t="s">
        <v>136</v>
      </c>
    </row>
    <row r="325" spans="2:51" s="147" customFormat="1" ht="11.25">
      <c r="B325" s="146"/>
      <c r="D325" s="148" t="s">
        <v>145</v>
      </c>
      <c r="E325" s="149" t="s">
        <v>1</v>
      </c>
      <c r="F325" s="150" t="s">
        <v>231</v>
      </c>
      <c r="H325" s="151">
        <v>0.138</v>
      </c>
      <c r="L325" s="146"/>
      <c r="M325" s="152"/>
      <c r="T325" s="153"/>
      <c r="AT325" s="149" t="s">
        <v>145</v>
      </c>
      <c r="AU325" s="149" t="s">
        <v>83</v>
      </c>
      <c r="AV325" s="147" t="s">
        <v>83</v>
      </c>
      <c r="AW325" s="147" t="s">
        <v>29</v>
      </c>
      <c r="AX325" s="147" t="s">
        <v>73</v>
      </c>
      <c r="AY325" s="149" t="s">
        <v>136</v>
      </c>
    </row>
    <row r="326" spans="2:51" s="161" customFormat="1" ht="11.25">
      <c r="B326" s="160"/>
      <c r="D326" s="148" t="s">
        <v>145</v>
      </c>
      <c r="E326" s="162" t="s">
        <v>1</v>
      </c>
      <c r="F326" s="163" t="s">
        <v>159</v>
      </c>
      <c r="H326" s="164">
        <v>0.519</v>
      </c>
      <c r="L326" s="160"/>
      <c r="M326" s="165"/>
      <c r="T326" s="166"/>
      <c r="AT326" s="162" t="s">
        <v>145</v>
      </c>
      <c r="AU326" s="162" t="s">
        <v>83</v>
      </c>
      <c r="AV326" s="161" t="s">
        <v>150</v>
      </c>
      <c r="AW326" s="161" t="s">
        <v>29</v>
      </c>
      <c r="AX326" s="161" t="s">
        <v>73</v>
      </c>
      <c r="AY326" s="162" t="s">
        <v>136</v>
      </c>
    </row>
    <row r="327" spans="2:51" s="147" customFormat="1" ht="11.25">
      <c r="B327" s="146"/>
      <c r="D327" s="148" t="s">
        <v>145</v>
      </c>
      <c r="E327" s="149" t="s">
        <v>1</v>
      </c>
      <c r="F327" s="150" t="s">
        <v>232</v>
      </c>
      <c r="H327" s="151">
        <v>0.24</v>
      </c>
      <c r="L327" s="146"/>
      <c r="M327" s="152"/>
      <c r="T327" s="153"/>
      <c r="AT327" s="149" t="s">
        <v>145</v>
      </c>
      <c r="AU327" s="149" t="s">
        <v>83</v>
      </c>
      <c r="AV327" s="147" t="s">
        <v>83</v>
      </c>
      <c r="AW327" s="147" t="s">
        <v>29</v>
      </c>
      <c r="AX327" s="147" t="s">
        <v>73</v>
      </c>
      <c r="AY327" s="149" t="s">
        <v>136</v>
      </c>
    </row>
    <row r="328" spans="2:51" s="177" customFormat="1" ht="11.25">
      <c r="B328" s="176"/>
      <c r="D328" s="148" t="s">
        <v>145</v>
      </c>
      <c r="E328" s="178" t="s">
        <v>1</v>
      </c>
      <c r="F328" s="179" t="s">
        <v>222</v>
      </c>
      <c r="H328" s="180">
        <v>0.759</v>
      </c>
      <c r="L328" s="176"/>
      <c r="M328" s="181"/>
      <c r="T328" s="182"/>
      <c r="AT328" s="178" t="s">
        <v>145</v>
      </c>
      <c r="AU328" s="178" t="s">
        <v>83</v>
      </c>
      <c r="AV328" s="177" t="s">
        <v>143</v>
      </c>
      <c r="AW328" s="177" t="s">
        <v>29</v>
      </c>
      <c r="AX328" s="177" t="s">
        <v>81</v>
      </c>
      <c r="AY328" s="178" t="s">
        <v>136</v>
      </c>
    </row>
    <row r="329" spans="2:65" s="14" customFormat="1" ht="24.2" customHeight="1">
      <c r="B329" s="13"/>
      <c r="C329" s="134" t="s">
        <v>304</v>
      </c>
      <c r="D329" s="134" t="s">
        <v>138</v>
      </c>
      <c r="E329" s="135" t="s">
        <v>305</v>
      </c>
      <c r="F329" s="136" t="s">
        <v>306</v>
      </c>
      <c r="G329" s="137" t="s">
        <v>141</v>
      </c>
      <c r="H329" s="138">
        <v>8.824</v>
      </c>
      <c r="I329" s="139">
        <v>0</v>
      </c>
      <c r="J329" s="139">
        <f>ROUND(I329*H329,2)</f>
        <v>0</v>
      </c>
      <c r="K329" s="136" t="s">
        <v>154</v>
      </c>
      <c r="L329" s="13"/>
      <c r="M329" s="140" t="s">
        <v>1</v>
      </c>
      <c r="N329" s="141" t="s">
        <v>38</v>
      </c>
      <c r="O329" s="142">
        <v>7.195</v>
      </c>
      <c r="P329" s="142">
        <f>O329*H329</f>
        <v>63.48868</v>
      </c>
      <c r="Q329" s="142">
        <v>0</v>
      </c>
      <c r="R329" s="142">
        <f>Q329*H329</f>
        <v>0</v>
      </c>
      <c r="S329" s="142">
        <v>2.2</v>
      </c>
      <c r="T329" s="143">
        <f>S329*H329</f>
        <v>19.4128</v>
      </c>
      <c r="AR329" s="144" t="s">
        <v>143</v>
      </c>
      <c r="AT329" s="144" t="s">
        <v>138</v>
      </c>
      <c r="AU329" s="144" t="s">
        <v>83</v>
      </c>
      <c r="AY329" s="2" t="s">
        <v>136</v>
      </c>
      <c r="BE329" s="145">
        <f>IF(N329="základní",J329,0)</f>
        <v>0</v>
      </c>
      <c r="BF329" s="145">
        <f>IF(N329="snížená",J329,0)</f>
        <v>0</v>
      </c>
      <c r="BG329" s="145">
        <f>IF(N329="zákl. přenesená",J329,0)</f>
        <v>0</v>
      </c>
      <c r="BH329" s="145">
        <f>IF(N329="sníž. přenesená",J329,0)</f>
        <v>0</v>
      </c>
      <c r="BI329" s="145">
        <f>IF(N329="nulová",J329,0)</f>
        <v>0</v>
      </c>
      <c r="BJ329" s="2" t="s">
        <v>81</v>
      </c>
      <c r="BK329" s="145">
        <f>ROUND(I329*H329,2)</f>
        <v>0</v>
      </c>
      <c r="BL329" s="2" t="s">
        <v>143</v>
      </c>
      <c r="BM329" s="144" t="s">
        <v>307</v>
      </c>
    </row>
    <row r="330" spans="2:51" s="147" customFormat="1" ht="11.25">
      <c r="B330" s="146"/>
      <c r="D330" s="148" t="s">
        <v>145</v>
      </c>
      <c r="E330" s="149" t="s">
        <v>1</v>
      </c>
      <c r="F330" s="150" t="s">
        <v>230</v>
      </c>
      <c r="H330" s="151">
        <v>0.428</v>
      </c>
      <c r="L330" s="146"/>
      <c r="M330" s="152"/>
      <c r="T330" s="153"/>
      <c r="AT330" s="149" t="s">
        <v>145</v>
      </c>
      <c r="AU330" s="149" t="s">
        <v>83</v>
      </c>
      <c r="AV330" s="147" t="s">
        <v>83</v>
      </c>
      <c r="AW330" s="147" t="s">
        <v>29</v>
      </c>
      <c r="AX330" s="147" t="s">
        <v>73</v>
      </c>
      <c r="AY330" s="149" t="s">
        <v>136</v>
      </c>
    </row>
    <row r="331" spans="2:51" s="161" customFormat="1" ht="11.25">
      <c r="B331" s="160"/>
      <c r="D331" s="148" t="s">
        <v>145</v>
      </c>
      <c r="E331" s="162" t="s">
        <v>1</v>
      </c>
      <c r="F331" s="163" t="s">
        <v>159</v>
      </c>
      <c r="H331" s="164">
        <v>0.428</v>
      </c>
      <c r="L331" s="160"/>
      <c r="M331" s="165"/>
      <c r="T331" s="166"/>
      <c r="AT331" s="162" t="s">
        <v>145</v>
      </c>
      <c r="AU331" s="162" t="s">
        <v>83</v>
      </c>
      <c r="AV331" s="161" t="s">
        <v>150</v>
      </c>
      <c r="AW331" s="161" t="s">
        <v>29</v>
      </c>
      <c r="AX331" s="161" t="s">
        <v>73</v>
      </c>
      <c r="AY331" s="162" t="s">
        <v>136</v>
      </c>
    </row>
    <row r="332" spans="2:51" s="155" customFormat="1" ht="11.25">
      <c r="B332" s="154"/>
      <c r="D332" s="148" t="s">
        <v>145</v>
      </c>
      <c r="E332" s="156" t="s">
        <v>1</v>
      </c>
      <c r="F332" s="157" t="s">
        <v>215</v>
      </c>
      <c r="H332" s="156" t="s">
        <v>1</v>
      </c>
      <c r="L332" s="154"/>
      <c r="M332" s="158"/>
      <c r="T332" s="159"/>
      <c r="AT332" s="156" t="s">
        <v>145</v>
      </c>
      <c r="AU332" s="156" t="s">
        <v>83</v>
      </c>
      <c r="AV332" s="155" t="s">
        <v>81</v>
      </c>
      <c r="AW332" s="155" t="s">
        <v>29</v>
      </c>
      <c r="AX332" s="155" t="s">
        <v>73</v>
      </c>
      <c r="AY332" s="156" t="s">
        <v>136</v>
      </c>
    </row>
    <row r="333" spans="2:51" s="147" customFormat="1" ht="11.25">
      <c r="B333" s="146"/>
      <c r="D333" s="148" t="s">
        <v>145</v>
      </c>
      <c r="E333" s="149" t="s">
        <v>1</v>
      </c>
      <c r="F333" s="150" t="s">
        <v>216</v>
      </c>
      <c r="H333" s="151">
        <v>3.3</v>
      </c>
      <c r="L333" s="146"/>
      <c r="M333" s="152"/>
      <c r="T333" s="153"/>
      <c r="AT333" s="149" t="s">
        <v>145</v>
      </c>
      <c r="AU333" s="149" t="s">
        <v>83</v>
      </c>
      <c r="AV333" s="147" t="s">
        <v>83</v>
      </c>
      <c r="AW333" s="147" t="s">
        <v>29</v>
      </c>
      <c r="AX333" s="147" t="s">
        <v>73</v>
      </c>
      <c r="AY333" s="149" t="s">
        <v>136</v>
      </c>
    </row>
    <row r="334" spans="2:51" s="147" customFormat="1" ht="11.25">
      <c r="B334" s="146"/>
      <c r="D334" s="148" t="s">
        <v>145</v>
      </c>
      <c r="E334" s="149" t="s">
        <v>1</v>
      </c>
      <c r="F334" s="150" t="s">
        <v>217</v>
      </c>
      <c r="H334" s="151">
        <v>0.504</v>
      </c>
      <c r="L334" s="146"/>
      <c r="M334" s="152"/>
      <c r="T334" s="153"/>
      <c r="AT334" s="149" t="s">
        <v>145</v>
      </c>
      <c r="AU334" s="149" t="s">
        <v>83</v>
      </c>
      <c r="AV334" s="147" t="s">
        <v>83</v>
      </c>
      <c r="AW334" s="147" t="s">
        <v>29</v>
      </c>
      <c r="AX334" s="147" t="s">
        <v>73</v>
      </c>
      <c r="AY334" s="149" t="s">
        <v>136</v>
      </c>
    </row>
    <row r="335" spans="2:51" s="161" customFormat="1" ht="11.25">
      <c r="B335" s="160"/>
      <c r="D335" s="148" t="s">
        <v>145</v>
      </c>
      <c r="E335" s="162" t="s">
        <v>1</v>
      </c>
      <c r="F335" s="163" t="s">
        <v>218</v>
      </c>
      <c r="H335" s="164">
        <v>3.804</v>
      </c>
      <c r="L335" s="160"/>
      <c r="M335" s="165"/>
      <c r="T335" s="166"/>
      <c r="AT335" s="162" t="s">
        <v>145</v>
      </c>
      <c r="AU335" s="162" t="s">
        <v>83</v>
      </c>
      <c r="AV335" s="161" t="s">
        <v>150</v>
      </c>
      <c r="AW335" s="161" t="s">
        <v>29</v>
      </c>
      <c r="AX335" s="161" t="s">
        <v>73</v>
      </c>
      <c r="AY335" s="162" t="s">
        <v>136</v>
      </c>
    </row>
    <row r="336" spans="2:51" s="147" customFormat="1" ht="11.25">
      <c r="B336" s="146"/>
      <c r="D336" s="148" t="s">
        <v>145</v>
      </c>
      <c r="E336" s="149" t="s">
        <v>1</v>
      </c>
      <c r="F336" s="150" t="s">
        <v>219</v>
      </c>
      <c r="H336" s="151">
        <v>1.464</v>
      </c>
      <c r="L336" s="146"/>
      <c r="M336" s="152"/>
      <c r="T336" s="153"/>
      <c r="AT336" s="149" t="s">
        <v>145</v>
      </c>
      <c r="AU336" s="149" t="s">
        <v>83</v>
      </c>
      <c r="AV336" s="147" t="s">
        <v>83</v>
      </c>
      <c r="AW336" s="147" t="s">
        <v>29</v>
      </c>
      <c r="AX336" s="147" t="s">
        <v>73</v>
      </c>
      <c r="AY336" s="149" t="s">
        <v>136</v>
      </c>
    </row>
    <row r="337" spans="2:51" s="147" customFormat="1" ht="11.25">
      <c r="B337" s="146"/>
      <c r="D337" s="148" t="s">
        <v>145</v>
      </c>
      <c r="E337" s="149" t="s">
        <v>1</v>
      </c>
      <c r="F337" s="150" t="s">
        <v>220</v>
      </c>
      <c r="H337" s="151">
        <v>1.576</v>
      </c>
      <c r="L337" s="146"/>
      <c r="M337" s="152"/>
      <c r="T337" s="153"/>
      <c r="AT337" s="149" t="s">
        <v>145</v>
      </c>
      <c r="AU337" s="149" t="s">
        <v>83</v>
      </c>
      <c r="AV337" s="147" t="s">
        <v>83</v>
      </c>
      <c r="AW337" s="147" t="s">
        <v>29</v>
      </c>
      <c r="AX337" s="147" t="s">
        <v>73</v>
      </c>
      <c r="AY337" s="149" t="s">
        <v>136</v>
      </c>
    </row>
    <row r="338" spans="2:51" s="161" customFormat="1" ht="11.25">
      <c r="B338" s="160"/>
      <c r="D338" s="148" t="s">
        <v>145</v>
      </c>
      <c r="E338" s="162" t="s">
        <v>1</v>
      </c>
      <c r="F338" s="163" t="s">
        <v>221</v>
      </c>
      <c r="H338" s="164">
        <v>3.04</v>
      </c>
      <c r="L338" s="160"/>
      <c r="M338" s="165"/>
      <c r="T338" s="166"/>
      <c r="AT338" s="162" t="s">
        <v>145</v>
      </c>
      <c r="AU338" s="162" t="s">
        <v>83</v>
      </c>
      <c r="AV338" s="161" t="s">
        <v>150</v>
      </c>
      <c r="AW338" s="161" t="s">
        <v>29</v>
      </c>
      <c r="AX338" s="161" t="s">
        <v>73</v>
      </c>
      <c r="AY338" s="162" t="s">
        <v>136</v>
      </c>
    </row>
    <row r="339" spans="2:51" s="147" customFormat="1" ht="11.25">
      <c r="B339" s="146"/>
      <c r="D339" s="148" t="s">
        <v>145</v>
      </c>
      <c r="E339" s="149" t="s">
        <v>1</v>
      </c>
      <c r="F339" s="150" t="s">
        <v>232</v>
      </c>
      <c r="H339" s="151">
        <v>0.24</v>
      </c>
      <c r="L339" s="146"/>
      <c r="M339" s="152"/>
      <c r="T339" s="153"/>
      <c r="AT339" s="149" t="s">
        <v>145</v>
      </c>
      <c r="AU339" s="149" t="s">
        <v>83</v>
      </c>
      <c r="AV339" s="147" t="s">
        <v>83</v>
      </c>
      <c r="AW339" s="147" t="s">
        <v>29</v>
      </c>
      <c r="AX339" s="147" t="s">
        <v>73</v>
      </c>
      <c r="AY339" s="149" t="s">
        <v>136</v>
      </c>
    </row>
    <row r="340" spans="2:51" s="147" customFormat="1" ht="11.25">
      <c r="B340" s="146"/>
      <c r="D340" s="148" t="s">
        <v>145</v>
      </c>
      <c r="E340" s="149" t="s">
        <v>1</v>
      </c>
      <c r="F340" s="150" t="s">
        <v>233</v>
      </c>
      <c r="H340" s="151">
        <v>0.656</v>
      </c>
      <c r="L340" s="146"/>
      <c r="M340" s="152"/>
      <c r="T340" s="153"/>
      <c r="AT340" s="149" t="s">
        <v>145</v>
      </c>
      <c r="AU340" s="149" t="s">
        <v>83</v>
      </c>
      <c r="AV340" s="147" t="s">
        <v>83</v>
      </c>
      <c r="AW340" s="147" t="s">
        <v>29</v>
      </c>
      <c r="AX340" s="147" t="s">
        <v>73</v>
      </c>
      <c r="AY340" s="149" t="s">
        <v>136</v>
      </c>
    </row>
    <row r="341" spans="2:51" s="147" customFormat="1" ht="11.25">
      <c r="B341" s="146"/>
      <c r="D341" s="148" t="s">
        <v>145</v>
      </c>
      <c r="E341" s="149" t="s">
        <v>1</v>
      </c>
      <c r="F341" s="150" t="s">
        <v>234</v>
      </c>
      <c r="H341" s="151">
        <v>0.656</v>
      </c>
      <c r="L341" s="146"/>
      <c r="M341" s="152"/>
      <c r="T341" s="153"/>
      <c r="AT341" s="149" t="s">
        <v>145</v>
      </c>
      <c r="AU341" s="149" t="s">
        <v>83</v>
      </c>
      <c r="AV341" s="147" t="s">
        <v>83</v>
      </c>
      <c r="AW341" s="147" t="s">
        <v>29</v>
      </c>
      <c r="AX341" s="147" t="s">
        <v>73</v>
      </c>
      <c r="AY341" s="149" t="s">
        <v>136</v>
      </c>
    </row>
    <row r="342" spans="2:51" s="177" customFormat="1" ht="11.25">
      <c r="B342" s="176"/>
      <c r="D342" s="148" t="s">
        <v>145</v>
      </c>
      <c r="E342" s="178" t="s">
        <v>1</v>
      </c>
      <c r="F342" s="179" t="s">
        <v>222</v>
      </c>
      <c r="H342" s="180">
        <v>8.824000000000002</v>
      </c>
      <c r="L342" s="176"/>
      <c r="M342" s="181"/>
      <c r="T342" s="182"/>
      <c r="AT342" s="178" t="s">
        <v>145</v>
      </c>
      <c r="AU342" s="178" t="s">
        <v>83</v>
      </c>
      <c r="AV342" s="177" t="s">
        <v>143</v>
      </c>
      <c r="AW342" s="177" t="s">
        <v>29</v>
      </c>
      <c r="AX342" s="177" t="s">
        <v>81</v>
      </c>
      <c r="AY342" s="178" t="s">
        <v>136</v>
      </c>
    </row>
    <row r="343" spans="2:65" s="14" customFormat="1" ht="33" customHeight="1">
      <c r="B343" s="13"/>
      <c r="C343" s="134" t="s">
        <v>308</v>
      </c>
      <c r="D343" s="134" t="s">
        <v>138</v>
      </c>
      <c r="E343" s="135" t="s">
        <v>309</v>
      </c>
      <c r="F343" s="136" t="s">
        <v>310</v>
      </c>
      <c r="G343" s="137" t="s">
        <v>141</v>
      </c>
      <c r="H343" s="138">
        <v>4.381</v>
      </c>
      <c r="I343" s="203">
        <v>0</v>
      </c>
      <c r="J343" s="139">
        <f>ROUND(I343*H343,2)</f>
        <v>0</v>
      </c>
      <c r="K343" s="136" t="s">
        <v>154</v>
      </c>
      <c r="L343" s="13"/>
      <c r="M343" s="140" t="s">
        <v>1</v>
      </c>
      <c r="N343" s="141" t="s">
        <v>38</v>
      </c>
      <c r="O343" s="142">
        <v>4.828</v>
      </c>
      <c r="P343" s="142">
        <f>O343*H343</f>
        <v>21.151468</v>
      </c>
      <c r="Q343" s="142">
        <v>0</v>
      </c>
      <c r="R343" s="142">
        <f>Q343*H343</f>
        <v>0</v>
      </c>
      <c r="S343" s="142">
        <v>0.044</v>
      </c>
      <c r="T343" s="143">
        <f>S343*H343</f>
        <v>0.192764</v>
      </c>
      <c r="AR343" s="144" t="s">
        <v>143</v>
      </c>
      <c r="AT343" s="144" t="s">
        <v>138</v>
      </c>
      <c r="AU343" s="144" t="s">
        <v>83</v>
      </c>
      <c r="AY343" s="2" t="s">
        <v>136</v>
      </c>
      <c r="BE343" s="145">
        <f>IF(N343="základní",J343,0)</f>
        <v>0</v>
      </c>
      <c r="BF343" s="145">
        <f>IF(N343="snížená",J343,0)</f>
        <v>0</v>
      </c>
      <c r="BG343" s="145">
        <f>IF(N343="zákl. přenesená",J343,0)</f>
        <v>0</v>
      </c>
      <c r="BH343" s="145">
        <f>IF(N343="sníž. přenesená",J343,0)</f>
        <v>0</v>
      </c>
      <c r="BI343" s="145">
        <f>IF(N343="nulová",J343,0)</f>
        <v>0</v>
      </c>
      <c r="BJ343" s="2" t="s">
        <v>81</v>
      </c>
      <c r="BK343" s="145">
        <f>ROUND(I343*H343,2)</f>
        <v>0</v>
      </c>
      <c r="BL343" s="2" t="s">
        <v>143</v>
      </c>
      <c r="BM343" s="144" t="s">
        <v>311</v>
      </c>
    </row>
    <row r="344" spans="2:51" s="155" customFormat="1" ht="11.25">
      <c r="B344" s="154"/>
      <c r="D344" s="148" t="s">
        <v>145</v>
      </c>
      <c r="E344" s="156" t="s">
        <v>1</v>
      </c>
      <c r="F344" s="157" t="s">
        <v>312</v>
      </c>
      <c r="H344" s="156" t="s">
        <v>1</v>
      </c>
      <c r="L344" s="154"/>
      <c r="M344" s="158"/>
      <c r="T344" s="159"/>
      <c r="AT344" s="156" t="s">
        <v>145</v>
      </c>
      <c r="AU344" s="156" t="s">
        <v>83</v>
      </c>
      <c r="AV344" s="155" t="s">
        <v>81</v>
      </c>
      <c r="AW344" s="155" t="s">
        <v>29</v>
      </c>
      <c r="AX344" s="155" t="s">
        <v>73</v>
      </c>
      <c r="AY344" s="156" t="s">
        <v>136</v>
      </c>
    </row>
    <row r="345" spans="2:51" s="147" customFormat="1" ht="11.25">
      <c r="B345" s="146"/>
      <c r="D345" s="148" t="s">
        <v>145</v>
      </c>
      <c r="E345" s="149" t="s">
        <v>1</v>
      </c>
      <c r="F345" s="150" t="s">
        <v>313</v>
      </c>
      <c r="H345" s="151">
        <v>3.301</v>
      </c>
      <c r="L345" s="146"/>
      <c r="M345" s="152"/>
      <c r="T345" s="153"/>
      <c r="AT345" s="149" t="s">
        <v>145</v>
      </c>
      <c r="AU345" s="149" t="s">
        <v>83</v>
      </c>
      <c r="AV345" s="147" t="s">
        <v>83</v>
      </c>
      <c r="AW345" s="147" t="s">
        <v>29</v>
      </c>
      <c r="AX345" s="147" t="s">
        <v>73</v>
      </c>
      <c r="AY345" s="149" t="s">
        <v>136</v>
      </c>
    </row>
    <row r="346" spans="2:51" s="147" customFormat="1" ht="11.25">
      <c r="B346" s="146"/>
      <c r="D346" s="148" t="s">
        <v>145</v>
      </c>
      <c r="E346" s="149" t="s">
        <v>1</v>
      </c>
      <c r="F346" s="150" t="s">
        <v>314</v>
      </c>
      <c r="H346" s="151">
        <v>0.504</v>
      </c>
      <c r="L346" s="146"/>
      <c r="M346" s="152"/>
      <c r="T346" s="153"/>
      <c r="AT346" s="149" t="s">
        <v>145</v>
      </c>
      <c r="AU346" s="149" t="s">
        <v>83</v>
      </c>
      <c r="AV346" s="147" t="s">
        <v>83</v>
      </c>
      <c r="AW346" s="147" t="s">
        <v>29</v>
      </c>
      <c r="AX346" s="147" t="s">
        <v>73</v>
      </c>
      <c r="AY346" s="149" t="s">
        <v>136</v>
      </c>
    </row>
    <row r="347" spans="2:51" s="155" customFormat="1" ht="11.25">
      <c r="B347" s="154"/>
      <c r="D347" s="148" t="s">
        <v>145</v>
      </c>
      <c r="E347" s="156" t="s">
        <v>1</v>
      </c>
      <c r="F347" s="157" t="s">
        <v>315</v>
      </c>
      <c r="H347" s="156" t="s">
        <v>1</v>
      </c>
      <c r="L347" s="154"/>
      <c r="M347" s="158"/>
      <c r="T347" s="159"/>
      <c r="AT347" s="156" t="s">
        <v>145</v>
      </c>
      <c r="AU347" s="156" t="s">
        <v>83</v>
      </c>
      <c r="AV347" s="155" t="s">
        <v>81</v>
      </c>
      <c r="AW347" s="155" t="s">
        <v>29</v>
      </c>
      <c r="AX347" s="155" t="s">
        <v>73</v>
      </c>
      <c r="AY347" s="156" t="s">
        <v>136</v>
      </c>
    </row>
    <row r="348" spans="2:51" s="147" customFormat="1" ht="11.25">
      <c r="B348" s="146"/>
      <c r="D348" s="148" t="s">
        <v>145</v>
      </c>
      <c r="E348" s="149" t="s">
        <v>1</v>
      </c>
      <c r="F348" s="150" t="s">
        <v>316</v>
      </c>
      <c r="H348" s="151">
        <v>0.576</v>
      </c>
      <c r="L348" s="146"/>
      <c r="M348" s="152"/>
      <c r="T348" s="153"/>
      <c r="AT348" s="149" t="s">
        <v>145</v>
      </c>
      <c r="AU348" s="149" t="s">
        <v>83</v>
      </c>
      <c r="AV348" s="147" t="s">
        <v>83</v>
      </c>
      <c r="AW348" s="147" t="s">
        <v>29</v>
      </c>
      <c r="AX348" s="147" t="s">
        <v>73</v>
      </c>
      <c r="AY348" s="149" t="s">
        <v>136</v>
      </c>
    </row>
    <row r="349" spans="2:51" s="177" customFormat="1" ht="11.25">
      <c r="B349" s="176"/>
      <c r="D349" s="148" t="s">
        <v>145</v>
      </c>
      <c r="E349" s="178" t="s">
        <v>1</v>
      </c>
      <c r="F349" s="179" t="s">
        <v>222</v>
      </c>
      <c r="H349" s="180">
        <v>4.381</v>
      </c>
      <c r="L349" s="176"/>
      <c r="M349" s="181"/>
      <c r="T349" s="182"/>
      <c r="AT349" s="178" t="s">
        <v>145</v>
      </c>
      <c r="AU349" s="178" t="s">
        <v>83</v>
      </c>
      <c r="AV349" s="177" t="s">
        <v>143</v>
      </c>
      <c r="AW349" s="177" t="s">
        <v>29</v>
      </c>
      <c r="AX349" s="177" t="s">
        <v>81</v>
      </c>
      <c r="AY349" s="178" t="s">
        <v>136</v>
      </c>
    </row>
    <row r="350" spans="2:65" s="14" customFormat="1" ht="44.25" customHeight="1">
      <c r="B350" s="13"/>
      <c r="C350" s="134" t="s">
        <v>317</v>
      </c>
      <c r="D350" s="134" t="s">
        <v>138</v>
      </c>
      <c r="E350" s="135" t="s">
        <v>318</v>
      </c>
      <c r="F350" s="136" t="s">
        <v>319</v>
      </c>
      <c r="G350" s="137" t="s">
        <v>89</v>
      </c>
      <c r="H350" s="138">
        <f>SUM(H356+H361)</f>
        <v>64.572</v>
      </c>
      <c r="I350" s="203">
        <v>0</v>
      </c>
      <c r="J350" s="139">
        <f>ROUND(I350*H350,2)</f>
        <v>0</v>
      </c>
      <c r="K350" s="136" t="s">
        <v>154</v>
      </c>
      <c r="L350" s="13"/>
      <c r="M350" s="140" t="s">
        <v>1</v>
      </c>
      <c r="N350" s="141" t="s">
        <v>38</v>
      </c>
      <c r="O350" s="142">
        <v>0.3</v>
      </c>
      <c r="P350" s="142">
        <f>O350*H350</f>
        <v>19.3716</v>
      </c>
      <c r="Q350" s="142">
        <v>0</v>
      </c>
      <c r="R350" s="142">
        <f>Q350*H350</f>
        <v>0</v>
      </c>
      <c r="S350" s="142">
        <v>0.068</v>
      </c>
      <c r="T350" s="143">
        <f>S350*H350</f>
        <v>4.390896000000001</v>
      </c>
      <c r="AR350" s="144" t="s">
        <v>143</v>
      </c>
      <c r="AT350" s="144" t="s">
        <v>138</v>
      </c>
      <c r="AU350" s="144" t="s">
        <v>83</v>
      </c>
      <c r="AY350" s="2" t="s">
        <v>136</v>
      </c>
      <c r="BE350" s="145">
        <f>IF(N350="základní",J350,0)</f>
        <v>0</v>
      </c>
      <c r="BF350" s="145">
        <f>IF(N350="snížená",J350,0)</f>
        <v>0</v>
      </c>
      <c r="BG350" s="145">
        <f>IF(N350="zákl. přenesená",J350,0)</f>
        <v>0</v>
      </c>
      <c r="BH350" s="145">
        <f>IF(N350="sníž. přenesená",J350,0)</f>
        <v>0</v>
      </c>
      <c r="BI350" s="145">
        <f>IF(N350="nulová",J350,0)</f>
        <v>0</v>
      </c>
      <c r="BJ350" s="2" t="s">
        <v>81</v>
      </c>
      <c r="BK350" s="145">
        <f>ROUND(I350*H350,2)</f>
        <v>0</v>
      </c>
      <c r="BL350" s="2" t="s">
        <v>143</v>
      </c>
      <c r="BM350" s="144" t="s">
        <v>320</v>
      </c>
    </row>
    <row r="351" spans="2:51" s="155" customFormat="1" ht="11.25">
      <c r="B351" s="154"/>
      <c r="D351" s="148" t="s">
        <v>145</v>
      </c>
      <c r="E351" s="156" t="s">
        <v>1</v>
      </c>
      <c r="F351" s="157" t="s">
        <v>321</v>
      </c>
      <c r="H351" s="156" t="s">
        <v>1</v>
      </c>
      <c r="L351" s="154"/>
      <c r="M351" s="158"/>
      <c r="T351" s="159"/>
      <c r="AT351" s="156" t="s">
        <v>145</v>
      </c>
      <c r="AU351" s="156" t="s">
        <v>83</v>
      </c>
      <c r="AV351" s="155" t="s">
        <v>81</v>
      </c>
      <c r="AW351" s="155" t="s">
        <v>29</v>
      </c>
      <c r="AX351" s="155" t="s">
        <v>73</v>
      </c>
      <c r="AY351" s="156" t="s">
        <v>136</v>
      </c>
    </row>
    <row r="352" spans="2:51" s="147" customFormat="1" ht="11.25">
      <c r="B352" s="146"/>
      <c r="D352" s="148" t="s">
        <v>145</v>
      </c>
      <c r="E352" s="149" t="s">
        <v>1</v>
      </c>
      <c r="F352" s="150" t="s">
        <v>195</v>
      </c>
      <c r="H352" s="151">
        <v>14.2</v>
      </c>
      <c r="L352" s="146"/>
      <c r="M352" s="152"/>
      <c r="T352" s="153"/>
      <c r="AT352" s="149" t="s">
        <v>145</v>
      </c>
      <c r="AU352" s="149" t="s">
        <v>83</v>
      </c>
      <c r="AV352" s="147" t="s">
        <v>83</v>
      </c>
      <c r="AW352" s="147" t="s">
        <v>29</v>
      </c>
      <c r="AX352" s="147" t="s">
        <v>73</v>
      </c>
      <c r="AY352" s="149" t="s">
        <v>136</v>
      </c>
    </row>
    <row r="353" spans="2:51" s="147" customFormat="1" ht="11.25">
      <c r="B353" s="146"/>
      <c r="D353" s="148" t="s">
        <v>145</v>
      </c>
      <c r="E353" s="149" t="s">
        <v>1</v>
      </c>
      <c r="F353" s="150" t="s">
        <v>196</v>
      </c>
      <c r="H353" s="151">
        <v>8.4</v>
      </c>
      <c r="L353" s="146"/>
      <c r="M353" s="152"/>
      <c r="T353" s="153"/>
      <c r="AT353" s="149" t="s">
        <v>145</v>
      </c>
      <c r="AU353" s="149" t="s">
        <v>83</v>
      </c>
      <c r="AV353" s="147" t="s">
        <v>83</v>
      </c>
      <c r="AW353" s="147" t="s">
        <v>29</v>
      </c>
      <c r="AX353" s="147" t="s">
        <v>73</v>
      </c>
      <c r="AY353" s="149" t="s">
        <v>136</v>
      </c>
    </row>
    <row r="354" spans="2:51" s="147" customFormat="1" ht="11.25">
      <c r="B354" s="146"/>
      <c r="D354" s="148" t="s">
        <v>145</v>
      </c>
      <c r="E354" s="149" t="s">
        <v>1</v>
      </c>
      <c r="F354" s="150" t="s">
        <v>197</v>
      </c>
      <c r="H354" s="151">
        <v>15.72</v>
      </c>
      <c r="L354" s="146"/>
      <c r="M354" s="152"/>
      <c r="T354" s="153"/>
      <c r="AT354" s="149" t="s">
        <v>145</v>
      </c>
      <c r="AU354" s="149" t="s">
        <v>83</v>
      </c>
      <c r="AV354" s="147" t="s">
        <v>83</v>
      </c>
      <c r="AW354" s="147" t="s">
        <v>29</v>
      </c>
      <c r="AX354" s="147" t="s">
        <v>73</v>
      </c>
      <c r="AY354" s="149" t="s">
        <v>136</v>
      </c>
    </row>
    <row r="355" spans="2:51" s="147" customFormat="1" ht="11.25">
      <c r="B355" s="146"/>
      <c r="D355" s="148" t="s">
        <v>145</v>
      </c>
      <c r="E355" s="149" t="s">
        <v>1</v>
      </c>
      <c r="F355" s="150" t="s">
        <v>198</v>
      </c>
      <c r="H355" s="151">
        <v>8.552</v>
      </c>
      <c r="L355" s="146"/>
      <c r="M355" s="152"/>
      <c r="T355" s="153"/>
      <c r="AT355" s="149" t="s">
        <v>145</v>
      </c>
      <c r="AU355" s="149" t="s">
        <v>83</v>
      </c>
      <c r="AV355" s="147" t="s">
        <v>83</v>
      </c>
      <c r="AW355" s="147" t="s">
        <v>29</v>
      </c>
      <c r="AX355" s="147" t="s">
        <v>73</v>
      </c>
      <c r="AY355" s="149" t="s">
        <v>136</v>
      </c>
    </row>
    <row r="356" spans="2:51" s="161" customFormat="1" ht="11.25">
      <c r="B356" s="160"/>
      <c r="D356" s="148" t="s">
        <v>145</v>
      </c>
      <c r="E356" s="162" t="s">
        <v>1</v>
      </c>
      <c r="F356" s="163" t="s">
        <v>159</v>
      </c>
      <c r="H356" s="164">
        <v>46.872</v>
      </c>
      <c r="L356" s="160"/>
      <c r="M356" s="165"/>
      <c r="T356" s="166"/>
      <c r="AT356" s="162" t="s">
        <v>145</v>
      </c>
      <c r="AU356" s="162" t="s">
        <v>83</v>
      </c>
      <c r="AV356" s="161" t="s">
        <v>150</v>
      </c>
      <c r="AW356" s="161" t="s">
        <v>29</v>
      </c>
      <c r="AX356" s="161" t="s">
        <v>73</v>
      </c>
      <c r="AY356" s="162" t="s">
        <v>136</v>
      </c>
    </row>
    <row r="357" spans="2:51" s="147" customFormat="1" ht="11.25">
      <c r="B357" s="146"/>
      <c r="D357" s="148" t="s">
        <v>145</v>
      </c>
      <c r="E357" s="149" t="s">
        <v>1</v>
      </c>
      <c r="F357" s="150" t="s">
        <v>202</v>
      </c>
      <c r="H357" s="151">
        <v>4.45</v>
      </c>
      <c r="L357" s="146"/>
      <c r="M357" s="152"/>
      <c r="T357" s="153"/>
      <c r="AT357" s="149" t="s">
        <v>145</v>
      </c>
      <c r="AU357" s="149" t="s">
        <v>83</v>
      </c>
      <c r="AV357" s="147" t="s">
        <v>83</v>
      </c>
      <c r="AW357" s="147" t="s">
        <v>29</v>
      </c>
      <c r="AX357" s="147" t="s">
        <v>73</v>
      </c>
      <c r="AY357" s="149" t="s">
        <v>136</v>
      </c>
    </row>
    <row r="358" spans="2:51" s="147" customFormat="1" ht="11.25">
      <c r="B358" s="146"/>
      <c r="D358" s="148" t="s">
        <v>145</v>
      </c>
      <c r="E358" s="149" t="s">
        <v>1</v>
      </c>
      <c r="F358" s="150" t="s">
        <v>203</v>
      </c>
      <c r="H358" s="151">
        <v>4.45</v>
      </c>
      <c r="L358" s="146"/>
      <c r="M358" s="152"/>
      <c r="T358" s="153"/>
      <c r="AT358" s="149" t="s">
        <v>145</v>
      </c>
      <c r="AU358" s="149" t="s">
        <v>83</v>
      </c>
      <c r="AV358" s="147" t="s">
        <v>83</v>
      </c>
      <c r="AW358" s="147" t="s">
        <v>29</v>
      </c>
      <c r="AX358" s="147" t="s">
        <v>73</v>
      </c>
      <c r="AY358" s="149" t="s">
        <v>136</v>
      </c>
    </row>
    <row r="359" spans="2:51" s="147" customFormat="1" ht="11.25">
      <c r="B359" s="146"/>
      <c r="D359" s="148" t="s">
        <v>145</v>
      </c>
      <c r="E359" s="149" t="s">
        <v>1</v>
      </c>
      <c r="F359" s="150" t="s">
        <v>204</v>
      </c>
      <c r="H359" s="151">
        <v>4.45</v>
      </c>
      <c r="L359" s="146"/>
      <c r="M359" s="152"/>
      <c r="T359" s="153"/>
      <c r="AT359" s="149" t="s">
        <v>145</v>
      </c>
      <c r="AU359" s="149" t="s">
        <v>83</v>
      </c>
      <c r="AV359" s="147" t="s">
        <v>83</v>
      </c>
      <c r="AW359" s="147" t="s">
        <v>29</v>
      </c>
      <c r="AX359" s="147" t="s">
        <v>73</v>
      </c>
      <c r="AY359" s="149" t="s">
        <v>136</v>
      </c>
    </row>
    <row r="360" spans="2:51" s="147" customFormat="1" ht="11.25">
      <c r="B360" s="146"/>
      <c r="D360" s="148" t="s">
        <v>145</v>
      </c>
      <c r="E360" s="149" t="s">
        <v>1</v>
      </c>
      <c r="F360" s="150" t="s">
        <v>205</v>
      </c>
      <c r="H360" s="151">
        <v>4.35</v>
      </c>
      <c r="L360" s="146"/>
      <c r="M360" s="152"/>
      <c r="T360" s="153"/>
      <c r="AT360" s="149" t="s">
        <v>145</v>
      </c>
      <c r="AU360" s="149" t="s">
        <v>83</v>
      </c>
      <c r="AV360" s="147" t="s">
        <v>83</v>
      </c>
      <c r="AW360" s="147" t="s">
        <v>29</v>
      </c>
      <c r="AX360" s="147" t="s">
        <v>73</v>
      </c>
      <c r="AY360" s="149" t="s">
        <v>136</v>
      </c>
    </row>
    <row r="361" spans="2:51" s="161" customFormat="1" ht="11.25">
      <c r="B361" s="160"/>
      <c r="D361" s="148" t="s">
        <v>145</v>
      </c>
      <c r="E361" s="162" t="s">
        <v>1</v>
      </c>
      <c r="F361" s="163" t="s">
        <v>163</v>
      </c>
      <c r="H361" s="164">
        <v>17.7</v>
      </c>
      <c r="L361" s="160"/>
      <c r="M361" s="165"/>
      <c r="T361" s="166"/>
      <c r="AT361" s="162" t="s">
        <v>145</v>
      </c>
      <c r="AU361" s="162" t="s">
        <v>83</v>
      </c>
      <c r="AV361" s="161" t="s">
        <v>150</v>
      </c>
      <c r="AW361" s="161" t="s">
        <v>29</v>
      </c>
      <c r="AX361" s="161" t="s">
        <v>73</v>
      </c>
      <c r="AY361" s="162" t="s">
        <v>136</v>
      </c>
    </row>
    <row r="362" spans="2:63" s="123" customFormat="1" ht="22.9" customHeight="1">
      <c r="B362" s="122"/>
      <c r="D362" s="124" t="s">
        <v>72</v>
      </c>
      <c r="E362" s="132" t="s">
        <v>322</v>
      </c>
      <c r="F362" s="132" t="s">
        <v>323</v>
      </c>
      <c r="J362" s="133">
        <f>BK362</f>
        <v>0</v>
      </c>
      <c r="L362" s="122"/>
      <c r="M362" s="127"/>
      <c r="P362" s="128">
        <f>SUM(P363:P376)</f>
        <v>17.128859999999996</v>
      </c>
      <c r="R362" s="128">
        <f>SUM(R363:R376)</f>
        <v>0.021207159999999996</v>
      </c>
      <c r="T362" s="129">
        <f>SUM(T363:T376)</f>
        <v>0</v>
      </c>
      <c r="AR362" s="124" t="s">
        <v>81</v>
      </c>
      <c r="AT362" s="130" t="s">
        <v>72</v>
      </c>
      <c r="AU362" s="130" t="s">
        <v>81</v>
      </c>
      <c r="AY362" s="124" t="s">
        <v>136</v>
      </c>
      <c r="BK362" s="131">
        <f>SUM(BK363:BK376)</f>
        <v>0</v>
      </c>
    </row>
    <row r="363" spans="2:65" s="14" customFormat="1" ht="37.9" customHeight="1">
      <c r="B363" s="13"/>
      <c r="C363" s="134" t="s">
        <v>324</v>
      </c>
      <c r="D363" s="134" t="s">
        <v>138</v>
      </c>
      <c r="E363" s="135" t="s">
        <v>325</v>
      </c>
      <c r="F363" s="136" t="s">
        <v>326</v>
      </c>
      <c r="G363" s="137" t="s">
        <v>89</v>
      </c>
      <c r="H363" s="138">
        <f>SUM(H366+H372+H376)</f>
        <v>163.13199999999998</v>
      </c>
      <c r="I363" s="203">
        <v>0</v>
      </c>
      <c r="J363" s="139">
        <f>ROUND(I363*H363,2)</f>
        <v>0</v>
      </c>
      <c r="K363" s="136" t="s">
        <v>154</v>
      </c>
      <c r="L363" s="13"/>
      <c r="M363" s="140" t="s">
        <v>1</v>
      </c>
      <c r="N363" s="141" t="s">
        <v>38</v>
      </c>
      <c r="O363" s="142">
        <v>0.105</v>
      </c>
      <c r="P363" s="142">
        <f>O363*H363</f>
        <v>17.128859999999996</v>
      </c>
      <c r="Q363" s="142">
        <v>0.00013</v>
      </c>
      <c r="R363" s="142">
        <f>Q363*H363</f>
        <v>0.021207159999999996</v>
      </c>
      <c r="S363" s="142">
        <v>0</v>
      </c>
      <c r="T363" s="143">
        <f>S363*H363</f>
        <v>0</v>
      </c>
      <c r="AR363" s="144" t="s">
        <v>143</v>
      </c>
      <c r="AT363" s="144" t="s">
        <v>138</v>
      </c>
      <c r="AU363" s="144" t="s">
        <v>83</v>
      </c>
      <c r="AY363" s="2" t="s">
        <v>136</v>
      </c>
      <c r="BE363" s="145">
        <f>IF(N363="základní",J363,0)</f>
        <v>0</v>
      </c>
      <c r="BF363" s="145">
        <f>IF(N363="snížená",J363,0)</f>
        <v>0</v>
      </c>
      <c r="BG363" s="145">
        <f>IF(N363="zákl. přenesená",J363,0)</f>
        <v>0</v>
      </c>
      <c r="BH363" s="145">
        <f>IF(N363="sníž. přenesená",J363,0)</f>
        <v>0</v>
      </c>
      <c r="BI363" s="145">
        <f>IF(N363="nulová",J363,0)</f>
        <v>0</v>
      </c>
      <c r="BJ363" s="2" t="s">
        <v>81</v>
      </c>
      <c r="BK363" s="145">
        <f>ROUND(I363*H363,2)</f>
        <v>0</v>
      </c>
      <c r="BL363" s="2" t="s">
        <v>143</v>
      </c>
      <c r="BM363" s="144" t="s">
        <v>327</v>
      </c>
    </row>
    <row r="364" spans="2:51" s="155" customFormat="1" ht="11.25">
      <c r="B364" s="154"/>
      <c r="D364" s="148" t="s">
        <v>145</v>
      </c>
      <c r="E364" s="156" t="s">
        <v>1</v>
      </c>
      <c r="F364" s="157" t="s">
        <v>328</v>
      </c>
      <c r="H364" s="156" t="s">
        <v>1</v>
      </c>
      <c r="L364" s="154"/>
      <c r="M364" s="158"/>
      <c r="T364" s="159"/>
      <c r="AT364" s="156" t="s">
        <v>145</v>
      </c>
      <c r="AU364" s="156" t="s">
        <v>83</v>
      </c>
      <c r="AV364" s="155" t="s">
        <v>81</v>
      </c>
      <c r="AW364" s="155" t="s">
        <v>29</v>
      </c>
      <c r="AX364" s="155" t="s">
        <v>73</v>
      </c>
      <c r="AY364" s="156" t="s">
        <v>136</v>
      </c>
    </row>
    <row r="365" spans="2:51" s="147" customFormat="1" ht="11.25">
      <c r="B365" s="146"/>
      <c r="D365" s="148" t="s">
        <v>145</v>
      </c>
      <c r="E365" s="149" t="s">
        <v>1</v>
      </c>
      <c r="F365" s="150" t="s">
        <v>329</v>
      </c>
      <c r="H365" s="151">
        <v>9.47</v>
      </c>
      <c r="L365" s="146"/>
      <c r="M365" s="152"/>
      <c r="T365" s="153"/>
      <c r="AT365" s="149" t="s">
        <v>145</v>
      </c>
      <c r="AU365" s="149" t="s">
        <v>83</v>
      </c>
      <c r="AV365" s="147" t="s">
        <v>83</v>
      </c>
      <c r="AW365" s="147" t="s">
        <v>29</v>
      </c>
      <c r="AX365" s="147" t="s">
        <v>73</v>
      </c>
      <c r="AY365" s="149" t="s">
        <v>136</v>
      </c>
    </row>
    <row r="366" spans="2:51" s="161" customFormat="1" ht="11.25">
      <c r="B366" s="160"/>
      <c r="D366" s="148" t="s">
        <v>145</v>
      </c>
      <c r="E366" s="162" t="s">
        <v>1</v>
      </c>
      <c r="F366" s="163" t="s">
        <v>330</v>
      </c>
      <c r="H366" s="164">
        <v>9.47</v>
      </c>
      <c r="L366" s="160"/>
      <c r="M366" s="165"/>
      <c r="T366" s="166"/>
      <c r="AT366" s="162" t="s">
        <v>145</v>
      </c>
      <c r="AU366" s="162" t="s">
        <v>83</v>
      </c>
      <c r="AV366" s="161" t="s">
        <v>150</v>
      </c>
      <c r="AW366" s="161" t="s">
        <v>29</v>
      </c>
      <c r="AX366" s="161" t="s">
        <v>73</v>
      </c>
      <c r="AY366" s="162" t="s">
        <v>136</v>
      </c>
    </row>
    <row r="367" spans="2:51" s="147" customFormat="1" ht="11.25">
      <c r="B367" s="146"/>
      <c r="D367" s="148" t="s">
        <v>145</v>
      </c>
      <c r="E367" s="149" t="s">
        <v>1</v>
      </c>
      <c r="F367" s="150" t="s">
        <v>331</v>
      </c>
      <c r="H367" s="151">
        <v>62.567</v>
      </c>
      <c r="L367" s="146"/>
      <c r="M367" s="152"/>
      <c r="T367" s="153"/>
      <c r="AT367" s="149" t="s">
        <v>145</v>
      </c>
      <c r="AU367" s="149" t="s">
        <v>83</v>
      </c>
      <c r="AV367" s="147" t="s">
        <v>83</v>
      </c>
      <c r="AW367" s="147" t="s">
        <v>29</v>
      </c>
      <c r="AX367" s="147" t="s">
        <v>73</v>
      </c>
      <c r="AY367" s="149" t="s">
        <v>136</v>
      </c>
    </row>
    <row r="368" spans="2:51" s="147" customFormat="1" ht="11.25">
      <c r="B368" s="146"/>
      <c r="D368" s="148" t="s">
        <v>145</v>
      </c>
      <c r="E368" s="149" t="s">
        <v>1</v>
      </c>
      <c r="F368" s="150" t="s">
        <v>291</v>
      </c>
      <c r="H368" s="151">
        <v>83.895</v>
      </c>
      <c r="L368" s="146"/>
      <c r="M368" s="152"/>
      <c r="T368" s="153"/>
      <c r="AT368" s="149" t="s">
        <v>145</v>
      </c>
      <c r="AU368" s="149" t="s">
        <v>83</v>
      </c>
      <c r="AV368" s="147" t="s">
        <v>83</v>
      </c>
      <c r="AW368" s="147" t="s">
        <v>29</v>
      </c>
      <c r="AX368" s="147" t="s">
        <v>73</v>
      </c>
      <c r="AY368" s="149" t="s">
        <v>136</v>
      </c>
    </row>
    <row r="369" spans="2:51" s="155" customFormat="1" ht="11.25">
      <c r="B369" s="154"/>
      <c r="D369" s="148" t="s">
        <v>145</v>
      </c>
      <c r="E369" s="156" t="s">
        <v>1</v>
      </c>
      <c r="F369" s="157" t="s">
        <v>156</v>
      </c>
      <c r="H369" s="156" t="s">
        <v>1</v>
      </c>
      <c r="L369" s="154"/>
      <c r="M369" s="158"/>
      <c r="T369" s="159"/>
      <c r="AT369" s="156" t="s">
        <v>145</v>
      </c>
      <c r="AU369" s="156" t="s">
        <v>83</v>
      </c>
      <c r="AV369" s="155" t="s">
        <v>81</v>
      </c>
      <c r="AW369" s="155" t="s">
        <v>29</v>
      </c>
      <c r="AX369" s="155" t="s">
        <v>73</v>
      </c>
      <c r="AY369" s="156" t="s">
        <v>136</v>
      </c>
    </row>
    <row r="370" spans="2:51" s="147" customFormat="1" ht="11.25">
      <c r="B370" s="146"/>
      <c r="D370" s="148" t="s">
        <v>145</v>
      </c>
      <c r="E370" s="149" t="s">
        <v>1</v>
      </c>
      <c r="F370" s="150" t="s">
        <v>332</v>
      </c>
      <c r="H370" s="151">
        <v>1.2</v>
      </c>
      <c r="L370" s="146"/>
      <c r="M370" s="152"/>
      <c r="T370" s="153"/>
      <c r="AT370" s="149" t="s">
        <v>145</v>
      </c>
      <c r="AU370" s="149" t="s">
        <v>83</v>
      </c>
      <c r="AV370" s="147" t="s">
        <v>83</v>
      </c>
      <c r="AW370" s="147" t="s">
        <v>29</v>
      </c>
      <c r="AX370" s="147" t="s">
        <v>73</v>
      </c>
      <c r="AY370" s="149" t="s">
        <v>136</v>
      </c>
    </row>
    <row r="371" spans="2:51" s="147" customFormat="1" ht="11.25">
      <c r="B371" s="146"/>
      <c r="D371" s="148" t="s">
        <v>145</v>
      </c>
      <c r="E371" s="149" t="s">
        <v>1</v>
      </c>
      <c r="F371" s="150" t="s">
        <v>333</v>
      </c>
      <c r="H371" s="151">
        <v>1.2</v>
      </c>
      <c r="L371" s="146"/>
      <c r="M371" s="152"/>
      <c r="T371" s="153"/>
      <c r="AT371" s="149" t="s">
        <v>145</v>
      </c>
      <c r="AU371" s="149" t="s">
        <v>83</v>
      </c>
      <c r="AV371" s="147" t="s">
        <v>83</v>
      </c>
      <c r="AW371" s="147" t="s">
        <v>29</v>
      </c>
      <c r="AX371" s="147" t="s">
        <v>73</v>
      </c>
      <c r="AY371" s="149" t="s">
        <v>136</v>
      </c>
    </row>
    <row r="372" spans="2:51" s="161" customFormat="1" ht="11.25">
      <c r="B372" s="160"/>
      <c r="D372" s="148" t="s">
        <v>145</v>
      </c>
      <c r="E372" s="162" t="s">
        <v>1</v>
      </c>
      <c r="F372" s="163" t="s">
        <v>159</v>
      </c>
      <c r="H372" s="164">
        <v>148.86199999999997</v>
      </c>
      <c r="L372" s="160"/>
      <c r="M372" s="165"/>
      <c r="T372" s="166"/>
      <c r="AT372" s="162" t="s">
        <v>145</v>
      </c>
      <c r="AU372" s="162" t="s">
        <v>83</v>
      </c>
      <c r="AV372" s="161" t="s">
        <v>150</v>
      </c>
      <c r="AW372" s="161" t="s">
        <v>29</v>
      </c>
      <c r="AX372" s="161" t="s">
        <v>73</v>
      </c>
      <c r="AY372" s="162" t="s">
        <v>136</v>
      </c>
    </row>
    <row r="373" spans="2:51" s="147" customFormat="1" ht="11.25">
      <c r="B373" s="146"/>
      <c r="D373" s="148" t="s">
        <v>145</v>
      </c>
      <c r="E373" s="149" t="s">
        <v>1</v>
      </c>
      <c r="F373" s="150" t="s">
        <v>334</v>
      </c>
      <c r="H373" s="151">
        <v>2.4</v>
      </c>
      <c r="L373" s="146"/>
      <c r="M373" s="152"/>
      <c r="T373" s="153"/>
      <c r="AT373" s="149" t="s">
        <v>145</v>
      </c>
      <c r="AU373" s="149" t="s">
        <v>83</v>
      </c>
      <c r="AV373" s="147" t="s">
        <v>83</v>
      </c>
      <c r="AW373" s="147" t="s">
        <v>29</v>
      </c>
      <c r="AX373" s="147" t="s">
        <v>73</v>
      </c>
      <c r="AY373" s="149" t="s">
        <v>136</v>
      </c>
    </row>
    <row r="374" spans="2:51" s="147" customFormat="1" ht="11.25">
      <c r="B374" s="146"/>
      <c r="D374" s="148" t="s">
        <v>145</v>
      </c>
      <c r="E374" s="149" t="s">
        <v>1</v>
      </c>
      <c r="F374" s="150" t="s">
        <v>335</v>
      </c>
      <c r="H374" s="151">
        <v>1.2</v>
      </c>
      <c r="L374" s="146"/>
      <c r="M374" s="152"/>
      <c r="T374" s="153"/>
      <c r="AT374" s="149" t="s">
        <v>145</v>
      </c>
      <c r="AU374" s="149" t="s">
        <v>83</v>
      </c>
      <c r="AV374" s="147" t="s">
        <v>83</v>
      </c>
      <c r="AW374" s="147" t="s">
        <v>29</v>
      </c>
      <c r="AX374" s="147" t="s">
        <v>73</v>
      </c>
      <c r="AY374" s="149" t="s">
        <v>136</v>
      </c>
    </row>
    <row r="375" spans="2:51" s="147" customFormat="1" ht="11.25">
      <c r="B375" s="146"/>
      <c r="D375" s="148" t="s">
        <v>145</v>
      </c>
      <c r="E375" s="149" t="s">
        <v>1</v>
      </c>
      <c r="F375" s="150" t="s">
        <v>336</v>
      </c>
      <c r="H375" s="151">
        <v>1.2</v>
      </c>
      <c r="L375" s="146"/>
      <c r="M375" s="152"/>
      <c r="T375" s="153"/>
      <c r="AT375" s="149" t="s">
        <v>145</v>
      </c>
      <c r="AU375" s="149" t="s">
        <v>83</v>
      </c>
      <c r="AV375" s="147" t="s">
        <v>83</v>
      </c>
      <c r="AW375" s="147" t="s">
        <v>29</v>
      </c>
      <c r="AX375" s="147" t="s">
        <v>73</v>
      </c>
      <c r="AY375" s="149" t="s">
        <v>136</v>
      </c>
    </row>
    <row r="376" spans="2:51" s="161" customFormat="1" ht="11.25">
      <c r="B376" s="160"/>
      <c r="D376" s="148" t="s">
        <v>145</v>
      </c>
      <c r="E376" s="162" t="s">
        <v>1</v>
      </c>
      <c r="F376" s="163" t="s">
        <v>163</v>
      </c>
      <c r="H376" s="164">
        <v>4.8</v>
      </c>
      <c r="L376" s="160"/>
      <c r="M376" s="165"/>
      <c r="T376" s="166"/>
      <c r="AT376" s="162" t="s">
        <v>145</v>
      </c>
      <c r="AU376" s="162" t="s">
        <v>83</v>
      </c>
      <c r="AV376" s="161" t="s">
        <v>150</v>
      </c>
      <c r="AW376" s="161" t="s">
        <v>29</v>
      </c>
      <c r="AX376" s="161" t="s">
        <v>73</v>
      </c>
      <c r="AY376" s="162" t="s">
        <v>136</v>
      </c>
    </row>
    <row r="377" spans="2:63" s="123" customFormat="1" ht="22.9" customHeight="1">
      <c r="B377" s="122"/>
      <c r="D377" s="124" t="s">
        <v>72</v>
      </c>
      <c r="E377" s="132" t="s">
        <v>337</v>
      </c>
      <c r="F377" s="132" t="s">
        <v>338</v>
      </c>
      <c r="J377" s="133">
        <f>BK377</f>
        <v>0</v>
      </c>
      <c r="L377" s="122"/>
      <c r="M377" s="127"/>
      <c r="P377" s="128">
        <f>SUM(P378:P381)</f>
        <v>228.38145300000002</v>
      </c>
      <c r="R377" s="128">
        <f>SUM(R378:R381)</f>
        <v>0</v>
      </c>
      <c r="T377" s="129">
        <f>SUM(T378:T381)</f>
        <v>0</v>
      </c>
      <c r="AR377" s="124" t="s">
        <v>81</v>
      </c>
      <c r="AT377" s="130" t="s">
        <v>72</v>
      </c>
      <c r="AU377" s="130" t="s">
        <v>81</v>
      </c>
      <c r="AY377" s="124" t="s">
        <v>136</v>
      </c>
      <c r="BK377" s="131">
        <f>SUM(BK378:BK381)</f>
        <v>0</v>
      </c>
    </row>
    <row r="378" spans="2:65" s="14" customFormat="1" ht="44.25" customHeight="1">
      <c r="B378" s="13"/>
      <c r="C378" s="134" t="s">
        <v>339</v>
      </c>
      <c r="D378" s="134" t="s">
        <v>138</v>
      </c>
      <c r="E378" s="135" t="s">
        <v>340</v>
      </c>
      <c r="F378" s="136" t="s">
        <v>341</v>
      </c>
      <c r="G378" s="137" t="s">
        <v>253</v>
      </c>
      <c r="H378" s="138">
        <v>45.777</v>
      </c>
      <c r="I378" s="203">
        <v>0</v>
      </c>
      <c r="J378" s="139">
        <f>ROUND(I378*H378,2)</f>
        <v>0</v>
      </c>
      <c r="K378" s="136" t="s">
        <v>154</v>
      </c>
      <c r="L378" s="13"/>
      <c r="M378" s="140" t="s">
        <v>1</v>
      </c>
      <c r="N378" s="141" t="s">
        <v>38</v>
      </c>
      <c r="O378" s="142">
        <v>4.75</v>
      </c>
      <c r="P378" s="142">
        <f>O378*H378</f>
        <v>217.44075</v>
      </c>
      <c r="Q378" s="142">
        <v>0</v>
      </c>
      <c r="R378" s="142">
        <f>Q378*H378</f>
        <v>0</v>
      </c>
      <c r="S378" s="142">
        <v>0</v>
      </c>
      <c r="T378" s="143">
        <f>S378*H378</f>
        <v>0</v>
      </c>
      <c r="AR378" s="144" t="s">
        <v>143</v>
      </c>
      <c r="AT378" s="144" t="s">
        <v>138</v>
      </c>
      <c r="AU378" s="144" t="s">
        <v>83</v>
      </c>
      <c r="AY378" s="2" t="s">
        <v>136</v>
      </c>
      <c r="BE378" s="145">
        <f>IF(N378="základní",J378,0)</f>
        <v>0</v>
      </c>
      <c r="BF378" s="145">
        <f>IF(N378="snížená",J378,0)</f>
        <v>0</v>
      </c>
      <c r="BG378" s="145">
        <f>IF(N378="zákl. přenesená",J378,0)</f>
        <v>0</v>
      </c>
      <c r="BH378" s="145">
        <f>IF(N378="sníž. přenesená",J378,0)</f>
        <v>0</v>
      </c>
      <c r="BI378" s="145">
        <f>IF(N378="nulová",J378,0)</f>
        <v>0</v>
      </c>
      <c r="BJ378" s="2" t="s">
        <v>81</v>
      </c>
      <c r="BK378" s="145">
        <f>ROUND(I378*H378,2)</f>
        <v>0</v>
      </c>
      <c r="BL378" s="2" t="s">
        <v>143</v>
      </c>
      <c r="BM378" s="144" t="s">
        <v>342</v>
      </c>
    </row>
    <row r="379" spans="2:65" s="14" customFormat="1" ht="33" customHeight="1">
      <c r="B379" s="13"/>
      <c r="C379" s="134" t="s">
        <v>343</v>
      </c>
      <c r="D379" s="134" t="s">
        <v>138</v>
      </c>
      <c r="E379" s="135" t="s">
        <v>344</v>
      </c>
      <c r="F379" s="136" t="s">
        <v>345</v>
      </c>
      <c r="G379" s="137" t="s">
        <v>253</v>
      </c>
      <c r="H379" s="138">
        <v>45.777</v>
      </c>
      <c r="I379" s="203">
        <v>0</v>
      </c>
      <c r="J379" s="139">
        <f>ROUND(I379*H379,2)</f>
        <v>0</v>
      </c>
      <c r="K379" s="136" t="s">
        <v>154</v>
      </c>
      <c r="L379" s="13"/>
      <c r="M379" s="140" t="s">
        <v>1</v>
      </c>
      <c r="N379" s="141" t="s">
        <v>38</v>
      </c>
      <c r="O379" s="142">
        <v>0.125</v>
      </c>
      <c r="P379" s="142">
        <f>O379*H379</f>
        <v>5.722125</v>
      </c>
      <c r="Q379" s="142">
        <v>0</v>
      </c>
      <c r="R379" s="142">
        <f>Q379*H379</f>
        <v>0</v>
      </c>
      <c r="S379" s="142">
        <v>0</v>
      </c>
      <c r="T379" s="143">
        <f>S379*H379</f>
        <v>0</v>
      </c>
      <c r="AR379" s="144" t="s">
        <v>143</v>
      </c>
      <c r="AT379" s="144" t="s">
        <v>138</v>
      </c>
      <c r="AU379" s="144" t="s">
        <v>83</v>
      </c>
      <c r="AY379" s="2" t="s">
        <v>136</v>
      </c>
      <c r="BE379" s="145">
        <f>IF(N379="základní",J379,0)</f>
        <v>0</v>
      </c>
      <c r="BF379" s="145">
        <f>IF(N379="snížená",J379,0)</f>
        <v>0</v>
      </c>
      <c r="BG379" s="145">
        <f>IF(N379="zákl. přenesená",J379,0)</f>
        <v>0</v>
      </c>
      <c r="BH379" s="145">
        <f>IF(N379="sníž. přenesená",J379,0)</f>
        <v>0</v>
      </c>
      <c r="BI379" s="145">
        <f>IF(N379="nulová",J379,0)</f>
        <v>0</v>
      </c>
      <c r="BJ379" s="2" t="s">
        <v>81</v>
      </c>
      <c r="BK379" s="145">
        <f>ROUND(I379*H379,2)</f>
        <v>0</v>
      </c>
      <c r="BL379" s="2" t="s">
        <v>143</v>
      </c>
      <c r="BM379" s="144" t="s">
        <v>346</v>
      </c>
    </row>
    <row r="380" spans="2:65" s="14" customFormat="1" ht="44.25" customHeight="1">
      <c r="B380" s="13"/>
      <c r="C380" s="134" t="s">
        <v>347</v>
      </c>
      <c r="D380" s="134" t="s">
        <v>138</v>
      </c>
      <c r="E380" s="135" t="s">
        <v>348</v>
      </c>
      <c r="F380" s="136" t="s">
        <v>349</v>
      </c>
      <c r="G380" s="137" t="s">
        <v>253</v>
      </c>
      <c r="H380" s="138">
        <f>SUM(H379*19)</f>
        <v>869.763</v>
      </c>
      <c r="I380" s="203">
        <v>0</v>
      </c>
      <c r="J380" s="139">
        <f>ROUND(I380*H380,2)</f>
        <v>0</v>
      </c>
      <c r="K380" s="136" t="s">
        <v>154</v>
      </c>
      <c r="L380" s="13"/>
      <c r="M380" s="140" t="s">
        <v>1</v>
      </c>
      <c r="N380" s="141" t="s">
        <v>38</v>
      </c>
      <c r="O380" s="142">
        <v>0.006</v>
      </c>
      <c r="P380" s="142">
        <f>O380*H380</f>
        <v>5.218578</v>
      </c>
      <c r="Q380" s="142">
        <v>0</v>
      </c>
      <c r="R380" s="142">
        <f>Q380*H380</f>
        <v>0</v>
      </c>
      <c r="S380" s="142">
        <v>0</v>
      </c>
      <c r="T380" s="143">
        <f>S380*H380</f>
        <v>0</v>
      </c>
      <c r="AR380" s="144" t="s">
        <v>143</v>
      </c>
      <c r="AT380" s="144" t="s">
        <v>138</v>
      </c>
      <c r="AU380" s="144" t="s">
        <v>83</v>
      </c>
      <c r="AY380" s="2" t="s">
        <v>136</v>
      </c>
      <c r="BE380" s="145">
        <f>IF(N380="základní",J380,0)</f>
        <v>0</v>
      </c>
      <c r="BF380" s="145">
        <f>IF(N380="snížená",J380,0)</f>
        <v>0</v>
      </c>
      <c r="BG380" s="145">
        <f>IF(N380="zákl. přenesená",J380,0)</f>
        <v>0</v>
      </c>
      <c r="BH380" s="145">
        <f>IF(N380="sníž. přenesená",J380,0)</f>
        <v>0</v>
      </c>
      <c r="BI380" s="145">
        <f>IF(N380="nulová",J380,0)</f>
        <v>0</v>
      </c>
      <c r="BJ380" s="2" t="s">
        <v>81</v>
      </c>
      <c r="BK380" s="145">
        <f>ROUND(I380*H380,2)</f>
        <v>0</v>
      </c>
      <c r="BL380" s="2" t="s">
        <v>143</v>
      </c>
      <c r="BM380" s="144" t="s">
        <v>350</v>
      </c>
    </row>
    <row r="381" spans="2:65" s="14" customFormat="1" ht="49.15" customHeight="1">
      <c r="B381" s="13"/>
      <c r="C381" s="134" t="s">
        <v>351</v>
      </c>
      <c r="D381" s="134" t="s">
        <v>138</v>
      </c>
      <c r="E381" s="135" t="s">
        <v>352</v>
      </c>
      <c r="F381" s="136" t="s">
        <v>353</v>
      </c>
      <c r="G381" s="137" t="s">
        <v>253</v>
      </c>
      <c r="H381" s="138">
        <v>45.777</v>
      </c>
      <c r="I381" s="203">
        <v>0</v>
      </c>
      <c r="J381" s="139">
        <f>ROUND(I381*H381,2)</f>
        <v>0</v>
      </c>
      <c r="K381" s="136" t="s">
        <v>142</v>
      </c>
      <c r="L381" s="13"/>
      <c r="M381" s="140" t="s">
        <v>1</v>
      </c>
      <c r="N381" s="141" t="s">
        <v>38</v>
      </c>
      <c r="O381" s="142">
        <v>0</v>
      </c>
      <c r="P381" s="142">
        <f>O381*H381</f>
        <v>0</v>
      </c>
      <c r="Q381" s="142">
        <v>0</v>
      </c>
      <c r="R381" s="142">
        <f>Q381*H381</f>
        <v>0</v>
      </c>
      <c r="S381" s="142">
        <v>0</v>
      </c>
      <c r="T381" s="143">
        <f>S381*H381</f>
        <v>0</v>
      </c>
      <c r="AR381" s="144" t="s">
        <v>143</v>
      </c>
      <c r="AT381" s="144" t="s">
        <v>138</v>
      </c>
      <c r="AU381" s="144" t="s">
        <v>83</v>
      </c>
      <c r="AY381" s="2" t="s">
        <v>136</v>
      </c>
      <c r="BE381" s="145">
        <f>IF(N381="základní",J381,0)</f>
        <v>0</v>
      </c>
      <c r="BF381" s="145">
        <f>IF(N381="snížená",J381,0)</f>
        <v>0</v>
      </c>
      <c r="BG381" s="145">
        <f>IF(N381="zákl. přenesená",J381,0)</f>
        <v>0</v>
      </c>
      <c r="BH381" s="145">
        <f>IF(N381="sníž. přenesená",J381,0)</f>
        <v>0</v>
      </c>
      <c r="BI381" s="145">
        <f>IF(N381="nulová",J381,0)</f>
        <v>0</v>
      </c>
      <c r="BJ381" s="2" t="s">
        <v>81</v>
      </c>
      <c r="BK381" s="145">
        <f>ROUND(I381*H381,2)</f>
        <v>0</v>
      </c>
      <c r="BL381" s="2" t="s">
        <v>143</v>
      </c>
      <c r="BM381" s="144" t="s">
        <v>354</v>
      </c>
    </row>
    <row r="382" spans="2:63" s="123" customFormat="1" ht="22.9" customHeight="1">
      <c r="B382" s="122"/>
      <c r="D382" s="124" t="s">
        <v>72</v>
      </c>
      <c r="E382" s="132" t="s">
        <v>355</v>
      </c>
      <c r="F382" s="132" t="s">
        <v>356</v>
      </c>
      <c r="J382" s="133">
        <f>BK382</f>
        <v>0</v>
      </c>
      <c r="L382" s="122"/>
      <c r="M382" s="127"/>
      <c r="P382" s="128">
        <f>P383</f>
        <v>96.785528</v>
      </c>
      <c r="R382" s="128">
        <f>R383</f>
        <v>0</v>
      </c>
      <c r="T382" s="129">
        <f>T383</f>
        <v>0</v>
      </c>
      <c r="AR382" s="124" t="s">
        <v>81</v>
      </c>
      <c r="AT382" s="130" t="s">
        <v>72</v>
      </c>
      <c r="AU382" s="130" t="s">
        <v>81</v>
      </c>
      <c r="AY382" s="124" t="s">
        <v>136</v>
      </c>
      <c r="BK382" s="131">
        <f>BK383</f>
        <v>0</v>
      </c>
    </row>
    <row r="383" spans="2:65" s="14" customFormat="1" ht="66.75" customHeight="1">
      <c r="B383" s="13"/>
      <c r="C383" s="134" t="s">
        <v>357</v>
      </c>
      <c r="D383" s="134" t="s">
        <v>138</v>
      </c>
      <c r="E383" s="135" t="s">
        <v>358</v>
      </c>
      <c r="F383" s="136" t="s">
        <v>359</v>
      </c>
      <c r="G383" s="137" t="s">
        <v>253</v>
      </c>
      <c r="H383" s="138">
        <v>28.333</v>
      </c>
      <c r="I383" s="203">
        <v>0</v>
      </c>
      <c r="J383" s="139">
        <f>ROUND(I383*H383,2)</f>
        <v>0</v>
      </c>
      <c r="K383" s="136" t="s">
        <v>142</v>
      </c>
      <c r="L383" s="13"/>
      <c r="M383" s="140" t="s">
        <v>1</v>
      </c>
      <c r="N383" s="141" t="s">
        <v>38</v>
      </c>
      <c r="O383" s="142">
        <v>3.416</v>
      </c>
      <c r="P383" s="142">
        <f>O383*H383</f>
        <v>96.785528</v>
      </c>
      <c r="Q383" s="142">
        <v>0</v>
      </c>
      <c r="R383" s="142">
        <f>Q383*H383</f>
        <v>0</v>
      </c>
      <c r="S383" s="142">
        <v>0</v>
      </c>
      <c r="T383" s="143">
        <f>S383*H383</f>
        <v>0</v>
      </c>
      <c r="AR383" s="144" t="s">
        <v>143</v>
      </c>
      <c r="AT383" s="144" t="s">
        <v>138</v>
      </c>
      <c r="AU383" s="144" t="s">
        <v>83</v>
      </c>
      <c r="AY383" s="2" t="s">
        <v>136</v>
      </c>
      <c r="BE383" s="145">
        <f>IF(N383="základní",J383,0)</f>
        <v>0</v>
      </c>
      <c r="BF383" s="145">
        <f>IF(N383="snížená",J383,0)</f>
        <v>0</v>
      </c>
      <c r="BG383" s="145">
        <f>IF(N383="zákl. přenesená",J383,0)</f>
        <v>0</v>
      </c>
      <c r="BH383" s="145">
        <f>IF(N383="sníž. přenesená",J383,0)</f>
        <v>0</v>
      </c>
      <c r="BI383" s="145">
        <f>IF(N383="nulová",J383,0)</f>
        <v>0</v>
      </c>
      <c r="BJ383" s="2" t="s">
        <v>81</v>
      </c>
      <c r="BK383" s="145">
        <f>ROUND(I383*H383,2)</f>
        <v>0</v>
      </c>
      <c r="BL383" s="2" t="s">
        <v>143</v>
      </c>
      <c r="BM383" s="144" t="s">
        <v>360</v>
      </c>
    </row>
    <row r="384" spans="2:63" s="123" customFormat="1" ht="25.9" customHeight="1">
      <c r="B384" s="122"/>
      <c r="D384" s="124" t="s">
        <v>72</v>
      </c>
      <c r="E384" s="125" t="s">
        <v>361</v>
      </c>
      <c r="F384" s="125" t="s">
        <v>362</v>
      </c>
      <c r="J384" s="126">
        <f>BK384</f>
        <v>0</v>
      </c>
      <c r="L384" s="122"/>
      <c r="M384" s="127"/>
      <c r="P384" s="128">
        <f>P385+P421+P429+P448+P458+P517+P537+P569+P609</f>
        <v>609.52199</v>
      </c>
      <c r="R384" s="128">
        <f>R385+R421+R429+R448+R458+R517+R537+R569+R609</f>
        <v>10.752288004</v>
      </c>
      <c r="T384" s="129">
        <f>T385+T421+T429+T448+T458+T517+T537+T569+T609</f>
        <v>7.61325639</v>
      </c>
      <c r="AR384" s="124" t="s">
        <v>83</v>
      </c>
      <c r="AT384" s="130" t="s">
        <v>72</v>
      </c>
      <c r="AU384" s="130" t="s">
        <v>73</v>
      </c>
      <c r="AY384" s="124" t="s">
        <v>136</v>
      </c>
      <c r="BK384" s="131">
        <f>BK385+BK421+BK429+BK448+BK458+BK517+BK537+BK569+BK609</f>
        <v>0</v>
      </c>
    </row>
    <row r="385" spans="2:63" s="123" customFormat="1" ht="22.9" customHeight="1">
      <c r="B385" s="122"/>
      <c r="D385" s="124" t="s">
        <v>72</v>
      </c>
      <c r="E385" s="132" t="s">
        <v>363</v>
      </c>
      <c r="F385" s="132" t="s">
        <v>364</v>
      </c>
      <c r="J385" s="133">
        <f>BK385</f>
        <v>0</v>
      </c>
      <c r="L385" s="122"/>
      <c r="M385" s="127"/>
      <c r="P385" s="128">
        <f>SUM(P386:P420)</f>
        <v>7.824509999999999</v>
      </c>
      <c r="R385" s="128">
        <f>SUM(R386:R420)</f>
        <v>0.17427640000000003</v>
      </c>
      <c r="T385" s="129">
        <f>SUM(T386:T420)</f>
        <v>0.09996</v>
      </c>
      <c r="AR385" s="124" t="s">
        <v>83</v>
      </c>
      <c r="AT385" s="130" t="s">
        <v>72</v>
      </c>
      <c r="AU385" s="130" t="s">
        <v>81</v>
      </c>
      <c r="AY385" s="124" t="s">
        <v>136</v>
      </c>
      <c r="BK385" s="131">
        <f>SUM(BK386:BK420)</f>
        <v>0</v>
      </c>
    </row>
    <row r="386" spans="2:65" s="14" customFormat="1" ht="37.9" customHeight="1">
      <c r="B386" s="13"/>
      <c r="C386" s="134" t="s">
        <v>365</v>
      </c>
      <c r="D386" s="134" t="s">
        <v>138</v>
      </c>
      <c r="E386" s="135" t="s">
        <v>366</v>
      </c>
      <c r="F386" s="136" t="s">
        <v>367</v>
      </c>
      <c r="G386" s="137" t="s">
        <v>89</v>
      </c>
      <c r="H386" s="138">
        <v>24.99</v>
      </c>
      <c r="I386" s="203">
        <v>0</v>
      </c>
      <c r="J386" s="139">
        <f>ROUND(I386*H386,2)</f>
        <v>0</v>
      </c>
      <c r="K386" s="136" t="s">
        <v>154</v>
      </c>
      <c r="L386" s="13"/>
      <c r="M386" s="140" t="s">
        <v>1</v>
      </c>
      <c r="N386" s="141" t="s">
        <v>38</v>
      </c>
      <c r="O386" s="142">
        <v>0.024</v>
      </c>
      <c r="P386" s="142">
        <f>O386*H386</f>
        <v>0.59976</v>
      </c>
      <c r="Q386" s="142">
        <v>0</v>
      </c>
      <c r="R386" s="142">
        <f>Q386*H386</f>
        <v>0</v>
      </c>
      <c r="S386" s="142">
        <v>0</v>
      </c>
      <c r="T386" s="143">
        <f>S386*H386</f>
        <v>0</v>
      </c>
      <c r="AR386" s="144" t="s">
        <v>260</v>
      </c>
      <c r="AT386" s="144" t="s">
        <v>138</v>
      </c>
      <c r="AU386" s="144" t="s">
        <v>83</v>
      </c>
      <c r="AY386" s="2" t="s">
        <v>136</v>
      </c>
      <c r="BE386" s="145">
        <f>IF(N386="základní",J386,0)</f>
        <v>0</v>
      </c>
      <c r="BF386" s="145">
        <f>IF(N386="snížená",J386,0)</f>
        <v>0</v>
      </c>
      <c r="BG386" s="145">
        <f>IF(N386="zákl. přenesená",J386,0)</f>
        <v>0</v>
      </c>
      <c r="BH386" s="145">
        <f>IF(N386="sníž. přenesená",J386,0)</f>
        <v>0</v>
      </c>
      <c r="BI386" s="145">
        <f>IF(N386="nulová",J386,0)</f>
        <v>0</v>
      </c>
      <c r="BJ386" s="2" t="s">
        <v>81</v>
      </c>
      <c r="BK386" s="145">
        <f>ROUND(I386*H386,2)</f>
        <v>0</v>
      </c>
      <c r="BL386" s="2" t="s">
        <v>260</v>
      </c>
      <c r="BM386" s="144" t="s">
        <v>368</v>
      </c>
    </row>
    <row r="387" spans="2:51" s="155" customFormat="1" ht="11.25">
      <c r="B387" s="154"/>
      <c r="D387" s="148" t="s">
        <v>145</v>
      </c>
      <c r="E387" s="156" t="s">
        <v>1</v>
      </c>
      <c r="F387" s="157" t="s">
        <v>227</v>
      </c>
      <c r="H387" s="156" t="s">
        <v>1</v>
      </c>
      <c r="L387" s="154"/>
      <c r="M387" s="158"/>
      <c r="T387" s="159"/>
      <c r="AT387" s="156" t="s">
        <v>145</v>
      </c>
      <c r="AU387" s="156" t="s">
        <v>83</v>
      </c>
      <c r="AV387" s="155" t="s">
        <v>81</v>
      </c>
      <c r="AW387" s="155" t="s">
        <v>29</v>
      </c>
      <c r="AX387" s="155" t="s">
        <v>73</v>
      </c>
      <c r="AY387" s="156" t="s">
        <v>136</v>
      </c>
    </row>
    <row r="388" spans="2:51" s="147" customFormat="1" ht="11.25">
      <c r="B388" s="146"/>
      <c r="D388" s="148" t="s">
        <v>145</v>
      </c>
      <c r="E388" s="149" t="s">
        <v>1</v>
      </c>
      <c r="F388" s="150" t="s">
        <v>281</v>
      </c>
      <c r="H388" s="151">
        <v>2.46</v>
      </c>
      <c r="L388" s="146"/>
      <c r="M388" s="152"/>
      <c r="T388" s="153"/>
      <c r="AT388" s="149" t="s">
        <v>145</v>
      </c>
      <c r="AU388" s="149" t="s">
        <v>83</v>
      </c>
      <c r="AV388" s="147" t="s">
        <v>83</v>
      </c>
      <c r="AW388" s="147" t="s">
        <v>29</v>
      </c>
      <c r="AX388" s="147" t="s">
        <v>73</v>
      </c>
      <c r="AY388" s="149" t="s">
        <v>136</v>
      </c>
    </row>
    <row r="389" spans="2:51" s="147" customFormat="1" ht="11.25">
      <c r="B389" s="146"/>
      <c r="D389" s="148" t="s">
        <v>145</v>
      </c>
      <c r="E389" s="149" t="s">
        <v>1</v>
      </c>
      <c r="F389" s="150" t="s">
        <v>282</v>
      </c>
      <c r="H389" s="151">
        <v>1.35</v>
      </c>
      <c r="L389" s="146"/>
      <c r="M389" s="152"/>
      <c r="T389" s="153"/>
      <c r="AT389" s="149" t="s">
        <v>145</v>
      </c>
      <c r="AU389" s="149" t="s">
        <v>83</v>
      </c>
      <c r="AV389" s="147" t="s">
        <v>83</v>
      </c>
      <c r="AW389" s="147" t="s">
        <v>29</v>
      </c>
      <c r="AX389" s="147" t="s">
        <v>73</v>
      </c>
      <c r="AY389" s="149" t="s">
        <v>136</v>
      </c>
    </row>
    <row r="390" spans="2:51" s="147" customFormat="1" ht="11.25">
      <c r="B390" s="146"/>
      <c r="D390" s="148" t="s">
        <v>145</v>
      </c>
      <c r="E390" s="149" t="s">
        <v>1</v>
      </c>
      <c r="F390" s="150" t="s">
        <v>283</v>
      </c>
      <c r="H390" s="151">
        <v>4.28</v>
      </c>
      <c r="L390" s="146"/>
      <c r="M390" s="152"/>
      <c r="T390" s="153"/>
      <c r="AT390" s="149" t="s">
        <v>145</v>
      </c>
      <c r="AU390" s="149" t="s">
        <v>83</v>
      </c>
      <c r="AV390" s="147" t="s">
        <v>83</v>
      </c>
      <c r="AW390" s="147" t="s">
        <v>29</v>
      </c>
      <c r="AX390" s="147" t="s">
        <v>73</v>
      </c>
      <c r="AY390" s="149" t="s">
        <v>136</v>
      </c>
    </row>
    <row r="391" spans="2:51" s="147" customFormat="1" ht="11.25">
      <c r="B391" s="146"/>
      <c r="D391" s="148" t="s">
        <v>145</v>
      </c>
      <c r="E391" s="149" t="s">
        <v>1</v>
      </c>
      <c r="F391" s="150" t="s">
        <v>284</v>
      </c>
      <c r="H391" s="151">
        <v>1.38</v>
      </c>
      <c r="L391" s="146"/>
      <c r="M391" s="152"/>
      <c r="T391" s="153"/>
      <c r="AT391" s="149" t="s">
        <v>145</v>
      </c>
      <c r="AU391" s="149" t="s">
        <v>83</v>
      </c>
      <c r="AV391" s="147" t="s">
        <v>83</v>
      </c>
      <c r="AW391" s="147" t="s">
        <v>29</v>
      </c>
      <c r="AX391" s="147" t="s">
        <v>73</v>
      </c>
      <c r="AY391" s="149" t="s">
        <v>136</v>
      </c>
    </row>
    <row r="392" spans="2:51" s="161" customFormat="1" ht="11.25">
      <c r="B392" s="160"/>
      <c r="D392" s="148" t="s">
        <v>145</v>
      </c>
      <c r="E392" s="162" t="s">
        <v>1</v>
      </c>
      <c r="F392" s="163" t="s">
        <v>159</v>
      </c>
      <c r="H392" s="164">
        <v>9.469999999999999</v>
      </c>
      <c r="L392" s="160"/>
      <c r="M392" s="165"/>
      <c r="T392" s="166"/>
      <c r="AT392" s="162" t="s">
        <v>145</v>
      </c>
      <c r="AU392" s="162" t="s">
        <v>83</v>
      </c>
      <c r="AV392" s="161" t="s">
        <v>150</v>
      </c>
      <c r="AW392" s="161" t="s">
        <v>29</v>
      </c>
      <c r="AX392" s="161" t="s">
        <v>73</v>
      </c>
      <c r="AY392" s="162" t="s">
        <v>136</v>
      </c>
    </row>
    <row r="393" spans="2:51" s="147" customFormat="1" ht="11.25">
      <c r="B393" s="146"/>
      <c r="D393" s="148" t="s">
        <v>145</v>
      </c>
      <c r="E393" s="149" t="s">
        <v>1</v>
      </c>
      <c r="F393" s="150" t="s">
        <v>369</v>
      </c>
      <c r="H393" s="151">
        <v>13.12</v>
      </c>
      <c r="L393" s="146"/>
      <c r="M393" s="152"/>
      <c r="T393" s="153"/>
      <c r="AT393" s="149" t="s">
        <v>145</v>
      </c>
      <c r="AU393" s="149" t="s">
        <v>83</v>
      </c>
      <c r="AV393" s="147" t="s">
        <v>83</v>
      </c>
      <c r="AW393" s="147" t="s">
        <v>29</v>
      </c>
      <c r="AX393" s="147" t="s">
        <v>73</v>
      </c>
      <c r="AY393" s="149" t="s">
        <v>136</v>
      </c>
    </row>
    <row r="394" spans="2:51" s="147" customFormat="1" ht="11.25">
      <c r="B394" s="146"/>
      <c r="D394" s="148" t="s">
        <v>145</v>
      </c>
      <c r="E394" s="149" t="s">
        <v>1</v>
      </c>
      <c r="F394" s="150" t="s">
        <v>370</v>
      </c>
      <c r="H394" s="151">
        <v>2.4</v>
      </c>
      <c r="L394" s="146"/>
      <c r="M394" s="152"/>
      <c r="T394" s="153"/>
      <c r="AT394" s="149" t="s">
        <v>145</v>
      </c>
      <c r="AU394" s="149" t="s">
        <v>83</v>
      </c>
      <c r="AV394" s="147" t="s">
        <v>83</v>
      </c>
      <c r="AW394" s="147" t="s">
        <v>29</v>
      </c>
      <c r="AX394" s="147" t="s">
        <v>73</v>
      </c>
      <c r="AY394" s="149" t="s">
        <v>136</v>
      </c>
    </row>
    <row r="395" spans="2:51" s="177" customFormat="1" ht="11.25">
      <c r="B395" s="176"/>
      <c r="D395" s="148" t="s">
        <v>145</v>
      </c>
      <c r="E395" s="178" t="s">
        <v>1</v>
      </c>
      <c r="F395" s="179" t="s">
        <v>222</v>
      </c>
      <c r="H395" s="180">
        <v>24.989999999999995</v>
      </c>
      <c r="L395" s="176"/>
      <c r="M395" s="181"/>
      <c r="T395" s="182"/>
      <c r="AT395" s="178" t="s">
        <v>145</v>
      </c>
      <c r="AU395" s="178" t="s">
        <v>83</v>
      </c>
      <c r="AV395" s="177" t="s">
        <v>143</v>
      </c>
      <c r="AW395" s="177" t="s">
        <v>29</v>
      </c>
      <c r="AX395" s="177" t="s">
        <v>81</v>
      </c>
      <c r="AY395" s="178" t="s">
        <v>136</v>
      </c>
    </row>
    <row r="396" spans="2:65" s="14" customFormat="1" ht="16.5" customHeight="1">
      <c r="B396" s="13"/>
      <c r="C396" s="167" t="s">
        <v>371</v>
      </c>
      <c r="D396" s="167" t="s">
        <v>177</v>
      </c>
      <c r="E396" s="168" t="s">
        <v>372</v>
      </c>
      <c r="F396" s="169" t="s">
        <v>373</v>
      </c>
      <c r="G396" s="170" t="s">
        <v>253</v>
      </c>
      <c r="H396" s="171">
        <v>0.007</v>
      </c>
      <c r="I396" s="204">
        <v>0</v>
      </c>
      <c r="J396" s="172">
        <f>ROUND(I396*H396,2)</f>
        <v>0</v>
      </c>
      <c r="K396" s="169" t="s">
        <v>142</v>
      </c>
      <c r="L396" s="173"/>
      <c r="M396" s="174" t="s">
        <v>1</v>
      </c>
      <c r="N396" s="175" t="s">
        <v>38</v>
      </c>
      <c r="O396" s="142">
        <v>0</v>
      </c>
      <c r="P396" s="142">
        <f>O396*H396</f>
        <v>0</v>
      </c>
      <c r="Q396" s="142">
        <v>1</v>
      </c>
      <c r="R396" s="142">
        <f>Q396*H396</f>
        <v>0.007</v>
      </c>
      <c r="S396" s="142">
        <v>0</v>
      </c>
      <c r="T396" s="143">
        <f>S396*H396</f>
        <v>0</v>
      </c>
      <c r="AR396" s="144" t="s">
        <v>371</v>
      </c>
      <c r="AT396" s="144" t="s">
        <v>177</v>
      </c>
      <c r="AU396" s="144" t="s">
        <v>83</v>
      </c>
      <c r="AY396" s="2" t="s">
        <v>136</v>
      </c>
      <c r="BE396" s="145">
        <f>IF(N396="základní",J396,0)</f>
        <v>0</v>
      </c>
      <c r="BF396" s="145">
        <f>IF(N396="snížená",J396,0)</f>
        <v>0</v>
      </c>
      <c r="BG396" s="145">
        <f>IF(N396="zákl. přenesená",J396,0)</f>
        <v>0</v>
      </c>
      <c r="BH396" s="145">
        <f>IF(N396="sníž. přenesená",J396,0)</f>
        <v>0</v>
      </c>
      <c r="BI396" s="145">
        <f>IF(N396="nulová",J396,0)</f>
        <v>0</v>
      </c>
      <c r="BJ396" s="2" t="s">
        <v>81</v>
      </c>
      <c r="BK396" s="145">
        <f>ROUND(I396*H396,2)</f>
        <v>0</v>
      </c>
      <c r="BL396" s="2" t="s">
        <v>260</v>
      </c>
      <c r="BM396" s="144" t="s">
        <v>374</v>
      </c>
    </row>
    <row r="397" spans="2:51" s="147" customFormat="1" ht="11.25">
      <c r="B397" s="146"/>
      <c r="D397" s="148" t="s">
        <v>145</v>
      </c>
      <c r="E397" s="149" t="s">
        <v>1</v>
      </c>
      <c r="F397" s="150" t="s">
        <v>375</v>
      </c>
      <c r="H397" s="151">
        <v>0.007</v>
      </c>
      <c r="L397" s="146"/>
      <c r="M397" s="152"/>
      <c r="T397" s="153"/>
      <c r="AT397" s="149" t="s">
        <v>145</v>
      </c>
      <c r="AU397" s="149" t="s">
        <v>83</v>
      </c>
      <c r="AV397" s="147" t="s">
        <v>83</v>
      </c>
      <c r="AW397" s="147" t="s">
        <v>29</v>
      </c>
      <c r="AX397" s="147" t="s">
        <v>81</v>
      </c>
      <c r="AY397" s="149" t="s">
        <v>136</v>
      </c>
    </row>
    <row r="398" spans="2:65" s="14" customFormat="1" ht="24.2" customHeight="1">
      <c r="B398" s="13"/>
      <c r="C398" s="134" t="s">
        <v>376</v>
      </c>
      <c r="D398" s="134" t="s">
        <v>138</v>
      </c>
      <c r="E398" s="135" t="s">
        <v>377</v>
      </c>
      <c r="F398" s="136" t="s">
        <v>378</v>
      </c>
      <c r="G398" s="137" t="s">
        <v>89</v>
      </c>
      <c r="H398" s="138">
        <v>24.99</v>
      </c>
      <c r="I398" s="203">
        <v>0</v>
      </c>
      <c r="J398" s="139">
        <f>ROUND(I398*H398,2)</f>
        <v>0</v>
      </c>
      <c r="K398" s="136" t="s">
        <v>154</v>
      </c>
      <c r="L398" s="13"/>
      <c r="M398" s="140" t="s">
        <v>1</v>
      </c>
      <c r="N398" s="141" t="s">
        <v>38</v>
      </c>
      <c r="O398" s="142">
        <v>0.056</v>
      </c>
      <c r="P398" s="142">
        <f>O398*H398</f>
        <v>1.39944</v>
      </c>
      <c r="Q398" s="142">
        <v>0</v>
      </c>
      <c r="R398" s="142">
        <f>Q398*H398</f>
        <v>0</v>
      </c>
      <c r="S398" s="142">
        <v>0.004</v>
      </c>
      <c r="T398" s="143">
        <f>S398*H398</f>
        <v>0.09996</v>
      </c>
      <c r="AR398" s="144" t="s">
        <v>260</v>
      </c>
      <c r="AT398" s="144" t="s">
        <v>138</v>
      </c>
      <c r="AU398" s="144" t="s">
        <v>83</v>
      </c>
      <c r="AY398" s="2" t="s">
        <v>136</v>
      </c>
      <c r="BE398" s="145">
        <f>IF(N398="základní",J398,0)</f>
        <v>0</v>
      </c>
      <c r="BF398" s="145">
        <f>IF(N398="snížená",J398,0)</f>
        <v>0</v>
      </c>
      <c r="BG398" s="145">
        <f>IF(N398="zákl. přenesená",J398,0)</f>
        <v>0</v>
      </c>
      <c r="BH398" s="145">
        <f>IF(N398="sníž. přenesená",J398,0)</f>
        <v>0</v>
      </c>
      <c r="BI398" s="145">
        <f>IF(N398="nulová",J398,0)</f>
        <v>0</v>
      </c>
      <c r="BJ398" s="2" t="s">
        <v>81</v>
      </c>
      <c r="BK398" s="145">
        <f>ROUND(I398*H398,2)</f>
        <v>0</v>
      </c>
      <c r="BL398" s="2" t="s">
        <v>260</v>
      </c>
      <c r="BM398" s="144" t="s">
        <v>379</v>
      </c>
    </row>
    <row r="399" spans="2:51" s="155" customFormat="1" ht="11.25">
      <c r="B399" s="154"/>
      <c r="D399" s="148" t="s">
        <v>145</v>
      </c>
      <c r="E399" s="156" t="s">
        <v>1</v>
      </c>
      <c r="F399" s="157" t="s">
        <v>227</v>
      </c>
      <c r="H399" s="156" t="s">
        <v>1</v>
      </c>
      <c r="L399" s="154"/>
      <c r="M399" s="158"/>
      <c r="T399" s="159"/>
      <c r="AT399" s="156" t="s">
        <v>145</v>
      </c>
      <c r="AU399" s="156" t="s">
        <v>83</v>
      </c>
      <c r="AV399" s="155" t="s">
        <v>81</v>
      </c>
      <c r="AW399" s="155" t="s">
        <v>29</v>
      </c>
      <c r="AX399" s="155" t="s">
        <v>73</v>
      </c>
      <c r="AY399" s="156" t="s">
        <v>136</v>
      </c>
    </row>
    <row r="400" spans="2:51" s="147" customFormat="1" ht="11.25">
      <c r="B400" s="146"/>
      <c r="D400" s="148" t="s">
        <v>145</v>
      </c>
      <c r="E400" s="149" t="s">
        <v>1</v>
      </c>
      <c r="F400" s="150" t="s">
        <v>281</v>
      </c>
      <c r="H400" s="151">
        <v>2.46</v>
      </c>
      <c r="L400" s="146"/>
      <c r="M400" s="152"/>
      <c r="T400" s="153"/>
      <c r="AT400" s="149" t="s">
        <v>145</v>
      </c>
      <c r="AU400" s="149" t="s">
        <v>83</v>
      </c>
      <c r="AV400" s="147" t="s">
        <v>83</v>
      </c>
      <c r="AW400" s="147" t="s">
        <v>29</v>
      </c>
      <c r="AX400" s="147" t="s">
        <v>73</v>
      </c>
      <c r="AY400" s="149" t="s">
        <v>136</v>
      </c>
    </row>
    <row r="401" spans="2:51" s="147" customFormat="1" ht="11.25">
      <c r="B401" s="146"/>
      <c r="D401" s="148" t="s">
        <v>145</v>
      </c>
      <c r="E401" s="149" t="s">
        <v>1</v>
      </c>
      <c r="F401" s="150" t="s">
        <v>282</v>
      </c>
      <c r="H401" s="151">
        <v>1.35</v>
      </c>
      <c r="L401" s="146"/>
      <c r="M401" s="152"/>
      <c r="T401" s="153"/>
      <c r="AT401" s="149" t="s">
        <v>145</v>
      </c>
      <c r="AU401" s="149" t="s">
        <v>83</v>
      </c>
      <c r="AV401" s="147" t="s">
        <v>83</v>
      </c>
      <c r="AW401" s="147" t="s">
        <v>29</v>
      </c>
      <c r="AX401" s="147" t="s">
        <v>73</v>
      </c>
      <c r="AY401" s="149" t="s">
        <v>136</v>
      </c>
    </row>
    <row r="402" spans="2:51" s="147" customFormat="1" ht="11.25">
      <c r="B402" s="146"/>
      <c r="D402" s="148" t="s">
        <v>145</v>
      </c>
      <c r="E402" s="149" t="s">
        <v>1</v>
      </c>
      <c r="F402" s="150" t="s">
        <v>283</v>
      </c>
      <c r="H402" s="151">
        <v>4.28</v>
      </c>
      <c r="L402" s="146"/>
      <c r="M402" s="152"/>
      <c r="T402" s="153"/>
      <c r="AT402" s="149" t="s">
        <v>145</v>
      </c>
      <c r="AU402" s="149" t="s">
        <v>83</v>
      </c>
      <c r="AV402" s="147" t="s">
        <v>83</v>
      </c>
      <c r="AW402" s="147" t="s">
        <v>29</v>
      </c>
      <c r="AX402" s="147" t="s">
        <v>73</v>
      </c>
      <c r="AY402" s="149" t="s">
        <v>136</v>
      </c>
    </row>
    <row r="403" spans="2:51" s="147" customFormat="1" ht="11.25">
      <c r="B403" s="146"/>
      <c r="D403" s="148" t="s">
        <v>145</v>
      </c>
      <c r="E403" s="149" t="s">
        <v>1</v>
      </c>
      <c r="F403" s="150" t="s">
        <v>284</v>
      </c>
      <c r="H403" s="151">
        <v>1.38</v>
      </c>
      <c r="L403" s="146"/>
      <c r="M403" s="152"/>
      <c r="T403" s="153"/>
      <c r="AT403" s="149" t="s">
        <v>145</v>
      </c>
      <c r="AU403" s="149" t="s">
        <v>83</v>
      </c>
      <c r="AV403" s="147" t="s">
        <v>83</v>
      </c>
      <c r="AW403" s="147" t="s">
        <v>29</v>
      </c>
      <c r="AX403" s="147" t="s">
        <v>73</v>
      </c>
      <c r="AY403" s="149" t="s">
        <v>136</v>
      </c>
    </row>
    <row r="404" spans="2:51" s="161" customFormat="1" ht="11.25">
      <c r="B404" s="160"/>
      <c r="D404" s="148" t="s">
        <v>145</v>
      </c>
      <c r="E404" s="162" t="s">
        <v>1</v>
      </c>
      <c r="F404" s="163" t="s">
        <v>159</v>
      </c>
      <c r="H404" s="164">
        <v>9.469999999999999</v>
      </c>
      <c r="L404" s="160"/>
      <c r="M404" s="165"/>
      <c r="T404" s="166"/>
      <c r="AT404" s="162" t="s">
        <v>145</v>
      </c>
      <c r="AU404" s="162" t="s">
        <v>83</v>
      </c>
      <c r="AV404" s="161" t="s">
        <v>150</v>
      </c>
      <c r="AW404" s="161" t="s">
        <v>29</v>
      </c>
      <c r="AX404" s="161" t="s">
        <v>73</v>
      </c>
      <c r="AY404" s="162" t="s">
        <v>136</v>
      </c>
    </row>
    <row r="405" spans="2:51" s="147" customFormat="1" ht="11.25">
      <c r="B405" s="146"/>
      <c r="D405" s="148" t="s">
        <v>145</v>
      </c>
      <c r="E405" s="149" t="s">
        <v>1</v>
      </c>
      <c r="F405" s="150" t="s">
        <v>369</v>
      </c>
      <c r="H405" s="151">
        <v>13.12</v>
      </c>
      <c r="L405" s="146"/>
      <c r="M405" s="152"/>
      <c r="T405" s="153"/>
      <c r="AT405" s="149" t="s">
        <v>145</v>
      </c>
      <c r="AU405" s="149" t="s">
        <v>83</v>
      </c>
      <c r="AV405" s="147" t="s">
        <v>83</v>
      </c>
      <c r="AW405" s="147" t="s">
        <v>29</v>
      </c>
      <c r="AX405" s="147" t="s">
        <v>73</v>
      </c>
      <c r="AY405" s="149" t="s">
        <v>136</v>
      </c>
    </row>
    <row r="406" spans="2:51" s="147" customFormat="1" ht="11.25">
      <c r="B406" s="146"/>
      <c r="D406" s="148" t="s">
        <v>145</v>
      </c>
      <c r="E406" s="149" t="s">
        <v>1</v>
      </c>
      <c r="F406" s="150" t="s">
        <v>370</v>
      </c>
      <c r="H406" s="151">
        <v>2.4</v>
      </c>
      <c r="L406" s="146"/>
      <c r="M406" s="152"/>
      <c r="T406" s="153"/>
      <c r="AT406" s="149" t="s">
        <v>145</v>
      </c>
      <c r="AU406" s="149" t="s">
        <v>83</v>
      </c>
      <c r="AV406" s="147" t="s">
        <v>83</v>
      </c>
      <c r="AW406" s="147" t="s">
        <v>29</v>
      </c>
      <c r="AX406" s="147" t="s">
        <v>73</v>
      </c>
      <c r="AY406" s="149" t="s">
        <v>136</v>
      </c>
    </row>
    <row r="407" spans="2:51" s="177" customFormat="1" ht="11.25">
      <c r="B407" s="176"/>
      <c r="D407" s="148" t="s">
        <v>145</v>
      </c>
      <c r="E407" s="178" t="s">
        <v>1</v>
      </c>
      <c r="F407" s="179" t="s">
        <v>222</v>
      </c>
      <c r="H407" s="180">
        <v>24.989999999999995</v>
      </c>
      <c r="L407" s="176"/>
      <c r="M407" s="181"/>
      <c r="T407" s="182"/>
      <c r="AT407" s="178" t="s">
        <v>145</v>
      </c>
      <c r="AU407" s="178" t="s">
        <v>83</v>
      </c>
      <c r="AV407" s="177" t="s">
        <v>143</v>
      </c>
      <c r="AW407" s="177" t="s">
        <v>29</v>
      </c>
      <c r="AX407" s="177" t="s">
        <v>81</v>
      </c>
      <c r="AY407" s="178" t="s">
        <v>136</v>
      </c>
    </row>
    <row r="408" spans="2:65" s="14" customFormat="1" ht="24.2" customHeight="1">
      <c r="B408" s="13"/>
      <c r="C408" s="134" t="s">
        <v>380</v>
      </c>
      <c r="D408" s="134" t="s">
        <v>138</v>
      </c>
      <c r="E408" s="135" t="s">
        <v>381</v>
      </c>
      <c r="F408" s="136" t="s">
        <v>382</v>
      </c>
      <c r="G408" s="137" t="s">
        <v>89</v>
      </c>
      <c r="H408" s="138">
        <v>24.99</v>
      </c>
      <c r="I408" s="203">
        <v>0</v>
      </c>
      <c r="J408" s="139">
        <f>ROUND(I408*H408,2)</f>
        <v>0</v>
      </c>
      <c r="K408" s="136" t="s">
        <v>154</v>
      </c>
      <c r="L408" s="13"/>
      <c r="M408" s="140" t="s">
        <v>1</v>
      </c>
      <c r="N408" s="141" t="s">
        <v>38</v>
      </c>
      <c r="O408" s="142">
        <v>0.222</v>
      </c>
      <c r="P408" s="142">
        <f>O408*H408</f>
        <v>5.5477799999999995</v>
      </c>
      <c r="Q408" s="142">
        <v>0.0004</v>
      </c>
      <c r="R408" s="142">
        <f>Q408*H408</f>
        <v>0.009996</v>
      </c>
      <c r="S408" s="142">
        <v>0</v>
      </c>
      <c r="T408" s="143">
        <f>S408*H408</f>
        <v>0</v>
      </c>
      <c r="AR408" s="144" t="s">
        <v>260</v>
      </c>
      <c r="AT408" s="144" t="s">
        <v>138</v>
      </c>
      <c r="AU408" s="144" t="s">
        <v>83</v>
      </c>
      <c r="AY408" s="2" t="s">
        <v>136</v>
      </c>
      <c r="BE408" s="145">
        <f>IF(N408="základní",J408,0)</f>
        <v>0</v>
      </c>
      <c r="BF408" s="145">
        <f>IF(N408="snížená",J408,0)</f>
        <v>0</v>
      </c>
      <c r="BG408" s="145">
        <f>IF(N408="zákl. přenesená",J408,0)</f>
        <v>0</v>
      </c>
      <c r="BH408" s="145">
        <f>IF(N408="sníž. přenesená",J408,0)</f>
        <v>0</v>
      </c>
      <c r="BI408" s="145">
        <f>IF(N408="nulová",J408,0)</f>
        <v>0</v>
      </c>
      <c r="BJ408" s="2" t="s">
        <v>81</v>
      </c>
      <c r="BK408" s="145">
        <f>ROUND(I408*H408,2)</f>
        <v>0</v>
      </c>
      <c r="BL408" s="2" t="s">
        <v>260</v>
      </c>
      <c r="BM408" s="144" t="s">
        <v>383</v>
      </c>
    </row>
    <row r="409" spans="2:51" s="155" customFormat="1" ht="11.25">
      <c r="B409" s="154"/>
      <c r="D409" s="148" t="s">
        <v>145</v>
      </c>
      <c r="E409" s="156" t="s">
        <v>1</v>
      </c>
      <c r="F409" s="157" t="s">
        <v>227</v>
      </c>
      <c r="H409" s="156" t="s">
        <v>1</v>
      </c>
      <c r="L409" s="154"/>
      <c r="M409" s="158"/>
      <c r="T409" s="159"/>
      <c r="AT409" s="156" t="s">
        <v>145</v>
      </c>
      <c r="AU409" s="156" t="s">
        <v>83</v>
      </c>
      <c r="AV409" s="155" t="s">
        <v>81</v>
      </c>
      <c r="AW409" s="155" t="s">
        <v>29</v>
      </c>
      <c r="AX409" s="155" t="s">
        <v>73</v>
      </c>
      <c r="AY409" s="156" t="s">
        <v>136</v>
      </c>
    </row>
    <row r="410" spans="2:51" s="147" customFormat="1" ht="11.25">
      <c r="B410" s="146"/>
      <c r="D410" s="148" t="s">
        <v>145</v>
      </c>
      <c r="E410" s="149" t="s">
        <v>1</v>
      </c>
      <c r="F410" s="150" t="s">
        <v>281</v>
      </c>
      <c r="H410" s="151">
        <v>2.46</v>
      </c>
      <c r="L410" s="146"/>
      <c r="M410" s="152"/>
      <c r="T410" s="153"/>
      <c r="AT410" s="149" t="s">
        <v>145</v>
      </c>
      <c r="AU410" s="149" t="s">
        <v>83</v>
      </c>
      <c r="AV410" s="147" t="s">
        <v>83</v>
      </c>
      <c r="AW410" s="147" t="s">
        <v>29</v>
      </c>
      <c r="AX410" s="147" t="s">
        <v>73</v>
      </c>
      <c r="AY410" s="149" t="s">
        <v>136</v>
      </c>
    </row>
    <row r="411" spans="2:51" s="147" customFormat="1" ht="11.25">
      <c r="B411" s="146"/>
      <c r="D411" s="148" t="s">
        <v>145</v>
      </c>
      <c r="E411" s="149" t="s">
        <v>1</v>
      </c>
      <c r="F411" s="150" t="s">
        <v>282</v>
      </c>
      <c r="H411" s="151">
        <v>1.35</v>
      </c>
      <c r="L411" s="146"/>
      <c r="M411" s="152"/>
      <c r="T411" s="153"/>
      <c r="AT411" s="149" t="s">
        <v>145</v>
      </c>
      <c r="AU411" s="149" t="s">
        <v>83</v>
      </c>
      <c r="AV411" s="147" t="s">
        <v>83</v>
      </c>
      <c r="AW411" s="147" t="s">
        <v>29</v>
      </c>
      <c r="AX411" s="147" t="s">
        <v>73</v>
      </c>
      <c r="AY411" s="149" t="s">
        <v>136</v>
      </c>
    </row>
    <row r="412" spans="2:51" s="147" customFormat="1" ht="11.25">
      <c r="B412" s="146"/>
      <c r="D412" s="148" t="s">
        <v>145</v>
      </c>
      <c r="E412" s="149" t="s">
        <v>1</v>
      </c>
      <c r="F412" s="150" t="s">
        <v>283</v>
      </c>
      <c r="H412" s="151">
        <v>4.28</v>
      </c>
      <c r="L412" s="146"/>
      <c r="M412" s="152"/>
      <c r="T412" s="153"/>
      <c r="AT412" s="149" t="s">
        <v>145</v>
      </c>
      <c r="AU412" s="149" t="s">
        <v>83</v>
      </c>
      <c r="AV412" s="147" t="s">
        <v>83</v>
      </c>
      <c r="AW412" s="147" t="s">
        <v>29</v>
      </c>
      <c r="AX412" s="147" t="s">
        <v>73</v>
      </c>
      <c r="AY412" s="149" t="s">
        <v>136</v>
      </c>
    </row>
    <row r="413" spans="2:51" s="147" customFormat="1" ht="11.25">
      <c r="B413" s="146"/>
      <c r="D413" s="148" t="s">
        <v>145</v>
      </c>
      <c r="E413" s="149" t="s">
        <v>1</v>
      </c>
      <c r="F413" s="150" t="s">
        <v>284</v>
      </c>
      <c r="H413" s="151">
        <v>1.38</v>
      </c>
      <c r="L413" s="146"/>
      <c r="M413" s="152"/>
      <c r="T413" s="153"/>
      <c r="AT413" s="149" t="s">
        <v>145</v>
      </c>
      <c r="AU413" s="149" t="s">
        <v>83</v>
      </c>
      <c r="AV413" s="147" t="s">
        <v>83</v>
      </c>
      <c r="AW413" s="147" t="s">
        <v>29</v>
      </c>
      <c r="AX413" s="147" t="s">
        <v>73</v>
      </c>
      <c r="AY413" s="149" t="s">
        <v>136</v>
      </c>
    </row>
    <row r="414" spans="2:51" s="161" customFormat="1" ht="11.25">
      <c r="B414" s="160"/>
      <c r="D414" s="148" t="s">
        <v>145</v>
      </c>
      <c r="E414" s="162" t="s">
        <v>1</v>
      </c>
      <c r="F414" s="163" t="s">
        <v>159</v>
      </c>
      <c r="H414" s="164">
        <v>9.469999999999999</v>
      </c>
      <c r="L414" s="160"/>
      <c r="M414" s="165"/>
      <c r="T414" s="166"/>
      <c r="AT414" s="162" t="s">
        <v>145</v>
      </c>
      <c r="AU414" s="162" t="s">
        <v>83</v>
      </c>
      <c r="AV414" s="161" t="s">
        <v>150</v>
      </c>
      <c r="AW414" s="161" t="s">
        <v>29</v>
      </c>
      <c r="AX414" s="161" t="s">
        <v>73</v>
      </c>
      <c r="AY414" s="162" t="s">
        <v>136</v>
      </c>
    </row>
    <row r="415" spans="2:51" s="147" customFormat="1" ht="11.25">
      <c r="B415" s="146"/>
      <c r="D415" s="148" t="s">
        <v>145</v>
      </c>
      <c r="E415" s="149" t="s">
        <v>1</v>
      </c>
      <c r="F415" s="150" t="s">
        <v>369</v>
      </c>
      <c r="H415" s="151">
        <v>13.12</v>
      </c>
      <c r="L415" s="146"/>
      <c r="M415" s="152"/>
      <c r="T415" s="153"/>
      <c r="AT415" s="149" t="s">
        <v>145</v>
      </c>
      <c r="AU415" s="149" t="s">
        <v>83</v>
      </c>
      <c r="AV415" s="147" t="s">
        <v>83</v>
      </c>
      <c r="AW415" s="147" t="s">
        <v>29</v>
      </c>
      <c r="AX415" s="147" t="s">
        <v>73</v>
      </c>
      <c r="AY415" s="149" t="s">
        <v>136</v>
      </c>
    </row>
    <row r="416" spans="2:51" s="147" customFormat="1" ht="11.25">
      <c r="B416" s="146"/>
      <c r="D416" s="148" t="s">
        <v>145</v>
      </c>
      <c r="E416" s="149" t="s">
        <v>1</v>
      </c>
      <c r="F416" s="150" t="s">
        <v>370</v>
      </c>
      <c r="H416" s="151">
        <v>2.4</v>
      </c>
      <c r="L416" s="146"/>
      <c r="M416" s="152"/>
      <c r="T416" s="153"/>
      <c r="AT416" s="149" t="s">
        <v>145</v>
      </c>
      <c r="AU416" s="149" t="s">
        <v>83</v>
      </c>
      <c r="AV416" s="147" t="s">
        <v>83</v>
      </c>
      <c r="AW416" s="147" t="s">
        <v>29</v>
      </c>
      <c r="AX416" s="147" t="s">
        <v>73</v>
      </c>
      <c r="AY416" s="149" t="s">
        <v>136</v>
      </c>
    </row>
    <row r="417" spans="2:51" s="177" customFormat="1" ht="11.25">
      <c r="B417" s="176"/>
      <c r="D417" s="148" t="s">
        <v>145</v>
      </c>
      <c r="E417" s="178" t="s">
        <v>1</v>
      </c>
      <c r="F417" s="179" t="s">
        <v>222</v>
      </c>
      <c r="H417" s="180">
        <v>24.989999999999995</v>
      </c>
      <c r="L417" s="176"/>
      <c r="M417" s="181"/>
      <c r="T417" s="182"/>
      <c r="AT417" s="178" t="s">
        <v>145</v>
      </c>
      <c r="AU417" s="178" t="s">
        <v>83</v>
      </c>
      <c r="AV417" s="177" t="s">
        <v>143</v>
      </c>
      <c r="AW417" s="177" t="s">
        <v>29</v>
      </c>
      <c r="AX417" s="177" t="s">
        <v>81</v>
      </c>
      <c r="AY417" s="178" t="s">
        <v>136</v>
      </c>
    </row>
    <row r="418" spans="2:65" s="14" customFormat="1" ht="49.15" customHeight="1">
      <c r="B418" s="13"/>
      <c r="C418" s="167" t="s">
        <v>384</v>
      </c>
      <c r="D418" s="167" t="s">
        <v>177</v>
      </c>
      <c r="E418" s="168" t="s">
        <v>385</v>
      </c>
      <c r="F418" s="169" t="s">
        <v>386</v>
      </c>
      <c r="G418" s="170" t="s">
        <v>89</v>
      </c>
      <c r="H418" s="171">
        <v>29.126</v>
      </c>
      <c r="I418" s="204">
        <v>0</v>
      </c>
      <c r="J418" s="172">
        <f>ROUND(I418*H418,2)</f>
        <v>0</v>
      </c>
      <c r="K418" s="169" t="s">
        <v>142</v>
      </c>
      <c r="L418" s="173"/>
      <c r="M418" s="174" t="s">
        <v>1</v>
      </c>
      <c r="N418" s="175" t="s">
        <v>38</v>
      </c>
      <c r="O418" s="142">
        <v>0</v>
      </c>
      <c r="P418" s="142">
        <f>O418*H418</f>
        <v>0</v>
      </c>
      <c r="Q418" s="142">
        <v>0.0054</v>
      </c>
      <c r="R418" s="142">
        <f>Q418*H418</f>
        <v>0.15728040000000001</v>
      </c>
      <c r="S418" s="142">
        <v>0</v>
      </c>
      <c r="T418" s="143">
        <f>S418*H418</f>
        <v>0</v>
      </c>
      <c r="AR418" s="144" t="s">
        <v>371</v>
      </c>
      <c r="AT418" s="144" t="s">
        <v>177</v>
      </c>
      <c r="AU418" s="144" t="s">
        <v>83</v>
      </c>
      <c r="AY418" s="2" t="s">
        <v>136</v>
      </c>
      <c r="BE418" s="145">
        <f>IF(N418="základní",J418,0)</f>
        <v>0</v>
      </c>
      <c r="BF418" s="145">
        <f>IF(N418="snížená",J418,0)</f>
        <v>0</v>
      </c>
      <c r="BG418" s="145">
        <f>IF(N418="zákl. přenesená",J418,0)</f>
        <v>0</v>
      </c>
      <c r="BH418" s="145">
        <f>IF(N418="sníž. přenesená",J418,0)</f>
        <v>0</v>
      </c>
      <c r="BI418" s="145">
        <f>IF(N418="nulová",J418,0)</f>
        <v>0</v>
      </c>
      <c r="BJ418" s="2" t="s">
        <v>81</v>
      </c>
      <c r="BK418" s="145">
        <f>ROUND(I418*H418,2)</f>
        <v>0</v>
      </c>
      <c r="BL418" s="2" t="s">
        <v>260</v>
      </c>
      <c r="BM418" s="144" t="s">
        <v>387</v>
      </c>
    </row>
    <row r="419" spans="2:51" s="147" customFormat="1" ht="11.25">
      <c r="B419" s="146"/>
      <c r="D419" s="148" t="s">
        <v>145</v>
      </c>
      <c r="E419" s="149" t="s">
        <v>1</v>
      </c>
      <c r="F419" s="150" t="s">
        <v>388</v>
      </c>
      <c r="H419" s="151">
        <v>29.126</v>
      </c>
      <c r="L419" s="146"/>
      <c r="M419" s="152"/>
      <c r="T419" s="153"/>
      <c r="AT419" s="149" t="s">
        <v>145</v>
      </c>
      <c r="AU419" s="149" t="s">
        <v>83</v>
      </c>
      <c r="AV419" s="147" t="s">
        <v>83</v>
      </c>
      <c r="AW419" s="147" t="s">
        <v>29</v>
      </c>
      <c r="AX419" s="147" t="s">
        <v>81</v>
      </c>
      <c r="AY419" s="149" t="s">
        <v>136</v>
      </c>
    </row>
    <row r="420" spans="2:65" s="14" customFormat="1" ht="49.15" customHeight="1">
      <c r="B420" s="13"/>
      <c r="C420" s="134" t="s">
        <v>389</v>
      </c>
      <c r="D420" s="134" t="s">
        <v>138</v>
      </c>
      <c r="E420" s="135" t="s">
        <v>390</v>
      </c>
      <c r="F420" s="136" t="s">
        <v>391</v>
      </c>
      <c r="G420" s="137" t="s">
        <v>253</v>
      </c>
      <c r="H420" s="138">
        <v>0.174</v>
      </c>
      <c r="I420" s="203">
        <v>0</v>
      </c>
      <c r="J420" s="139">
        <f>ROUND(I420*H420,2)</f>
        <v>0</v>
      </c>
      <c r="K420" s="136" t="s">
        <v>154</v>
      </c>
      <c r="L420" s="13"/>
      <c r="M420" s="140" t="s">
        <v>1</v>
      </c>
      <c r="N420" s="141" t="s">
        <v>38</v>
      </c>
      <c r="O420" s="142">
        <v>1.595</v>
      </c>
      <c r="P420" s="142">
        <f>O420*H420</f>
        <v>0.27753</v>
      </c>
      <c r="Q420" s="142">
        <v>0</v>
      </c>
      <c r="R420" s="142">
        <f>Q420*H420</f>
        <v>0</v>
      </c>
      <c r="S420" s="142">
        <v>0</v>
      </c>
      <c r="T420" s="143">
        <f>S420*H420</f>
        <v>0</v>
      </c>
      <c r="AR420" s="144" t="s">
        <v>260</v>
      </c>
      <c r="AT420" s="144" t="s">
        <v>138</v>
      </c>
      <c r="AU420" s="144" t="s">
        <v>83</v>
      </c>
      <c r="AY420" s="2" t="s">
        <v>136</v>
      </c>
      <c r="BE420" s="145">
        <f>IF(N420="základní",J420,0)</f>
        <v>0</v>
      </c>
      <c r="BF420" s="145">
        <f>IF(N420="snížená",J420,0)</f>
        <v>0</v>
      </c>
      <c r="BG420" s="145">
        <f>IF(N420="zákl. přenesená",J420,0)</f>
        <v>0</v>
      </c>
      <c r="BH420" s="145">
        <f>IF(N420="sníž. přenesená",J420,0)</f>
        <v>0</v>
      </c>
      <c r="BI420" s="145">
        <f>IF(N420="nulová",J420,0)</f>
        <v>0</v>
      </c>
      <c r="BJ420" s="2" t="s">
        <v>81</v>
      </c>
      <c r="BK420" s="145">
        <f>ROUND(I420*H420,2)</f>
        <v>0</v>
      </c>
      <c r="BL420" s="2" t="s">
        <v>260</v>
      </c>
      <c r="BM420" s="144" t="s">
        <v>392</v>
      </c>
    </row>
    <row r="421" spans="2:63" s="123" customFormat="1" ht="22.9" customHeight="1">
      <c r="B421" s="122"/>
      <c r="D421" s="124" t="s">
        <v>72</v>
      </c>
      <c r="E421" s="132" t="s">
        <v>393</v>
      </c>
      <c r="F421" s="132" t="s">
        <v>394</v>
      </c>
      <c r="J421" s="133">
        <f>BK421</f>
        <v>0</v>
      </c>
      <c r="L421" s="122"/>
      <c r="M421" s="127"/>
      <c r="P421" s="128">
        <f>SUM(P422:P428)</f>
        <v>0.9914539999999998</v>
      </c>
      <c r="R421" s="128">
        <f>SUM(R422:R428)</f>
        <v>0.006888</v>
      </c>
      <c r="T421" s="129">
        <f>SUM(T422:T428)</f>
        <v>0.0027551999999999997</v>
      </c>
      <c r="AR421" s="124" t="s">
        <v>83</v>
      </c>
      <c r="AT421" s="130" t="s">
        <v>72</v>
      </c>
      <c r="AU421" s="130" t="s">
        <v>81</v>
      </c>
      <c r="AY421" s="124" t="s">
        <v>136</v>
      </c>
      <c r="BK421" s="131">
        <f>SUM(BK422:BK428)</f>
        <v>0</v>
      </c>
    </row>
    <row r="422" spans="2:65" s="14" customFormat="1" ht="55.5" customHeight="1">
      <c r="B422" s="13"/>
      <c r="C422" s="134" t="s">
        <v>395</v>
      </c>
      <c r="D422" s="134" t="s">
        <v>138</v>
      </c>
      <c r="E422" s="135" t="s">
        <v>396</v>
      </c>
      <c r="F422" s="136" t="s">
        <v>397</v>
      </c>
      <c r="G422" s="137" t="s">
        <v>89</v>
      </c>
      <c r="H422" s="138">
        <v>6.56</v>
      </c>
      <c r="I422" s="203">
        <v>0</v>
      </c>
      <c r="J422" s="139">
        <f>ROUND(I422*H422,2)</f>
        <v>0</v>
      </c>
      <c r="K422" s="136" t="s">
        <v>142</v>
      </c>
      <c r="L422" s="13"/>
      <c r="M422" s="140" t="s">
        <v>1</v>
      </c>
      <c r="N422" s="141" t="s">
        <v>38</v>
      </c>
      <c r="O422" s="142">
        <v>0.038</v>
      </c>
      <c r="P422" s="142">
        <f>O422*H422</f>
        <v>0.24927999999999997</v>
      </c>
      <c r="Q422" s="142">
        <v>0</v>
      </c>
      <c r="R422" s="142">
        <f>Q422*H422</f>
        <v>0</v>
      </c>
      <c r="S422" s="142">
        <v>0.00042</v>
      </c>
      <c r="T422" s="143">
        <f>S422*H422</f>
        <v>0.0027551999999999997</v>
      </c>
      <c r="AR422" s="144" t="s">
        <v>260</v>
      </c>
      <c r="AT422" s="144" t="s">
        <v>138</v>
      </c>
      <c r="AU422" s="144" t="s">
        <v>83</v>
      </c>
      <c r="AY422" s="2" t="s">
        <v>136</v>
      </c>
      <c r="BE422" s="145">
        <f>IF(N422="základní",J422,0)</f>
        <v>0</v>
      </c>
      <c r="BF422" s="145">
        <f>IF(N422="snížená",J422,0)</f>
        <v>0</v>
      </c>
      <c r="BG422" s="145">
        <f>IF(N422="zákl. přenesená",J422,0)</f>
        <v>0</v>
      </c>
      <c r="BH422" s="145">
        <f>IF(N422="sníž. přenesená",J422,0)</f>
        <v>0</v>
      </c>
      <c r="BI422" s="145">
        <f>IF(N422="nulová",J422,0)</f>
        <v>0</v>
      </c>
      <c r="BJ422" s="2" t="s">
        <v>81</v>
      </c>
      <c r="BK422" s="145">
        <f>ROUND(I422*H422,2)</f>
        <v>0</v>
      </c>
      <c r="BL422" s="2" t="s">
        <v>260</v>
      </c>
      <c r="BM422" s="144" t="s">
        <v>398</v>
      </c>
    </row>
    <row r="423" spans="2:51" s="147" customFormat="1" ht="11.25">
      <c r="B423" s="146"/>
      <c r="D423" s="148" t="s">
        <v>145</v>
      </c>
      <c r="E423" s="149" t="s">
        <v>1</v>
      </c>
      <c r="F423" s="150" t="s">
        <v>399</v>
      </c>
      <c r="H423" s="151">
        <v>6.56</v>
      </c>
      <c r="L423" s="146"/>
      <c r="M423" s="152"/>
      <c r="T423" s="153"/>
      <c r="AT423" s="149" t="s">
        <v>145</v>
      </c>
      <c r="AU423" s="149" t="s">
        <v>83</v>
      </c>
      <c r="AV423" s="147" t="s">
        <v>83</v>
      </c>
      <c r="AW423" s="147" t="s">
        <v>29</v>
      </c>
      <c r="AX423" s="147" t="s">
        <v>81</v>
      </c>
      <c r="AY423" s="149" t="s">
        <v>136</v>
      </c>
    </row>
    <row r="424" spans="2:65" s="14" customFormat="1" ht="37.9" customHeight="1">
      <c r="B424" s="13"/>
      <c r="C424" s="134" t="s">
        <v>400</v>
      </c>
      <c r="D424" s="134" t="s">
        <v>138</v>
      </c>
      <c r="E424" s="135" t="s">
        <v>401</v>
      </c>
      <c r="F424" s="136" t="s">
        <v>402</v>
      </c>
      <c r="G424" s="137" t="s">
        <v>89</v>
      </c>
      <c r="H424" s="138">
        <v>6.56</v>
      </c>
      <c r="I424" s="203">
        <v>0</v>
      </c>
      <c r="J424" s="139">
        <f>ROUND(I424*H424,2)</f>
        <v>0</v>
      </c>
      <c r="K424" s="136" t="s">
        <v>154</v>
      </c>
      <c r="L424" s="13"/>
      <c r="M424" s="140" t="s">
        <v>1</v>
      </c>
      <c r="N424" s="141" t="s">
        <v>38</v>
      </c>
      <c r="O424" s="142">
        <v>0.111</v>
      </c>
      <c r="P424" s="142">
        <f>O424*H424</f>
        <v>0.7281599999999999</v>
      </c>
      <c r="Q424" s="142">
        <v>0</v>
      </c>
      <c r="R424" s="142">
        <f>Q424*H424</f>
        <v>0</v>
      </c>
      <c r="S424" s="142">
        <v>0</v>
      </c>
      <c r="T424" s="143">
        <f>S424*H424</f>
        <v>0</v>
      </c>
      <c r="AR424" s="144" t="s">
        <v>260</v>
      </c>
      <c r="AT424" s="144" t="s">
        <v>138</v>
      </c>
      <c r="AU424" s="144" t="s">
        <v>83</v>
      </c>
      <c r="AY424" s="2" t="s">
        <v>136</v>
      </c>
      <c r="BE424" s="145">
        <f>IF(N424="základní",J424,0)</f>
        <v>0</v>
      </c>
      <c r="BF424" s="145">
        <f>IF(N424="snížená",J424,0)</f>
        <v>0</v>
      </c>
      <c r="BG424" s="145">
        <f>IF(N424="zákl. přenesená",J424,0)</f>
        <v>0</v>
      </c>
      <c r="BH424" s="145">
        <f>IF(N424="sníž. přenesená",J424,0)</f>
        <v>0</v>
      </c>
      <c r="BI424" s="145">
        <f>IF(N424="nulová",J424,0)</f>
        <v>0</v>
      </c>
      <c r="BJ424" s="2" t="s">
        <v>81</v>
      </c>
      <c r="BK424" s="145">
        <f>ROUND(I424*H424,2)</f>
        <v>0</v>
      </c>
      <c r="BL424" s="2" t="s">
        <v>260</v>
      </c>
      <c r="BM424" s="144" t="s">
        <v>403</v>
      </c>
    </row>
    <row r="425" spans="2:51" s="147" customFormat="1" ht="11.25">
      <c r="B425" s="146"/>
      <c r="D425" s="148" t="s">
        <v>145</v>
      </c>
      <c r="E425" s="149" t="s">
        <v>1</v>
      </c>
      <c r="F425" s="150" t="s">
        <v>399</v>
      </c>
      <c r="H425" s="151">
        <v>6.56</v>
      </c>
      <c r="L425" s="146"/>
      <c r="M425" s="152"/>
      <c r="T425" s="153"/>
      <c r="AT425" s="149" t="s">
        <v>145</v>
      </c>
      <c r="AU425" s="149" t="s">
        <v>83</v>
      </c>
      <c r="AV425" s="147" t="s">
        <v>83</v>
      </c>
      <c r="AW425" s="147" t="s">
        <v>29</v>
      </c>
      <c r="AX425" s="147" t="s">
        <v>81</v>
      </c>
      <c r="AY425" s="149" t="s">
        <v>136</v>
      </c>
    </row>
    <row r="426" spans="2:65" s="14" customFormat="1" ht="24.2" customHeight="1">
      <c r="B426" s="13"/>
      <c r="C426" s="167" t="s">
        <v>404</v>
      </c>
      <c r="D426" s="167" t="s">
        <v>177</v>
      </c>
      <c r="E426" s="168" t="s">
        <v>405</v>
      </c>
      <c r="F426" s="169" t="s">
        <v>406</v>
      </c>
      <c r="G426" s="170" t="s">
        <v>89</v>
      </c>
      <c r="H426" s="171">
        <v>6.888</v>
      </c>
      <c r="I426" s="204">
        <v>0</v>
      </c>
      <c r="J426" s="172">
        <f>ROUND(I426*H426,2)</f>
        <v>0</v>
      </c>
      <c r="K426" s="169" t="s">
        <v>142</v>
      </c>
      <c r="L426" s="173"/>
      <c r="M426" s="174" t="s">
        <v>1</v>
      </c>
      <c r="N426" s="175" t="s">
        <v>38</v>
      </c>
      <c r="O426" s="142">
        <v>0</v>
      </c>
      <c r="P426" s="142">
        <f>O426*H426</f>
        <v>0</v>
      </c>
      <c r="Q426" s="142">
        <v>0.001</v>
      </c>
      <c r="R426" s="142">
        <f>Q426*H426</f>
        <v>0.006888</v>
      </c>
      <c r="S426" s="142">
        <v>0</v>
      </c>
      <c r="T426" s="143">
        <f>S426*H426</f>
        <v>0</v>
      </c>
      <c r="AR426" s="144" t="s">
        <v>371</v>
      </c>
      <c r="AT426" s="144" t="s">
        <v>177</v>
      </c>
      <c r="AU426" s="144" t="s">
        <v>83</v>
      </c>
      <c r="AY426" s="2" t="s">
        <v>136</v>
      </c>
      <c r="BE426" s="145">
        <f>IF(N426="základní",J426,0)</f>
        <v>0</v>
      </c>
      <c r="BF426" s="145">
        <f>IF(N426="snížená",J426,0)</f>
        <v>0</v>
      </c>
      <c r="BG426" s="145">
        <f>IF(N426="zákl. přenesená",J426,0)</f>
        <v>0</v>
      </c>
      <c r="BH426" s="145">
        <f>IF(N426="sníž. přenesená",J426,0)</f>
        <v>0</v>
      </c>
      <c r="BI426" s="145">
        <f>IF(N426="nulová",J426,0)</f>
        <v>0</v>
      </c>
      <c r="BJ426" s="2" t="s">
        <v>81</v>
      </c>
      <c r="BK426" s="145">
        <f>ROUND(I426*H426,2)</f>
        <v>0</v>
      </c>
      <c r="BL426" s="2" t="s">
        <v>260</v>
      </c>
      <c r="BM426" s="144" t="s">
        <v>407</v>
      </c>
    </row>
    <row r="427" spans="2:51" s="147" customFormat="1" ht="11.25">
      <c r="B427" s="146"/>
      <c r="D427" s="148" t="s">
        <v>145</v>
      </c>
      <c r="F427" s="150" t="s">
        <v>408</v>
      </c>
      <c r="H427" s="151">
        <v>6.888</v>
      </c>
      <c r="L427" s="146"/>
      <c r="M427" s="152"/>
      <c r="T427" s="153"/>
      <c r="AT427" s="149" t="s">
        <v>145</v>
      </c>
      <c r="AU427" s="149" t="s">
        <v>83</v>
      </c>
      <c r="AV427" s="147" t="s">
        <v>83</v>
      </c>
      <c r="AW427" s="147" t="s">
        <v>4</v>
      </c>
      <c r="AX427" s="147" t="s">
        <v>81</v>
      </c>
      <c r="AY427" s="149" t="s">
        <v>136</v>
      </c>
    </row>
    <row r="428" spans="2:65" s="14" customFormat="1" ht="49.15" customHeight="1">
      <c r="B428" s="13"/>
      <c r="C428" s="134" t="s">
        <v>409</v>
      </c>
      <c r="D428" s="134" t="s">
        <v>138</v>
      </c>
      <c r="E428" s="135" t="s">
        <v>410</v>
      </c>
      <c r="F428" s="136" t="s">
        <v>411</v>
      </c>
      <c r="G428" s="137" t="s">
        <v>253</v>
      </c>
      <c r="H428" s="138">
        <v>0.007</v>
      </c>
      <c r="I428" s="203">
        <v>0</v>
      </c>
      <c r="J428" s="139">
        <f>ROUND(I428*H428,2)</f>
        <v>0</v>
      </c>
      <c r="K428" s="136" t="s">
        <v>154</v>
      </c>
      <c r="L428" s="13"/>
      <c r="M428" s="140" t="s">
        <v>1</v>
      </c>
      <c r="N428" s="141" t="s">
        <v>38</v>
      </c>
      <c r="O428" s="142">
        <v>2.002</v>
      </c>
      <c r="P428" s="142">
        <f>O428*H428</f>
        <v>0.014013999999999999</v>
      </c>
      <c r="Q428" s="142">
        <v>0</v>
      </c>
      <c r="R428" s="142">
        <f>Q428*H428</f>
        <v>0</v>
      </c>
      <c r="S428" s="142">
        <v>0</v>
      </c>
      <c r="T428" s="143">
        <f>S428*H428</f>
        <v>0</v>
      </c>
      <c r="AR428" s="144" t="s">
        <v>260</v>
      </c>
      <c r="AT428" s="144" t="s">
        <v>138</v>
      </c>
      <c r="AU428" s="144" t="s">
        <v>83</v>
      </c>
      <c r="AY428" s="2" t="s">
        <v>136</v>
      </c>
      <c r="BE428" s="145">
        <f>IF(N428="základní",J428,0)</f>
        <v>0</v>
      </c>
      <c r="BF428" s="145">
        <f>IF(N428="snížená",J428,0)</f>
        <v>0</v>
      </c>
      <c r="BG428" s="145">
        <f>IF(N428="zákl. přenesená",J428,0)</f>
        <v>0</v>
      </c>
      <c r="BH428" s="145">
        <f>IF(N428="sníž. přenesená",J428,0)</f>
        <v>0</v>
      </c>
      <c r="BI428" s="145">
        <f>IF(N428="nulová",J428,0)</f>
        <v>0</v>
      </c>
      <c r="BJ428" s="2" t="s">
        <v>81</v>
      </c>
      <c r="BK428" s="145">
        <f>ROUND(I428*H428,2)</f>
        <v>0</v>
      </c>
      <c r="BL428" s="2" t="s">
        <v>260</v>
      </c>
      <c r="BM428" s="144" t="s">
        <v>412</v>
      </c>
    </row>
    <row r="429" spans="2:63" s="123" customFormat="1" ht="22.9" customHeight="1">
      <c r="B429" s="122"/>
      <c r="D429" s="124" t="s">
        <v>72</v>
      </c>
      <c r="E429" s="132" t="s">
        <v>413</v>
      </c>
      <c r="F429" s="132" t="s">
        <v>414</v>
      </c>
      <c r="J429" s="133">
        <f>BK429</f>
        <v>0</v>
      </c>
      <c r="L429" s="122"/>
      <c r="M429" s="127"/>
      <c r="P429" s="128">
        <f>SUM(P430:P447)</f>
        <v>27.593158999999996</v>
      </c>
      <c r="R429" s="128">
        <f>SUM(R430:R447)</f>
        <v>1.0033962</v>
      </c>
      <c r="T429" s="129">
        <f>SUM(T430:T447)</f>
        <v>0.96416025</v>
      </c>
      <c r="AR429" s="124" t="s">
        <v>83</v>
      </c>
      <c r="AT429" s="130" t="s">
        <v>72</v>
      </c>
      <c r="AU429" s="130" t="s">
        <v>81</v>
      </c>
      <c r="AY429" s="124" t="s">
        <v>136</v>
      </c>
      <c r="BK429" s="131">
        <f>SUM(BK430:BK447)</f>
        <v>0</v>
      </c>
    </row>
    <row r="430" spans="2:65" s="14" customFormat="1" ht="24.2" customHeight="1">
      <c r="B430" s="13"/>
      <c r="C430" s="134" t="s">
        <v>415</v>
      </c>
      <c r="D430" s="134" t="s">
        <v>138</v>
      </c>
      <c r="E430" s="135" t="s">
        <v>416</v>
      </c>
      <c r="F430" s="136" t="s">
        <v>417</v>
      </c>
      <c r="G430" s="137" t="s">
        <v>89</v>
      </c>
      <c r="H430" s="138">
        <v>79.92</v>
      </c>
      <c r="I430" s="203">
        <v>0</v>
      </c>
      <c r="J430" s="139">
        <f>ROUND(I430*H430,2)</f>
        <v>0</v>
      </c>
      <c r="K430" s="136" t="s">
        <v>142</v>
      </c>
      <c r="L430" s="13"/>
      <c r="M430" s="140" t="s">
        <v>1</v>
      </c>
      <c r="N430" s="141" t="s">
        <v>38</v>
      </c>
      <c r="O430" s="142">
        <v>0.153</v>
      </c>
      <c r="P430" s="142">
        <f>O430*H430</f>
        <v>12.22776</v>
      </c>
      <c r="Q430" s="142">
        <v>0.00041</v>
      </c>
      <c r="R430" s="142">
        <f>Q430*H430</f>
        <v>0.0327672</v>
      </c>
      <c r="S430" s="142">
        <v>0</v>
      </c>
      <c r="T430" s="143">
        <f>S430*H430</f>
        <v>0</v>
      </c>
      <c r="AR430" s="144" t="s">
        <v>260</v>
      </c>
      <c r="AT430" s="144" t="s">
        <v>138</v>
      </c>
      <c r="AU430" s="144" t="s">
        <v>83</v>
      </c>
      <c r="AY430" s="2" t="s">
        <v>136</v>
      </c>
      <c r="BE430" s="145">
        <f>IF(N430="základní",J430,0)</f>
        <v>0</v>
      </c>
      <c r="BF430" s="145">
        <f>IF(N430="snížená",J430,0)</f>
        <v>0</v>
      </c>
      <c r="BG430" s="145">
        <f>IF(N430="zákl. přenesená",J430,0)</f>
        <v>0</v>
      </c>
      <c r="BH430" s="145">
        <f>IF(N430="sníž. přenesená",J430,0)</f>
        <v>0</v>
      </c>
      <c r="BI430" s="145">
        <f>IF(N430="nulová",J430,0)</f>
        <v>0</v>
      </c>
      <c r="BJ430" s="2" t="s">
        <v>81</v>
      </c>
      <c r="BK430" s="145">
        <f>ROUND(I430*H430,2)</f>
        <v>0</v>
      </c>
      <c r="BL430" s="2" t="s">
        <v>260</v>
      </c>
      <c r="BM430" s="144" t="s">
        <v>418</v>
      </c>
    </row>
    <row r="431" spans="2:51" s="147" customFormat="1" ht="11.25">
      <c r="B431" s="146"/>
      <c r="D431" s="148" t="s">
        <v>145</v>
      </c>
      <c r="E431" s="149" t="s">
        <v>1</v>
      </c>
      <c r="F431" s="150" t="s">
        <v>419</v>
      </c>
      <c r="H431" s="151">
        <v>79.92</v>
      </c>
      <c r="L431" s="146"/>
      <c r="M431" s="152"/>
      <c r="T431" s="153"/>
      <c r="AT431" s="149" t="s">
        <v>145</v>
      </c>
      <c r="AU431" s="149" t="s">
        <v>83</v>
      </c>
      <c r="AV431" s="147" t="s">
        <v>83</v>
      </c>
      <c r="AW431" s="147" t="s">
        <v>29</v>
      </c>
      <c r="AX431" s="147" t="s">
        <v>81</v>
      </c>
      <c r="AY431" s="149" t="s">
        <v>136</v>
      </c>
    </row>
    <row r="432" spans="2:65" s="14" customFormat="1" ht="16.5" customHeight="1">
      <c r="B432" s="13"/>
      <c r="C432" s="167" t="s">
        <v>420</v>
      </c>
      <c r="D432" s="167" t="s">
        <v>177</v>
      </c>
      <c r="E432" s="168" t="s">
        <v>421</v>
      </c>
      <c r="F432" s="169" t="s">
        <v>422</v>
      </c>
      <c r="G432" s="170" t="s">
        <v>89</v>
      </c>
      <c r="H432" s="171">
        <v>83.916</v>
      </c>
      <c r="I432" s="204">
        <v>0</v>
      </c>
      <c r="J432" s="172">
        <f>ROUND(I432*H432,2)</f>
        <v>0</v>
      </c>
      <c r="K432" s="169" t="s">
        <v>142</v>
      </c>
      <c r="L432" s="173"/>
      <c r="M432" s="174" t="s">
        <v>1</v>
      </c>
      <c r="N432" s="175" t="s">
        <v>38</v>
      </c>
      <c r="O432" s="142">
        <v>0</v>
      </c>
      <c r="P432" s="142">
        <f>O432*H432</f>
        <v>0</v>
      </c>
      <c r="Q432" s="142">
        <v>0.0105</v>
      </c>
      <c r="R432" s="142">
        <f>Q432*H432</f>
        <v>0.8811180000000001</v>
      </c>
      <c r="S432" s="142">
        <v>0</v>
      </c>
      <c r="T432" s="143">
        <f>S432*H432</f>
        <v>0</v>
      </c>
      <c r="AR432" s="144" t="s">
        <v>371</v>
      </c>
      <c r="AT432" s="144" t="s">
        <v>177</v>
      </c>
      <c r="AU432" s="144" t="s">
        <v>83</v>
      </c>
      <c r="AY432" s="2" t="s">
        <v>136</v>
      </c>
      <c r="BE432" s="145">
        <f>IF(N432="základní",J432,0)</f>
        <v>0</v>
      </c>
      <c r="BF432" s="145">
        <f>IF(N432="snížená",J432,0)</f>
        <v>0</v>
      </c>
      <c r="BG432" s="145">
        <f>IF(N432="zákl. přenesená",J432,0)</f>
        <v>0</v>
      </c>
      <c r="BH432" s="145">
        <f>IF(N432="sníž. přenesená",J432,0)</f>
        <v>0</v>
      </c>
      <c r="BI432" s="145">
        <f>IF(N432="nulová",J432,0)</f>
        <v>0</v>
      </c>
      <c r="BJ432" s="2" t="s">
        <v>81</v>
      </c>
      <c r="BK432" s="145">
        <f>ROUND(I432*H432,2)</f>
        <v>0</v>
      </c>
      <c r="BL432" s="2" t="s">
        <v>260</v>
      </c>
      <c r="BM432" s="144" t="s">
        <v>423</v>
      </c>
    </row>
    <row r="433" spans="2:51" s="147" customFormat="1" ht="11.25">
      <c r="B433" s="146"/>
      <c r="D433" s="148" t="s">
        <v>145</v>
      </c>
      <c r="F433" s="150" t="s">
        <v>424</v>
      </c>
      <c r="H433" s="151">
        <v>83.916</v>
      </c>
      <c r="L433" s="146"/>
      <c r="M433" s="152"/>
      <c r="T433" s="153"/>
      <c r="AT433" s="149" t="s">
        <v>145</v>
      </c>
      <c r="AU433" s="149" t="s">
        <v>83</v>
      </c>
      <c r="AV433" s="147" t="s">
        <v>83</v>
      </c>
      <c r="AW433" s="147" t="s">
        <v>4</v>
      </c>
      <c r="AX433" s="147" t="s">
        <v>81</v>
      </c>
      <c r="AY433" s="149" t="s">
        <v>136</v>
      </c>
    </row>
    <row r="434" spans="2:65" s="14" customFormat="1" ht="37.9" customHeight="1">
      <c r="B434" s="13"/>
      <c r="C434" s="134" t="s">
        <v>425</v>
      </c>
      <c r="D434" s="134" t="s">
        <v>138</v>
      </c>
      <c r="E434" s="135" t="s">
        <v>426</v>
      </c>
      <c r="F434" s="136" t="s">
        <v>427</v>
      </c>
      <c r="G434" s="137" t="s">
        <v>89</v>
      </c>
      <c r="H434" s="138">
        <v>79.92</v>
      </c>
      <c r="I434" s="203">
        <v>0</v>
      </c>
      <c r="J434" s="139">
        <f>ROUND(I434*H434,2)</f>
        <v>0</v>
      </c>
      <c r="K434" s="136" t="s">
        <v>154</v>
      </c>
      <c r="L434" s="13"/>
      <c r="M434" s="140" t="s">
        <v>1</v>
      </c>
      <c r="N434" s="141" t="s">
        <v>38</v>
      </c>
      <c r="O434" s="142">
        <v>0.04</v>
      </c>
      <c r="P434" s="142">
        <f>O434*H434</f>
        <v>3.1968</v>
      </c>
      <c r="Q434" s="142">
        <v>0.0001</v>
      </c>
      <c r="R434" s="142">
        <f>Q434*H434</f>
        <v>0.007992</v>
      </c>
      <c r="S434" s="142">
        <v>0</v>
      </c>
      <c r="T434" s="143">
        <f>S434*H434</f>
        <v>0</v>
      </c>
      <c r="AR434" s="144" t="s">
        <v>260</v>
      </c>
      <c r="AT434" s="144" t="s">
        <v>138</v>
      </c>
      <c r="AU434" s="144" t="s">
        <v>83</v>
      </c>
      <c r="AY434" s="2" t="s">
        <v>136</v>
      </c>
      <c r="BE434" s="145">
        <f>IF(N434="základní",J434,0)</f>
        <v>0</v>
      </c>
      <c r="BF434" s="145">
        <f>IF(N434="snížená",J434,0)</f>
        <v>0</v>
      </c>
      <c r="BG434" s="145">
        <f>IF(N434="zákl. přenesená",J434,0)</f>
        <v>0</v>
      </c>
      <c r="BH434" s="145">
        <f>IF(N434="sníž. přenesená",J434,0)</f>
        <v>0</v>
      </c>
      <c r="BI434" s="145">
        <f>IF(N434="nulová",J434,0)</f>
        <v>0</v>
      </c>
      <c r="BJ434" s="2" t="s">
        <v>81</v>
      </c>
      <c r="BK434" s="145">
        <f>ROUND(I434*H434,2)</f>
        <v>0</v>
      </c>
      <c r="BL434" s="2" t="s">
        <v>260</v>
      </c>
      <c r="BM434" s="144" t="s">
        <v>428</v>
      </c>
    </row>
    <row r="435" spans="2:51" s="155" customFormat="1" ht="11.25">
      <c r="B435" s="154"/>
      <c r="D435" s="148" t="s">
        <v>145</v>
      </c>
      <c r="E435" s="156" t="s">
        <v>1</v>
      </c>
      <c r="F435" s="157" t="s">
        <v>429</v>
      </c>
      <c r="H435" s="156" t="s">
        <v>1</v>
      </c>
      <c r="L435" s="154"/>
      <c r="M435" s="158"/>
      <c r="T435" s="159"/>
      <c r="AT435" s="156" t="s">
        <v>145</v>
      </c>
      <c r="AU435" s="156" t="s">
        <v>83</v>
      </c>
      <c r="AV435" s="155" t="s">
        <v>81</v>
      </c>
      <c r="AW435" s="155" t="s">
        <v>29</v>
      </c>
      <c r="AX435" s="155" t="s">
        <v>73</v>
      </c>
      <c r="AY435" s="156" t="s">
        <v>136</v>
      </c>
    </row>
    <row r="436" spans="2:51" s="147" customFormat="1" ht="11.25">
      <c r="B436" s="146"/>
      <c r="D436" s="148" t="s">
        <v>145</v>
      </c>
      <c r="E436" s="149" t="s">
        <v>1</v>
      </c>
      <c r="F436" s="150" t="s">
        <v>430</v>
      </c>
      <c r="H436" s="151">
        <v>79.92</v>
      </c>
      <c r="L436" s="146"/>
      <c r="M436" s="152"/>
      <c r="T436" s="153"/>
      <c r="AT436" s="149" t="s">
        <v>145</v>
      </c>
      <c r="AU436" s="149" t="s">
        <v>83</v>
      </c>
      <c r="AV436" s="147" t="s">
        <v>83</v>
      </c>
      <c r="AW436" s="147" t="s">
        <v>29</v>
      </c>
      <c r="AX436" s="147" t="s">
        <v>73</v>
      </c>
      <c r="AY436" s="149" t="s">
        <v>136</v>
      </c>
    </row>
    <row r="437" spans="2:51" s="177" customFormat="1" ht="11.25">
      <c r="B437" s="176"/>
      <c r="D437" s="148" t="s">
        <v>145</v>
      </c>
      <c r="E437" s="178" t="s">
        <v>1</v>
      </c>
      <c r="F437" s="179" t="s">
        <v>222</v>
      </c>
      <c r="H437" s="180">
        <v>79.92</v>
      </c>
      <c r="L437" s="176"/>
      <c r="M437" s="181"/>
      <c r="T437" s="182"/>
      <c r="AT437" s="178" t="s">
        <v>145</v>
      </c>
      <c r="AU437" s="178" t="s">
        <v>83</v>
      </c>
      <c r="AV437" s="177" t="s">
        <v>143</v>
      </c>
      <c r="AW437" s="177" t="s">
        <v>29</v>
      </c>
      <c r="AX437" s="177" t="s">
        <v>81</v>
      </c>
      <c r="AY437" s="178" t="s">
        <v>136</v>
      </c>
    </row>
    <row r="438" spans="2:65" s="14" customFormat="1" ht="37.9" customHeight="1">
      <c r="B438" s="13"/>
      <c r="C438" s="134" t="s">
        <v>431</v>
      </c>
      <c r="D438" s="134" t="s">
        <v>138</v>
      </c>
      <c r="E438" s="135" t="s">
        <v>432</v>
      </c>
      <c r="F438" s="136" t="s">
        <v>433</v>
      </c>
      <c r="G438" s="137" t="s">
        <v>89</v>
      </c>
      <c r="H438" s="138">
        <v>79.92</v>
      </c>
      <c r="I438" s="203">
        <v>0</v>
      </c>
      <c r="J438" s="139">
        <f>ROUND(I438*H438,2)</f>
        <v>0</v>
      </c>
      <c r="K438" s="136" t="s">
        <v>142</v>
      </c>
      <c r="L438" s="13"/>
      <c r="M438" s="140" t="s">
        <v>1</v>
      </c>
      <c r="N438" s="141" t="s">
        <v>38</v>
      </c>
      <c r="O438" s="142">
        <v>0.063</v>
      </c>
      <c r="P438" s="142">
        <f>O438*H438</f>
        <v>5.03496</v>
      </c>
      <c r="Q438" s="142">
        <v>0</v>
      </c>
      <c r="R438" s="142">
        <f>Q438*H438</f>
        <v>0</v>
      </c>
      <c r="S438" s="142">
        <v>0.0112</v>
      </c>
      <c r="T438" s="143">
        <f>S438*H438</f>
        <v>0.895104</v>
      </c>
      <c r="AR438" s="144" t="s">
        <v>260</v>
      </c>
      <c r="AT438" s="144" t="s">
        <v>138</v>
      </c>
      <c r="AU438" s="144" t="s">
        <v>83</v>
      </c>
      <c r="AY438" s="2" t="s">
        <v>136</v>
      </c>
      <c r="BE438" s="145">
        <f>IF(N438="základní",J438,0)</f>
        <v>0</v>
      </c>
      <c r="BF438" s="145">
        <f>IF(N438="snížená",J438,0)</f>
        <v>0</v>
      </c>
      <c r="BG438" s="145">
        <f>IF(N438="zákl. přenesená",J438,0)</f>
        <v>0</v>
      </c>
      <c r="BH438" s="145">
        <f>IF(N438="sníž. přenesená",J438,0)</f>
        <v>0</v>
      </c>
      <c r="BI438" s="145">
        <f>IF(N438="nulová",J438,0)</f>
        <v>0</v>
      </c>
      <c r="BJ438" s="2" t="s">
        <v>81</v>
      </c>
      <c r="BK438" s="145">
        <f>ROUND(I438*H438,2)</f>
        <v>0</v>
      </c>
      <c r="BL438" s="2" t="s">
        <v>260</v>
      </c>
      <c r="BM438" s="144" t="s">
        <v>434</v>
      </c>
    </row>
    <row r="439" spans="2:51" s="147" customFormat="1" ht="11.25">
      <c r="B439" s="146"/>
      <c r="D439" s="148" t="s">
        <v>145</v>
      </c>
      <c r="E439" s="149" t="s">
        <v>1</v>
      </c>
      <c r="F439" s="150" t="s">
        <v>430</v>
      </c>
      <c r="H439" s="151">
        <v>79.92</v>
      </c>
      <c r="L439" s="146"/>
      <c r="M439" s="152"/>
      <c r="T439" s="153"/>
      <c r="AT439" s="149" t="s">
        <v>145</v>
      </c>
      <c r="AU439" s="149" t="s">
        <v>83</v>
      </c>
      <c r="AV439" s="147" t="s">
        <v>83</v>
      </c>
      <c r="AW439" s="147" t="s">
        <v>29</v>
      </c>
      <c r="AX439" s="147" t="s">
        <v>81</v>
      </c>
      <c r="AY439" s="149" t="s">
        <v>136</v>
      </c>
    </row>
    <row r="440" spans="2:65" s="14" customFormat="1" ht="55.5" customHeight="1">
      <c r="B440" s="13"/>
      <c r="C440" s="134" t="s">
        <v>435</v>
      </c>
      <c r="D440" s="134" t="s">
        <v>138</v>
      </c>
      <c r="E440" s="135" t="s">
        <v>436</v>
      </c>
      <c r="F440" s="136" t="s">
        <v>437</v>
      </c>
      <c r="G440" s="137" t="s">
        <v>166</v>
      </c>
      <c r="H440" s="138">
        <v>4.35</v>
      </c>
      <c r="I440" s="203">
        <v>0</v>
      </c>
      <c r="J440" s="139">
        <f>ROUND(I440*H440,2)</f>
        <v>0</v>
      </c>
      <c r="K440" s="136" t="s">
        <v>154</v>
      </c>
      <c r="L440" s="13"/>
      <c r="M440" s="140" t="s">
        <v>1</v>
      </c>
      <c r="N440" s="141" t="s">
        <v>38</v>
      </c>
      <c r="O440" s="142">
        <v>1.128</v>
      </c>
      <c r="P440" s="142">
        <f>O440*H440</f>
        <v>4.906799999999999</v>
      </c>
      <c r="Q440" s="142">
        <v>0.01874</v>
      </c>
      <c r="R440" s="142">
        <f>Q440*H440</f>
        <v>0.081519</v>
      </c>
      <c r="S440" s="142">
        <v>0</v>
      </c>
      <c r="T440" s="143">
        <f>S440*H440</f>
        <v>0</v>
      </c>
      <c r="AR440" s="144" t="s">
        <v>260</v>
      </c>
      <c r="AT440" s="144" t="s">
        <v>138</v>
      </c>
      <c r="AU440" s="144" t="s">
        <v>83</v>
      </c>
      <c r="AY440" s="2" t="s">
        <v>136</v>
      </c>
      <c r="BE440" s="145">
        <f>IF(N440="základní",J440,0)</f>
        <v>0</v>
      </c>
      <c r="BF440" s="145">
        <f>IF(N440="snížená",J440,0)</f>
        <v>0</v>
      </c>
      <c r="BG440" s="145">
        <f>IF(N440="zákl. přenesená",J440,0)</f>
        <v>0</v>
      </c>
      <c r="BH440" s="145">
        <f>IF(N440="sníž. přenesená",J440,0)</f>
        <v>0</v>
      </c>
      <c r="BI440" s="145">
        <f>IF(N440="nulová",J440,0)</f>
        <v>0</v>
      </c>
      <c r="BJ440" s="2" t="s">
        <v>81</v>
      </c>
      <c r="BK440" s="145">
        <f>ROUND(I440*H440,2)</f>
        <v>0</v>
      </c>
      <c r="BL440" s="2" t="s">
        <v>260</v>
      </c>
      <c r="BM440" s="144" t="s">
        <v>438</v>
      </c>
    </row>
    <row r="441" spans="2:51" s="155" customFormat="1" ht="11.25">
      <c r="B441" s="154"/>
      <c r="D441" s="148" t="s">
        <v>145</v>
      </c>
      <c r="E441" s="156" t="s">
        <v>1</v>
      </c>
      <c r="F441" s="157" t="s">
        <v>439</v>
      </c>
      <c r="H441" s="156" t="s">
        <v>1</v>
      </c>
      <c r="L441" s="154"/>
      <c r="M441" s="158"/>
      <c r="T441" s="159"/>
      <c r="AT441" s="156" t="s">
        <v>145</v>
      </c>
      <c r="AU441" s="156" t="s">
        <v>83</v>
      </c>
      <c r="AV441" s="155" t="s">
        <v>81</v>
      </c>
      <c r="AW441" s="155" t="s">
        <v>29</v>
      </c>
      <c r="AX441" s="155" t="s">
        <v>73</v>
      </c>
      <c r="AY441" s="156" t="s">
        <v>136</v>
      </c>
    </row>
    <row r="442" spans="2:51" s="147" customFormat="1" ht="11.25">
      <c r="B442" s="146"/>
      <c r="D442" s="148" t="s">
        <v>145</v>
      </c>
      <c r="E442" s="149" t="s">
        <v>1</v>
      </c>
      <c r="F442" s="150" t="s">
        <v>440</v>
      </c>
      <c r="H442" s="151">
        <v>4.35</v>
      </c>
      <c r="L442" s="146"/>
      <c r="M442" s="152"/>
      <c r="T442" s="153"/>
      <c r="AT442" s="149" t="s">
        <v>145</v>
      </c>
      <c r="AU442" s="149" t="s">
        <v>83</v>
      </c>
      <c r="AV442" s="147" t="s">
        <v>83</v>
      </c>
      <c r="AW442" s="147" t="s">
        <v>29</v>
      </c>
      <c r="AX442" s="147" t="s">
        <v>73</v>
      </c>
      <c r="AY442" s="149" t="s">
        <v>136</v>
      </c>
    </row>
    <row r="443" spans="2:51" s="177" customFormat="1" ht="11.25">
      <c r="B443" s="176"/>
      <c r="D443" s="148" t="s">
        <v>145</v>
      </c>
      <c r="E443" s="178" t="s">
        <v>1</v>
      </c>
      <c r="F443" s="179" t="s">
        <v>222</v>
      </c>
      <c r="H443" s="180">
        <v>4.35</v>
      </c>
      <c r="L443" s="176"/>
      <c r="M443" s="181"/>
      <c r="T443" s="182"/>
      <c r="AT443" s="178" t="s">
        <v>145</v>
      </c>
      <c r="AU443" s="178" t="s">
        <v>83</v>
      </c>
      <c r="AV443" s="177" t="s">
        <v>143</v>
      </c>
      <c r="AW443" s="177" t="s">
        <v>29</v>
      </c>
      <c r="AX443" s="177" t="s">
        <v>81</v>
      </c>
      <c r="AY443" s="178" t="s">
        <v>136</v>
      </c>
    </row>
    <row r="444" spans="2:65" s="14" customFormat="1" ht="24.2" customHeight="1">
      <c r="B444" s="13"/>
      <c r="C444" s="134" t="s">
        <v>441</v>
      </c>
      <c r="D444" s="134" t="s">
        <v>138</v>
      </c>
      <c r="E444" s="135" t="s">
        <v>442</v>
      </c>
      <c r="F444" s="136" t="s">
        <v>443</v>
      </c>
      <c r="G444" s="137" t="s">
        <v>89</v>
      </c>
      <c r="H444" s="138">
        <v>2.175</v>
      </c>
      <c r="I444" s="203">
        <v>0</v>
      </c>
      <c r="J444" s="139">
        <f>ROUND(I444*H444,2)</f>
        <v>0</v>
      </c>
      <c r="K444" s="136" t="s">
        <v>1</v>
      </c>
      <c r="L444" s="13"/>
      <c r="M444" s="140" t="s">
        <v>1</v>
      </c>
      <c r="N444" s="141" t="s">
        <v>38</v>
      </c>
      <c r="O444" s="142">
        <v>0.28</v>
      </c>
      <c r="P444" s="142">
        <f>O444*H444</f>
        <v>0.609</v>
      </c>
      <c r="Q444" s="142">
        <v>0</v>
      </c>
      <c r="R444" s="142">
        <f>Q444*H444</f>
        <v>0</v>
      </c>
      <c r="S444" s="142">
        <v>0.03175</v>
      </c>
      <c r="T444" s="143">
        <f>S444*H444</f>
        <v>0.06905625</v>
      </c>
      <c r="AR444" s="144" t="s">
        <v>260</v>
      </c>
      <c r="AT444" s="144" t="s">
        <v>138</v>
      </c>
      <c r="AU444" s="144" t="s">
        <v>83</v>
      </c>
      <c r="AY444" s="2" t="s">
        <v>136</v>
      </c>
      <c r="BE444" s="145">
        <f>IF(N444="základní",J444,0)</f>
        <v>0</v>
      </c>
      <c r="BF444" s="145">
        <f>IF(N444="snížená",J444,0)</f>
        <v>0</v>
      </c>
      <c r="BG444" s="145">
        <f>IF(N444="zákl. přenesená",J444,0)</f>
        <v>0</v>
      </c>
      <c r="BH444" s="145">
        <f>IF(N444="sníž. přenesená",J444,0)</f>
        <v>0</v>
      </c>
      <c r="BI444" s="145">
        <f>IF(N444="nulová",J444,0)</f>
        <v>0</v>
      </c>
      <c r="BJ444" s="2" t="s">
        <v>81</v>
      </c>
      <c r="BK444" s="145">
        <f>ROUND(I444*H444,2)</f>
        <v>0</v>
      </c>
      <c r="BL444" s="2" t="s">
        <v>260</v>
      </c>
      <c r="BM444" s="144" t="s">
        <v>444</v>
      </c>
    </row>
    <row r="445" spans="2:51" s="155" customFormat="1" ht="11.25">
      <c r="B445" s="154"/>
      <c r="D445" s="148" t="s">
        <v>145</v>
      </c>
      <c r="E445" s="156" t="s">
        <v>1</v>
      </c>
      <c r="F445" s="157" t="s">
        <v>439</v>
      </c>
      <c r="H445" s="156" t="s">
        <v>1</v>
      </c>
      <c r="L445" s="154"/>
      <c r="M445" s="158"/>
      <c r="T445" s="159"/>
      <c r="AT445" s="156" t="s">
        <v>145</v>
      </c>
      <c r="AU445" s="156" t="s">
        <v>83</v>
      </c>
      <c r="AV445" s="155" t="s">
        <v>81</v>
      </c>
      <c r="AW445" s="155" t="s">
        <v>29</v>
      </c>
      <c r="AX445" s="155" t="s">
        <v>73</v>
      </c>
      <c r="AY445" s="156" t="s">
        <v>136</v>
      </c>
    </row>
    <row r="446" spans="2:51" s="147" customFormat="1" ht="11.25">
      <c r="B446" s="146"/>
      <c r="D446" s="148" t="s">
        <v>145</v>
      </c>
      <c r="E446" s="149" t="s">
        <v>1</v>
      </c>
      <c r="F446" s="150" t="s">
        <v>445</v>
      </c>
      <c r="H446" s="151">
        <v>2.175</v>
      </c>
      <c r="L446" s="146"/>
      <c r="M446" s="152"/>
      <c r="T446" s="153"/>
      <c r="AT446" s="149" t="s">
        <v>145</v>
      </c>
      <c r="AU446" s="149" t="s">
        <v>83</v>
      </c>
      <c r="AV446" s="147" t="s">
        <v>83</v>
      </c>
      <c r="AW446" s="147" t="s">
        <v>29</v>
      </c>
      <c r="AX446" s="147" t="s">
        <v>81</v>
      </c>
      <c r="AY446" s="149" t="s">
        <v>136</v>
      </c>
    </row>
    <row r="447" spans="2:65" s="14" customFormat="1" ht="66.75" customHeight="1">
      <c r="B447" s="13"/>
      <c r="C447" s="134" t="s">
        <v>446</v>
      </c>
      <c r="D447" s="134" t="s">
        <v>138</v>
      </c>
      <c r="E447" s="135" t="s">
        <v>447</v>
      </c>
      <c r="F447" s="136" t="s">
        <v>448</v>
      </c>
      <c r="G447" s="137" t="s">
        <v>253</v>
      </c>
      <c r="H447" s="138">
        <v>1.003</v>
      </c>
      <c r="I447" s="203">
        <v>0</v>
      </c>
      <c r="J447" s="139">
        <f>ROUND(I447*H447,2)</f>
        <v>0</v>
      </c>
      <c r="K447" s="136" t="s">
        <v>154</v>
      </c>
      <c r="L447" s="13"/>
      <c r="M447" s="140" t="s">
        <v>1</v>
      </c>
      <c r="N447" s="141" t="s">
        <v>38</v>
      </c>
      <c r="O447" s="142">
        <v>1.613</v>
      </c>
      <c r="P447" s="142">
        <f>O447*H447</f>
        <v>1.6178389999999998</v>
      </c>
      <c r="Q447" s="142">
        <v>0</v>
      </c>
      <c r="R447" s="142">
        <f>Q447*H447</f>
        <v>0</v>
      </c>
      <c r="S447" s="142">
        <v>0</v>
      </c>
      <c r="T447" s="143">
        <f>S447*H447</f>
        <v>0</v>
      </c>
      <c r="AR447" s="144" t="s">
        <v>260</v>
      </c>
      <c r="AT447" s="144" t="s">
        <v>138</v>
      </c>
      <c r="AU447" s="144" t="s">
        <v>83</v>
      </c>
      <c r="AY447" s="2" t="s">
        <v>136</v>
      </c>
      <c r="BE447" s="145">
        <f>IF(N447="základní",J447,0)</f>
        <v>0</v>
      </c>
      <c r="BF447" s="145">
        <f>IF(N447="snížená",J447,0)</f>
        <v>0</v>
      </c>
      <c r="BG447" s="145">
        <f>IF(N447="zákl. přenesená",J447,0)</f>
        <v>0</v>
      </c>
      <c r="BH447" s="145">
        <f>IF(N447="sníž. přenesená",J447,0)</f>
        <v>0</v>
      </c>
      <c r="BI447" s="145">
        <f>IF(N447="nulová",J447,0)</f>
        <v>0</v>
      </c>
      <c r="BJ447" s="2" t="s">
        <v>81</v>
      </c>
      <c r="BK447" s="145">
        <f>ROUND(I447*H447,2)</f>
        <v>0</v>
      </c>
      <c r="BL447" s="2" t="s">
        <v>260</v>
      </c>
      <c r="BM447" s="144" t="s">
        <v>449</v>
      </c>
    </row>
    <row r="448" spans="2:63" s="123" customFormat="1" ht="22.9" customHeight="1">
      <c r="B448" s="122"/>
      <c r="D448" s="124" t="s">
        <v>72</v>
      </c>
      <c r="E448" s="132" t="s">
        <v>450</v>
      </c>
      <c r="F448" s="132" t="s">
        <v>451</v>
      </c>
      <c r="J448" s="133">
        <f>BK448</f>
        <v>0</v>
      </c>
      <c r="L448" s="122"/>
      <c r="M448" s="127"/>
      <c r="P448" s="128">
        <f>SUM(P449:P457)</f>
        <v>8.55642</v>
      </c>
      <c r="R448" s="128">
        <f>SUM(R449:R457)</f>
        <v>0.0728</v>
      </c>
      <c r="T448" s="129">
        <f>SUM(T449:T457)</f>
        <v>0.096</v>
      </c>
      <c r="AR448" s="124" t="s">
        <v>83</v>
      </c>
      <c r="AT448" s="130" t="s">
        <v>72</v>
      </c>
      <c r="AU448" s="130" t="s">
        <v>81</v>
      </c>
      <c r="AY448" s="124" t="s">
        <v>136</v>
      </c>
      <c r="BK448" s="131">
        <f>SUM(BK449:BK457)</f>
        <v>0</v>
      </c>
    </row>
    <row r="449" spans="2:65" s="14" customFormat="1" ht="37.9" customHeight="1">
      <c r="B449" s="13"/>
      <c r="C449" s="134" t="s">
        <v>452</v>
      </c>
      <c r="D449" s="134" t="s">
        <v>138</v>
      </c>
      <c r="E449" s="135" t="s">
        <v>453</v>
      </c>
      <c r="F449" s="136" t="s">
        <v>454</v>
      </c>
      <c r="G449" s="137" t="s">
        <v>172</v>
      </c>
      <c r="H449" s="138">
        <v>4</v>
      </c>
      <c r="I449" s="203">
        <v>0</v>
      </c>
      <c r="J449" s="139">
        <f>ROUND(I449*H449,2)</f>
        <v>0</v>
      </c>
      <c r="K449" s="136" t="s">
        <v>142</v>
      </c>
      <c r="L449" s="13"/>
      <c r="M449" s="140" t="s">
        <v>1</v>
      </c>
      <c r="N449" s="141" t="s">
        <v>38</v>
      </c>
      <c r="O449" s="142">
        <v>1.682</v>
      </c>
      <c r="P449" s="142">
        <f>O449*H449</f>
        <v>6.728</v>
      </c>
      <c r="Q449" s="142">
        <v>0</v>
      </c>
      <c r="R449" s="142">
        <f>Q449*H449</f>
        <v>0</v>
      </c>
      <c r="S449" s="142">
        <v>0</v>
      </c>
      <c r="T449" s="143">
        <f>S449*H449</f>
        <v>0</v>
      </c>
      <c r="AR449" s="144" t="s">
        <v>260</v>
      </c>
      <c r="AT449" s="144" t="s">
        <v>138</v>
      </c>
      <c r="AU449" s="144" t="s">
        <v>83</v>
      </c>
      <c r="AY449" s="2" t="s">
        <v>136</v>
      </c>
      <c r="BE449" s="145">
        <f>IF(N449="základní",J449,0)</f>
        <v>0</v>
      </c>
      <c r="BF449" s="145">
        <f>IF(N449="snížená",J449,0)</f>
        <v>0</v>
      </c>
      <c r="BG449" s="145">
        <f>IF(N449="zákl. přenesená",J449,0)</f>
        <v>0</v>
      </c>
      <c r="BH449" s="145">
        <f>IF(N449="sníž. přenesená",J449,0)</f>
        <v>0</v>
      </c>
      <c r="BI449" s="145">
        <f>IF(N449="nulová",J449,0)</f>
        <v>0</v>
      </c>
      <c r="BJ449" s="2" t="s">
        <v>81</v>
      </c>
      <c r="BK449" s="145">
        <f>ROUND(I449*H449,2)</f>
        <v>0</v>
      </c>
      <c r="BL449" s="2" t="s">
        <v>260</v>
      </c>
      <c r="BM449" s="144" t="s">
        <v>455</v>
      </c>
    </row>
    <row r="450" spans="2:51" s="147" customFormat="1" ht="11.25">
      <c r="B450" s="146"/>
      <c r="D450" s="148" t="s">
        <v>145</v>
      </c>
      <c r="E450" s="149" t="s">
        <v>1</v>
      </c>
      <c r="F450" s="150" t="s">
        <v>456</v>
      </c>
      <c r="H450" s="151">
        <v>4</v>
      </c>
      <c r="L450" s="146"/>
      <c r="M450" s="152"/>
      <c r="T450" s="153"/>
      <c r="AT450" s="149" t="s">
        <v>145</v>
      </c>
      <c r="AU450" s="149" t="s">
        <v>83</v>
      </c>
      <c r="AV450" s="147" t="s">
        <v>83</v>
      </c>
      <c r="AW450" s="147" t="s">
        <v>29</v>
      </c>
      <c r="AX450" s="147" t="s">
        <v>81</v>
      </c>
      <c r="AY450" s="149" t="s">
        <v>136</v>
      </c>
    </row>
    <row r="451" spans="2:65" s="14" customFormat="1" ht="24.2" customHeight="1">
      <c r="B451" s="13"/>
      <c r="C451" s="167" t="s">
        <v>457</v>
      </c>
      <c r="D451" s="167" t="s">
        <v>177</v>
      </c>
      <c r="E451" s="168" t="s">
        <v>458</v>
      </c>
      <c r="F451" s="169" t="s">
        <v>459</v>
      </c>
      <c r="G451" s="170" t="s">
        <v>172</v>
      </c>
      <c r="H451" s="171">
        <v>4</v>
      </c>
      <c r="I451" s="204">
        <v>0</v>
      </c>
      <c r="J451" s="172">
        <f>ROUND(I451*H451,2)</f>
        <v>0</v>
      </c>
      <c r="K451" s="169" t="s">
        <v>142</v>
      </c>
      <c r="L451" s="173"/>
      <c r="M451" s="174" t="s">
        <v>1</v>
      </c>
      <c r="N451" s="175" t="s">
        <v>38</v>
      </c>
      <c r="O451" s="142">
        <v>0</v>
      </c>
      <c r="P451" s="142">
        <f>O451*H451</f>
        <v>0</v>
      </c>
      <c r="Q451" s="142">
        <v>0.016</v>
      </c>
      <c r="R451" s="142">
        <f>Q451*H451</f>
        <v>0.064</v>
      </c>
      <c r="S451" s="142">
        <v>0</v>
      </c>
      <c r="T451" s="143">
        <f>S451*H451</f>
        <v>0</v>
      </c>
      <c r="AR451" s="144" t="s">
        <v>371</v>
      </c>
      <c r="AT451" s="144" t="s">
        <v>177</v>
      </c>
      <c r="AU451" s="144" t="s">
        <v>83</v>
      </c>
      <c r="AY451" s="2" t="s">
        <v>136</v>
      </c>
      <c r="BE451" s="145">
        <f>IF(N451="základní",J451,0)</f>
        <v>0</v>
      </c>
      <c r="BF451" s="145">
        <f>IF(N451="snížená",J451,0)</f>
        <v>0</v>
      </c>
      <c r="BG451" s="145">
        <f>IF(N451="zákl. přenesená",J451,0)</f>
        <v>0</v>
      </c>
      <c r="BH451" s="145">
        <f>IF(N451="sníž. přenesená",J451,0)</f>
        <v>0</v>
      </c>
      <c r="BI451" s="145">
        <f>IF(N451="nulová",J451,0)</f>
        <v>0</v>
      </c>
      <c r="BJ451" s="2" t="s">
        <v>81</v>
      </c>
      <c r="BK451" s="145">
        <f>ROUND(I451*H451,2)</f>
        <v>0</v>
      </c>
      <c r="BL451" s="2" t="s">
        <v>260</v>
      </c>
      <c r="BM451" s="144" t="s">
        <v>460</v>
      </c>
    </row>
    <row r="452" spans="2:65" s="14" customFormat="1" ht="24.2" customHeight="1">
      <c r="B452" s="13"/>
      <c r="C452" s="134" t="s">
        <v>461</v>
      </c>
      <c r="D452" s="134" t="s">
        <v>138</v>
      </c>
      <c r="E452" s="135" t="s">
        <v>462</v>
      </c>
      <c r="F452" s="136" t="s">
        <v>463</v>
      </c>
      <c r="G452" s="137" t="s">
        <v>172</v>
      </c>
      <c r="H452" s="138">
        <v>4</v>
      </c>
      <c r="I452" s="203">
        <v>0</v>
      </c>
      <c r="J452" s="139">
        <f>ROUND(I452*H452,2)</f>
        <v>0</v>
      </c>
      <c r="K452" s="136" t="s">
        <v>142</v>
      </c>
      <c r="L452" s="13"/>
      <c r="M452" s="140" t="s">
        <v>1</v>
      </c>
      <c r="N452" s="141" t="s">
        <v>38</v>
      </c>
      <c r="O452" s="142">
        <v>0.379</v>
      </c>
      <c r="P452" s="142">
        <f>O452*H452</f>
        <v>1.516</v>
      </c>
      <c r="Q452" s="142">
        <v>0</v>
      </c>
      <c r="R452" s="142">
        <f>Q452*H452</f>
        <v>0</v>
      </c>
      <c r="S452" s="142">
        <v>0</v>
      </c>
      <c r="T452" s="143">
        <f>S452*H452</f>
        <v>0</v>
      </c>
      <c r="AR452" s="144" t="s">
        <v>260</v>
      </c>
      <c r="AT452" s="144" t="s">
        <v>138</v>
      </c>
      <c r="AU452" s="144" t="s">
        <v>83</v>
      </c>
      <c r="AY452" s="2" t="s">
        <v>136</v>
      </c>
      <c r="BE452" s="145">
        <f>IF(N452="základní",J452,0)</f>
        <v>0</v>
      </c>
      <c r="BF452" s="145">
        <f>IF(N452="snížená",J452,0)</f>
        <v>0</v>
      </c>
      <c r="BG452" s="145">
        <f>IF(N452="zákl. přenesená",J452,0)</f>
        <v>0</v>
      </c>
      <c r="BH452" s="145">
        <f>IF(N452="sníž. přenesená",J452,0)</f>
        <v>0</v>
      </c>
      <c r="BI452" s="145">
        <f>IF(N452="nulová",J452,0)</f>
        <v>0</v>
      </c>
      <c r="BJ452" s="2" t="s">
        <v>81</v>
      </c>
      <c r="BK452" s="145">
        <f>ROUND(I452*H452,2)</f>
        <v>0</v>
      </c>
      <c r="BL452" s="2" t="s">
        <v>260</v>
      </c>
      <c r="BM452" s="144" t="s">
        <v>464</v>
      </c>
    </row>
    <row r="453" spans="2:51" s="147" customFormat="1" ht="11.25">
      <c r="B453" s="146"/>
      <c r="D453" s="148" t="s">
        <v>145</v>
      </c>
      <c r="E453" s="149" t="s">
        <v>1</v>
      </c>
      <c r="F453" s="150" t="s">
        <v>456</v>
      </c>
      <c r="H453" s="151">
        <v>4</v>
      </c>
      <c r="L453" s="146"/>
      <c r="M453" s="152"/>
      <c r="T453" s="153"/>
      <c r="AT453" s="149" t="s">
        <v>145</v>
      </c>
      <c r="AU453" s="149" t="s">
        <v>83</v>
      </c>
      <c r="AV453" s="147" t="s">
        <v>83</v>
      </c>
      <c r="AW453" s="147" t="s">
        <v>29</v>
      </c>
      <c r="AX453" s="147" t="s">
        <v>81</v>
      </c>
      <c r="AY453" s="149" t="s">
        <v>136</v>
      </c>
    </row>
    <row r="454" spans="2:65" s="14" customFormat="1" ht="16.5" customHeight="1">
      <c r="B454" s="13"/>
      <c r="C454" s="167" t="s">
        <v>465</v>
      </c>
      <c r="D454" s="167" t="s">
        <v>177</v>
      </c>
      <c r="E454" s="168" t="s">
        <v>466</v>
      </c>
      <c r="F454" s="169" t="s">
        <v>467</v>
      </c>
      <c r="G454" s="170" t="s">
        <v>172</v>
      </c>
      <c r="H454" s="171">
        <v>4</v>
      </c>
      <c r="I454" s="204">
        <v>0</v>
      </c>
      <c r="J454" s="172">
        <f>ROUND(I454*H454,2)</f>
        <v>0</v>
      </c>
      <c r="K454" s="169" t="s">
        <v>142</v>
      </c>
      <c r="L454" s="173"/>
      <c r="M454" s="174" t="s">
        <v>1</v>
      </c>
      <c r="N454" s="175" t="s">
        <v>38</v>
      </c>
      <c r="O454" s="142">
        <v>0</v>
      </c>
      <c r="P454" s="142">
        <f>O454*H454</f>
        <v>0</v>
      </c>
      <c r="Q454" s="142">
        <v>0.0022</v>
      </c>
      <c r="R454" s="142">
        <f>Q454*H454</f>
        <v>0.0088</v>
      </c>
      <c r="S454" s="142">
        <v>0</v>
      </c>
      <c r="T454" s="143">
        <f>S454*H454</f>
        <v>0</v>
      </c>
      <c r="AR454" s="144" t="s">
        <v>371</v>
      </c>
      <c r="AT454" s="144" t="s">
        <v>177</v>
      </c>
      <c r="AU454" s="144" t="s">
        <v>83</v>
      </c>
      <c r="AY454" s="2" t="s">
        <v>136</v>
      </c>
      <c r="BE454" s="145">
        <f>IF(N454="základní",J454,0)</f>
        <v>0</v>
      </c>
      <c r="BF454" s="145">
        <f>IF(N454="snížená",J454,0)</f>
        <v>0</v>
      </c>
      <c r="BG454" s="145">
        <f>IF(N454="zákl. přenesená",J454,0)</f>
        <v>0</v>
      </c>
      <c r="BH454" s="145">
        <f>IF(N454="sníž. přenesená",J454,0)</f>
        <v>0</v>
      </c>
      <c r="BI454" s="145">
        <f>IF(N454="nulová",J454,0)</f>
        <v>0</v>
      </c>
      <c r="BJ454" s="2" t="s">
        <v>81</v>
      </c>
      <c r="BK454" s="145">
        <f>ROUND(I454*H454,2)</f>
        <v>0</v>
      </c>
      <c r="BL454" s="2" t="s">
        <v>260</v>
      </c>
      <c r="BM454" s="144" t="s">
        <v>468</v>
      </c>
    </row>
    <row r="455" spans="2:65" s="14" customFormat="1" ht="24.2" customHeight="1">
      <c r="B455" s="13"/>
      <c r="C455" s="134" t="s">
        <v>469</v>
      </c>
      <c r="D455" s="134" t="s">
        <v>138</v>
      </c>
      <c r="E455" s="135" t="s">
        <v>470</v>
      </c>
      <c r="F455" s="136" t="s">
        <v>471</v>
      </c>
      <c r="G455" s="137" t="s">
        <v>172</v>
      </c>
      <c r="H455" s="138">
        <v>4</v>
      </c>
      <c r="I455" s="203">
        <v>0</v>
      </c>
      <c r="J455" s="139">
        <f>ROUND(I455*H455,2)</f>
        <v>0</v>
      </c>
      <c r="K455" s="136" t="s">
        <v>142</v>
      </c>
      <c r="L455" s="13"/>
      <c r="M455" s="140" t="s">
        <v>1</v>
      </c>
      <c r="N455" s="141" t="s">
        <v>38</v>
      </c>
      <c r="O455" s="142">
        <v>0.05</v>
      </c>
      <c r="P455" s="142">
        <f>O455*H455</f>
        <v>0.2</v>
      </c>
      <c r="Q455" s="142">
        <v>0</v>
      </c>
      <c r="R455" s="142">
        <f>Q455*H455</f>
        <v>0</v>
      </c>
      <c r="S455" s="142">
        <v>0.024</v>
      </c>
      <c r="T455" s="143">
        <f>S455*H455</f>
        <v>0.096</v>
      </c>
      <c r="AR455" s="144" t="s">
        <v>260</v>
      </c>
      <c r="AT455" s="144" t="s">
        <v>138</v>
      </c>
      <c r="AU455" s="144" t="s">
        <v>83</v>
      </c>
      <c r="AY455" s="2" t="s">
        <v>136</v>
      </c>
      <c r="BE455" s="145">
        <f>IF(N455="základní",J455,0)</f>
        <v>0</v>
      </c>
      <c r="BF455" s="145">
        <f>IF(N455="snížená",J455,0)</f>
        <v>0</v>
      </c>
      <c r="BG455" s="145">
        <f>IF(N455="zákl. přenesená",J455,0)</f>
        <v>0</v>
      </c>
      <c r="BH455" s="145">
        <f>IF(N455="sníž. přenesená",J455,0)</f>
        <v>0</v>
      </c>
      <c r="BI455" s="145">
        <f>IF(N455="nulová",J455,0)</f>
        <v>0</v>
      </c>
      <c r="BJ455" s="2" t="s">
        <v>81</v>
      </c>
      <c r="BK455" s="145">
        <f>ROUND(I455*H455,2)</f>
        <v>0</v>
      </c>
      <c r="BL455" s="2" t="s">
        <v>260</v>
      </c>
      <c r="BM455" s="144" t="s">
        <v>472</v>
      </c>
    </row>
    <row r="456" spans="2:51" s="147" customFormat="1" ht="11.25">
      <c r="B456" s="146"/>
      <c r="D456" s="148" t="s">
        <v>145</v>
      </c>
      <c r="E456" s="149" t="s">
        <v>1</v>
      </c>
      <c r="F456" s="150" t="s">
        <v>456</v>
      </c>
      <c r="H456" s="151">
        <v>4</v>
      </c>
      <c r="L456" s="146"/>
      <c r="M456" s="152"/>
      <c r="T456" s="153"/>
      <c r="AT456" s="149" t="s">
        <v>145</v>
      </c>
      <c r="AU456" s="149" t="s">
        <v>83</v>
      </c>
      <c r="AV456" s="147" t="s">
        <v>83</v>
      </c>
      <c r="AW456" s="147" t="s">
        <v>29</v>
      </c>
      <c r="AX456" s="147" t="s">
        <v>81</v>
      </c>
      <c r="AY456" s="149" t="s">
        <v>136</v>
      </c>
    </row>
    <row r="457" spans="2:65" s="14" customFormat="1" ht="49.15" customHeight="1">
      <c r="B457" s="13"/>
      <c r="C457" s="134" t="s">
        <v>473</v>
      </c>
      <c r="D457" s="134" t="s">
        <v>138</v>
      </c>
      <c r="E457" s="135" t="s">
        <v>474</v>
      </c>
      <c r="F457" s="136" t="s">
        <v>475</v>
      </c>
      <c r="G457" s="137" t="s">
        <v>253</v>
      </c>
      <c r="H457" s="138">
        <v>0.073</v>
      </c>
      <c r="I457" s="203">
        <v>0</v>
      </c>
      <c r="J457" s="139">
        <f>ROUND(I457*H457,2)</f>
        <v>0</v>
      </c>
      <c r="K457" s="136" t="s">
        <v>154</v>
      </c>
      <c r="L457" s="13"/>
      <c r="M457" s="140" t="s">
        <v>1</v>
      </c>
      <c r="N457" s="141" t="s">
        <v>38</v>
      </c>
      <c r="O457" s="142">
        <v>1.54</v>
      </c>
      <c r="P457" s="142">
        <f>O457*H457</f>
        <v>0.11241999999999999</v>
      </c>
      <c r="Q457" s="142">
        <v>0</v>
      </c>
      <c r="R457" s="142">
        <f>Q457*H457</f>
        <v>0</v>
      </c>
      <c r="S457" s="142">
        <v>0</v>
      </c>
      <c r="T457" s="143">
        <f>S457*H457</f>
        <v>0</v>
      </c>
      <c r="AR457" s="144" t="s">
        <v>260</v>
      </c>
      <c r="AT457" s="144" t="s">
        <v>138</v>
      </c>
      <c r="AU457" s="144" t="s">
        <v>83</v>
      </c>
      <c r="AY457" s="2" t="s">
        <v>136</v>
      </c>
      <c r="BE457" s="145">
        <f>IF(N457="základní",J457,0)</f>
        <v>0</v>
      </c>
      <c r="BF457" s="145">
        <f>IF(N457="snížená",J457,0)</f>
        <v>0</v>
      </c>
      <c r="BG457" s="145">
        <f>IF(N457="zákl. přenesená",J457,0)</f>
        <v>0</v>
      </c>
      <c r="BH457" s="145">
        <f>IF(N457="sníž. přenesená",J457,0)</f>
        <v>0</v>
      </c>
      <c r="BI457" s="145">
        <f>IF(N457="nulová",J457,0)</f>
        <v>0</v>
      </c>
      <c r="BJ457" s="2" t="s">
        <v>81</v>
      </c>
      <c r="BK457" s="145">
        <f>ROUND(I457*H457,2)</f>
        <v>0</v>
      </c>
      <c r="BL457" s="2" t="s">
        <v>260</v>
      </c>
      <c r="BM457" s="144" t="s">
        <v>476</v>
      </c>
    </row>
    <row r="458" spans="2:63" s="123" customFormat="1" ht="22.9" customHeight="1">
      <c r="B458" s="122"/>
      <c r="D458" s="124" t="s">
        <v>72</v>
      </c>
      <c r="E458" s="132" t="s">
        <v>477</v>
      </c>
      <c r="F458" s="132" t="s">
        <v>478</v>
      </c>
      <c r="J458" s="133">
        <f>BK458</f>
        <v>0</v>
      </c>
      <c r="L458" s="122"/>
      <c r="M458" s="127"/>
      <c r="P458" s="128">
        <f>SUM(P459:P516)</f>
        <v>299.824644</v>
      </c>
      <c r="R458" s="128">
        <f>SUM(R459:R516)</f>
        <v>7.0817792399999995</v>
      </c>
      <c r="T458" s="129">
        <f>SUM(T459:T516)</f>
        <v>5.69666694</v>
      </c>
      <c r="AR458" s="124" t="s">
        <v>83</v>
      </c>
      <c r="AT458" s="130" t="s">
        <v>72</v>
      </c>
      <c r="AU458" s="130" t="s">
        <v>81</v>
      </c>
      <c r="AY458" s="124" t="s">
        <v>136</v>
      </c>
      <c r="BK458" s="131">
        <f>SUM(BK459:BK516)</f>
        <v>0</v>
      </c>
    </row>
    <row r="459" spans="2:65" s="14" customFormat="1" ht="24.2" customHeight="1">
      <c r="B459" s="13"/>
      <c r="C459" s="134" t="s">
        <v>479</v>
      </c>
      <c r="D459" s="134" t="s">
        <v>138</v>
      </c>
      <c r="E459" s="135" t="s">
        <v>480</v>
      </c>
      <c r="F459" s="136" t="s">
        <v>481</v>
      </c>
      <c r="G459" s="137" t="s">
        <v>89</v>
      </c>
      <c r="H459" s="138">
        <v>163.815</v>
      </c>
      <c r="I459" s="203">
        <v>0</v>
      </c>
      <c r="J459" s="139">
        <f>ROUND(I459*H459,2)</f>
        <v>0</v>
      </c>
      <c r="K459" s="136" t="s">
        <v>142</v>
      </c>
      <c r="L459" s="13"/>
      <c r="M459" s="140" t="s">
        <v>1</v>
      </c>
      <c r="N459" s="141" t="s">
        <v>38</v>
      </c>
      <c r="O459" s="142">
        <v>0.024</v>
      </c>
      <c r="P459" s="142">
        <f>O459*H459</f>
        <v>3.93156</v>
      </c>
      <c r="Q459" s="142">
        <v>0</v>
      </c>
      <c r="R459" s="142">
        <f>Q459*H459</f>
        <v>0</v>
      </c>
      <c r="S459" s="142">
        <v>0</v>
      </c>
      <c r="T459" s="143">
        <f>S459*H459</f>
        <v>0</v>
      </c>
      <c r="AR459" s="144" t="s">
        <v>260</v>
      </c>
      <c r="AT459" s="144" t="s">
        <v>138</v>
      </c>
      <c r="AU459" s="144" t="s">
        <v>83</v>
      </c>
      <c r="AY459" s="2" t="s">
        <v>136</v>
      </c>
      <c r="BE459" s="145">
        <f>IF(N459="základní",J459,0)</f>
        <v>0</v>
      </c>
      <c r="BF459" s="145">
        <f>IF(N459="snížená",J459,0)</f>
        <v>0</v>
      </c>
      <c r="BG459" s="145">
        <f>IF(N459="zákl. přenesená",J459,0)</f>
        <v>0</v>
      </c>
      <c r="BH459" s="145">
        <f>IF(N459="sníž. přenesená",J459,0)</f>
        <v>0</v>
      </c>
      <c r="BI459" s="145">
        <f>IF(N459="nulová",J459,0)</f>
        <v>0</v>
      </c>
      <c r="BJ459" s="2" t="s">
        <v>81</v>
      </c>
      <c r="BK459" s="145">
        <f>ROUND(I459*H459,2)</f>
        <v>0</v>
      </c>
      <c r="BL459" s="2" t="s">
        <v>260</v>
      </c>
      <c r="BM459" s="144" t="s">
        <v>482</v>
      </c>
    </row>
    <row r="460" spans="2:51" s="155" customFormat="1" ht="11.25">
      <c r="B460" s="154"/>
      <c r="D460" s="148" t="s">
        <v>145</v>
      </c>
      <c r="E460" s="156" t="s">
        <v>1</v>
      </c>
      <c r="F460" s="157" t="s">
        <v>483</v>
      </c>
      <c r="H460" s="156" t="s">
        <v>1</v>
      </c>
      <c r="L460" s="154"/>
      <c r="M460" s="158"/>
      <c r="T460" s="159"/>
      <c r="AT460" s="156" t="s">
        <v>145</v>
      </c>
      <c r="AU460" s="156" t="s">
        <v>83</v>
      </c>
      <c r="AV460" s="155" t="s">
        <v>81</v>
      </c>
      <c r="AW460" s="155" t="s">
        <v>29</v>
      </c>
      <c r="AX460" s="155" t="s">
        <v>73</v>
      </c>
      <c r="AY460" s="156" t="s">
        <v>136</v>
      </c>
    </row>
    <row r="461" spans="2:51" s="147" customFormat="1" ht="11.25">
      <c r="B461" s="146"/>
      <c r="D461" s="148" t="s">
        <v>145</v>
      </c>
      <c r="E461" s="149" t="s">
        <v>1</v>
      </c>
      <c r="F461" s="150" t="s">
        <v>484</v>
      </c>
      <c r="H461" s="151">
        <v>163.815</v>
      </c>
      <c r="L461" s="146"/>
      <c r="M461" s="152"/>
      <c r="T461" s="153"/>
      <c r="AT461" s="149" t="s">
        <v>145</v>
      </c>
      <c r="AU461" s="149" t="s">
        <v>83</v>
      </c>
      <c r="AV461" s="147" t="s">
        <v>83</v>
      </c>
      <c r="AW461" s="147" t="s">
        <v>29</v>
      </c>
      <c r="AX461" s="147" t="s">
        <v>81</v>
      </c>
      <c r="AY461" s="149" t="s">
        <v>136</v>
      </c>
    </row>
    <row r="462" spans="2:65" s="14" customFormat="1" ht="24.2" customHeight="1">
      <c r="B462" s="13"/>
      <c r="C462" s="134" t="s">
        <v>485</v>
      </c>
      <c r="D462" s="134" t="s">
        <v>138</v>
      </c>
      <c r="E462" s="135" t="s">
        <v>486</v>
      </c>
      <c r="F462" s="136" t="s">
        <v>487</v>
      </c>
      <c r="G462" s="137" t="s">
        <v>89</v>
      </c>
      <c r="H462" s="138">
        <v>57.022</v>
      </c>
      <c r="I462" s="203">
        <v>0</v>
      </c>
      <c r="J462" s="139">
        <f>ROUND(I462*H462,2)</f>
        <v>0</v>
      </c>
      <c r="K462" s="136" t="s">
        <v>142</v>
      </c>
      <c r="L462" s="13"/>
      <c r="M462" s="140" t="s">
        <v>1</v>
      </c>
      <c r="N462" s="141" t="s">
        <v>38</v>
      </c>
      <c r="O462" s="142">
        <v>0.044</v>
      </c>
      <c r="P462" s="142">
        <f>O462*H462</f>
        <v>2.508968</v>
      </c>
      <c r="Q462" s="142">
        <v>0.0003</v>
      </c>
      <c r="R462" s="142">
        <f>Q462*H462</f>
        <v>0.0171066</v>
      </c>
      <c r="S462" s="142">
        <v>0</v>
      </c>
      <c r="T462" s="143">
        <f>S462*H462</f>
        <v>0</v>
      </c>
      <c r="AR462" s="144" t="s">
        <v>260</v>
      </c>
      <c r="AT462" s="144" t="s">
        <v>138</v>
      </c>
      <c r="AU462" s="144" t="s">
        <v>83</v>
      </c>
      <c r="AY462" s="2" t="s">
        <v>136</v>
      </c>
      <c r="BE462" s="145">
        <f>IF(N462="základní",J462,0)</f>
        <v>0</v>
      </c>
      <c r="BF462" s="145">
        <f>IF(N462="snížená",J462,0)</f>
        <v>0</v>
      </c>
      <c r="BG462" s="145">
        <f>IF(N462="zákl. přenesená",J462,0)</f>
        <v>0</v>
      </c>
      <c r="BH462" s="145">
        <f>IF(N462="sníž. přenesená",J462,0)</f>
        <v>0</v>
      </c>
      <c r="BI462" s="145">
        <f>IF(N462="nulová",J462,0)</f>
        <v>0</v>
      </c>
      <c r="BJ462" s="2" t="s">
        <v>81</v>
      </c>
      <c r="BK462" s="145">
        <f>ROUND(I462*H462,2)</f>
        <v>0</v>
      </c>
      <c r="BL462" s="2" t="s">
        <v>260</v>
      </c>
      <c r="BM462" s="144" t="s">
        <v>488</v>
      </c>
    </row>
    <row r="463" spans="2:51" s="155" customFormat="1" ht="11.25">
      <c r="B463" s="154"/>
      <c r="D463" s="148" t="s">
        <v>145</v>
      </c>
      <c r="E463" s="156" t="s">
        <v>1</v>
      </c>
      <c r="F463" s="157" t="s">
        <v>227</v>
      </c>
      <c r="H463" s="156" t="s">
        <v>1</v>
      </c>
      <c r="L463" s="154"/>
      <c r="M463" s="158"/>
      <c r="T463" s="159"/>
      <c r="AT463" s="156" t="s">
        <v>145</v>
      </c>
      <c r="AU463" s="156" t="s">
        <v>83</v>
      </c>
      <c r="AV463" s="155" t="s">
        <v>81</v>
      </c>
      <c r="AW463" s="155" t="s">
        <v>29</v>
      </c>
      <c r="AX463" s="155" t="s">
        <v>73</v>
      </c>
      <c r="AY463" s="156" t="s">
        <v>136</v>
      </c>
    </row>
    <row r="464" spans="2:51" s="147" customFormat="1" ht="11.25">
      <c r="B464" s="146"/>
      <c r="D464" s="148" t="s">
        <v>145</v>
      </c>
      <c r="E464" s="149" t="s">
        <v>1</v>
      </c>
      <c r="F464" s="150" t="s">
        <v>281</v>
      </c>
      <c r="H464" s="151">
        <v>2.46</v>
      </c>
      <c r="L464" s="146"/>
      <c r="M464" s="152"/>
      <c r="T464" s="153"/>
      <c r="AT464" s="149" t="s">
        <v>145</v>
      </c>
      <c r="AU464" s="149" t="s">
        <v>83</v>
      </c>
      <c r="AV464" s="147" t="s">
        <v>83</v>
      </c>
      <c r="AW464" s="147" t="s">
        <v>29</v>
      </c>
      <c r="AX464" s="147" t="s">
        <v>73</v>
      </c>
      <c r="AY464" s="149" t="s">
        <v>136</v>
      </c>
    </row>
    <row r="465" spans="2:51" s="147" customFormat="1" ht="11.25">
      <c r="B465" s="146"/>
      <c r="D465" s="148" t="s">
        <v>145</v>
      </c>
      <c r="E465" s="149" t="s">
        <v>1</v>
      </c>
      <c r="F465" s="150" t="s">
        <v>282</v>
      </c>
      <c r="H465" s="151">
        <v>1.35</v>
      </c>
      <c r="L465" s="146"/>
      <c r="M465" s="152"/>
      <c r="T465" s="153"/>
      <c r="AT465" s="149" t="s">
        <v>145</v>
      </c>
      <c r="AU465" s="149" t="s">
        <v>83</v>
      </c>
      <c r="AV465" s="147" t="s">
        <v>83</v>
      </c>
      <c r="AW465" s="147" t="s">
        <v>29</v>
      </c>
      <c r="AX465" s="147" t="s">
        <v>73</v>
      </c>
      <c r="AY465" s="149" t="s">
        <v>136</v>
      </c>
    </row>
    <row r="466" spans="2:51" s="147" customFormat="1" ht="11.25">
      <c r="B466" s="146"/>
      <c r="D466" s="148" t="s">
        <v>145</v>
      </c>
      <c r="E466" s="149" t="s">
        <v>1</v>
      </c>
      <c r="F466" s="150" t="s">
        <v>283</v>
      </c>
      <c r="H466" s="151">
        <v>4.28</v>
      </c>
      <c r="L466" s="146"/>
      <c r="M466" s="152"/>
      <c r="T466" s="153"/>
      <c r="AT466" s="149" t="s">
        <v>145</v>
      </c>
      <c r="AU466" s="149" t="s">
        <v>83</v>
      </c>
      <c r="AV466" s="147" t="s">
        <v>83</v>
      </c>
      <c r="AW466" s="147" t="s">
        <v>29</v>
      </c>
      <c r="AX466" s="147" t="s">
        <v>73</v>
      </c>
      <c r="AY466" s="149" t="s">
        <v>136</v>
      </c>
    </row>
    <row r="467" spans="2:51" s="147" customFormat="1" ht="11.25">
      <c r="B467" s="146"/>
      <c r="D467" s="148" t="s">
        <v>145</v>
      </c>
      <c r="E467" s="149" t="s">
        <v>1</v>
      </c>
      <c r="F467" s="150" t="s">
        <v>284</v>
      </c>
      <c r="H467" s="151">
        <v>1.38</v>
      </c>
      <c r="L467" s="146"/>
      <c r="M467" s="152"/>
      <c r="T467" s="153"/>
      <c r="AT467" s="149" t="s">
        <v>145</v>
      </c>
      <c r="AU467" s="149" t="s">
        <v>83</v>
      </c>
      <c r="AV467" s="147" t="s">
        <v>83</v>
      </c>
      <c r="AW467" s="147" t="s">
        <v>29</v>
      </c>
      <c r="AX467" s="147" t="s">
        <v>73</v>
      </c>
      <c r="AY467" s="149" t="s">
        <v>136</v>
      </c>
    </row>
    <row r="468" spans="2:51" s="161" customFormat="1" ht="11.25">
      <c r="B468" s="160"/>
      <c r="D468" s="148" t="s">
        <v>145</v>
      </c>
      <c r="E468" s="162" t="s">
        <v>1</v>
      </c>
      <c r="F468" s="163" t="s">
        <v>159</v>
      </c>
      <c r="H468" s="164">
        <v>9.469999999999999</v>
      </c>
      <c r="L468" s="160"/>
      <c r="M468" s="165"/>
      <c r="T468" s="166"/>
      <c r="AT468" s="162" t="s">
        <v>145</v>
      </c>
      <c r="AU468" s="162" t="s">
        <v>83</v>
      </c>
      <c r="AV468" s="161" t="s">
        <v>150</v>
      </c>
      <c r="AW468" s="161" t="s">
        <v>29</v>
      </c>
      <c r="AX468" s="161" t="s">
        <v>73</v>
      </c>
      <c r="AY468" s="162" t="s">
        <v>136</v>
      </c>
    </row>
    <row r="469" spans="2:51" s="155" customFormat="1" ht="11.25">
      <c r="B469" s="154"/>
      <c r="D469" s="148" t="s">
        <v>145</v>
      </c>
      <c r="E469" s="156" t="s">
        <v>1</v>
      </c>
      <c r="F469" s="157" t="s">
        <v>215</v>
      </c>
      <c r="H469" s="156" t="s">
        <v>1</v>
      </c>
      <c r="L469" s="154"/>
      <c r="M469" s="158"/>
      <c r="T469" s="159"/>
      <c r="AT469" s="156" t="s">
        <v>145</v>
      </c>
      <c r="AU469" s="156" t="s">
        <v>83</v>
      </c>
      <c r="AV469" s="155" t="s">
        <v>81</v>
      </c>
      <c r="AW469" s="155" t="s">
        <v>29</v>
      </c>
      <c r="AX469" s="155" t="s">
        <v>73</v>
      </c>
      <c r="AY469" s="156" t="s">
        <v>136</v>
      </c>
    </row>
    <row r="470" spans="2:51" s="147" customFormat="1" ht="11.25">
      <c r="B470" s="146"/>
      <c r="D470" s="148" t="s">
        <v>145</v>
      </c>
      <c r="E470" s="149" t="s">
        <v>1</v>
      </c>
      <c r="F470" s="150" t="s">
        <v>489</v>
      </c>
      <c r="H470" s="151">
        <v>41.252</v>
      </c>
      <c r="L470" s="146"/>
      <c r="M470" s="152"/>
      <c r="T470" s="153"/>
      <c r="AT470" s="149" t="s">
        <v>145</v>
      </c>
      <c r="AU470" s="149" t="s">
        <v>83</v>
      </c>
      <c r="AV470" s="147" t="s">
        <v>83</v>
      </c>
      <c r="AW470" s="147" t="s">
        <v>29</v>
      </c>
      <c r="AX470" s="147" t="s">
        <v>73</v>
      </c>
      <c r="AY470" s="149" t="s">
        <v>136</v>
      </c>
    </row>
    <row r="471" spans="2:51" s="147" customFormat="1" ht="11.25">
      <c r="B471" s="146"/>
      <c r="D471" s="148" t="s">
        <v>145</v>
      </c>
      <c r="E471" s="149" t="s">
        <v>1</v>
      </c>
      <c r="F471" s="150" t="s">
        <v>490</v>
      </c>
      <c r="H471" s="151">
        <v>6.3</v>
      </c>
      <c r="L471" s="146"/>
      <c r="M471" s="152"/>
      <c r="T471" s="153"/>
      <c r="AT471" s="149" t="s">
        <v>145</v>
      </c>
      <c r="AU471" s="149" t="s">
        <v>83</v>
      </c>
      <c r="AV471" s="147" t="s">
        <v>83</v>
      </c>
      <c r="AW471" s="147" t="s">
        <v>29</v>
      </c>
      <c r="AX471" s="147" t="s">
        <v>73</v>
      </c>
      <c r="AY471" s="149" t="s">
        <v>136</v>
      </c>
    </row>
    <row r="472" spans="2:51" s="161" customFormat="1" ht="11.25">
      <c r="B472" s="160"/>
      <c r="D472" s="148" t="s">
        <v>145</v>
      </c>
      <c r="E472" s="162" t="s">
        <v>1</v>
      </c>
      <c r="F472" s="163" t="s">
        <v>218</v>
      </c>
      <c r="H472" s="164">
        <v>47.552</v>
      </c>
      <c r="L472" s="160"/>
      <c r="M472" s="165"/>
      <c r="T472" s="166"/>
      <c r="AT472" s="162" t="s">
        <v>145</v>
      </c>
      <c r="AU472" s="162" t="s">
        <v>83</v>
      </c>
      <c r="AV472" s="161" t="s">
        <v>150</v>
      </c>
      <c r="AW472" s="161" t="s">
        <v>29</v>
      </c>
      <c r="AX472" s="161" t="s">
        <v>73</v>
      </c>
      <c r="AY472" s="162" t="s">
        <v>136</v>
      </c>
    </row>
    <row r="473" spans="2:51" s="177" customFormat="1" ht="11.25">
      <c r="B473" s="176"/>
      <c r="D473" s="148" t="s">
        <v>145</v>
      </c>
      <c r="E473" s="178" t="s">
        <v>1</v>
      </c>
      <c r="F473" s="179" t="s">
        <v>222</v>
      </c>
      <c r="H473" s="180">
        <v>57.022</v>
      </c>
      <c r="L473" s="176"/>
      <c r="M473" s="181"/>
      <c r="T473" s="182"/>
      <c r="AT473" s="178" t="s">
        <v>145</v>
      </c>
      <c r="AU473" s="178" t="s">
        <v>83</v>
      </c>
      <c r="AV473" s="177" t="s">
        <v>143</v>
      </c>
      <c r="AW473" s="177" t="s">
        <v>29</v>
      </c>
      <c r="AX473" s="177" t="s">
        <v>81</v>
      </c>
      <c r="AY473" s="178" t="s">
        <v>136</v>
      </c>
    </row>
    <row r="474" spans="2:65" s="14" customFormat="1" ht="24.2" customHeight="1">
      <c r="B474" s="13"/>
      <c r="C474" s="134" t="s">
        <v>491</v>
      </c>
      <c r="D474" s="134" t="s">
        <v>138</v>
      </c>
      <c r="E474" s="135" t="s">
        <v>492</v>
      </c>
      <c r="F474" s="136" t="s">
        <v>493</v>
      </c>
      <c r="G474" s="137" t="s">
        <v>89</v>
      </c>
      <c r="H474" s="138">
        <v>163.815</v>
      </c>
      <c r="I474" s="203">
        <v>0</v>
      </c>
      <c r="J474" s="139">
        <f>ROUND(I474*H474,2)</f>
        <v>0</v>
      </c>
      <c r="K474" s="136" t="s">
        <v>142</v>
      </c>
      <c r="L474" s="13"/>
      <c r="M474" s="140" t="s">
        <v>1</v>
      </c>
      <c r="N474" s="141" t="s">
        <v>38</v>
      </c>
      <c r="O474" s="142">
        <v>0.044</v>
      </c>
      <c r="P474" s="142">
        <f>O474*H474</f>
        <v>7.207859999999999</v>
      </c>
      <c r="Q474" s="142">
        <v>0.0005</v>
      </c>
      <c r="R474" s="142">
        <f>Q474*H474</f>
        <v>0.0819075</v>
      </c>
      <c r="S474" s="142">
        <v>0</v>
      </c>
      <c r="T474" s="143">
        <f>S474*H474</f>
        <v>0</v>
      </c>
      <c r="AR474" s="144" t="s">
        <v>260</v>
      </c>
      <c r="AT474" s="144" t="s">
        <v>138</v>
      </c>
      <c r="AU474" s="144" t="s">
        <v>83</v>
      </c>
      <c r="AY474" s="2" t="s">
        <v>136</v>
      </c>
      <c r="BE474" s="145">
        <f>IF(N474="základní",J474,0)</f>
        <v>0</v>
      </c>
      <c r="BF474" s="145">
        <f>IF(N474="snížená",J474,0)</f>
        <v>0</v>
      </c>
      <c r="BG474" s="145">
        <f>IF(N474="zákl. přenesená",J474,0)</f>
        <v>0</v>
      </c>
      <c r="BH474" s="145">
        <f>IF(N474="sníž. přenesená",J474,0)</f>
        <v>0</v>
      </c>
      <c r="BI474" s="145">
        <f>IF(N474="nulová",J474,0)</f>
        <v>0</v>
      </c>
      <c r="BJ474" s="2" t="s">
        <v>81</v>
      </c>
      <c r="BK474" s="145">
        <f>ROUND(I474*H474,2)</f>
        <v>0</v>
      </c>
      <c r="BL474" s="2" t="s">
        <v>260</v>
      </c>
      <c r="BM474" s="144" t="s">
        <v>494</v>
      </c>
    </row>
    <row r="475" spans="2:51" s="155" customFormat="1" ht="11.25">
      <c r="B475" s="154"/>
      <c r="D475" s="148" t="s">
        <v>145</v>
      </c>
      <c r="E475" s="156" t="s">
        <v>1</v>
      </c>
      <c r="F475" s="157" t="s">
        <v>483</v>
      </c>
      <c r="H475" s="156" t="s">
        <v>1</v>
      </c>
      <c r="L475" s="154"/>
      <c r="M475" s="158"/>
      <c r="T475" s="159"/>
      <c r="AT475" s="156" t="s">
        <v>145</v>
      </c>
      <c r="AU475" s="156" t="s">
        <v>83</v>
      </c>
      <c r="AV475" s="155" t="s">
        <v>81</v>
      </c>
      <c r="AW475" s="155" t="s">
        <v>29</v>
      </c>
      <c r="AX475" s="155" t="s">
        <v>73</v>
      </c>
      <c r="AY475" s="156" t="s">
        <v>136</v>
      </c>
    </row>
    <row r="476" spans="2:51" s="147" customFormat="1" ht="11.25">
      <c r="B476" s="146"/>
      <c r="D476" s="148" t="s">
        <v>145</v>
      </c>
      <c r="E476" s="149" t="s">
        <v>1</v>
      </c>
      <c r="F476" s="150" t="s">
        <v>484</v>
      </c>
      <c r="H476" s="151">
        <v>163.815</v>
      </c>
      <c r="L476" s="146"/>
      <c r="M476" s="152"/>
      <c r="T476" s="153"/>
      <c r="AT476" s="149" t="s">
        <v>145</v>
      </c>
      <c r="AU476" s="149" t="s">
        <v>83</v>
      </c>
      <c r="AV476" s="147" t="s">
        <v>83</v>
      </c>
      <c r="AW476" s="147" t="s">
        <v>29</v>
      </c>
      <c r="AX476" s="147" t="s">
        <v>81</v>
      </c>
      <c r="AY476" s="149" t="s">
        <v>136</v>
      </c>
    </row>
    <row r="477" spans="2:65" s="14" customFormat="1" ht="24.2" customHeight="1">
      <c r="B477" s="13"/>
      <c r="C477" s="134" t="s">
        <v>495</v>
      </c>
      <c r="D477" s="134" t="s">
        <v>138</v>
      </c>
      <c r="E477" s="135" t="s">
        <v>496</v>
      </c>
      <c r="F477" s="136" t="s">
        <v>497</v>
      </c>
      <c r="G477" s="137" t="s">
        <v>166</v>
      </c>
      <c r="H477" s="138">
        <v>34.8</v>
      </c>
      <c r="I477" s="203">
        <v>0</v>
      </c>
      <c r="J477" s="139">
        <f>ROUND(I477*H477,2)</f>
        <v>0</v>
      </c>
      <c r="K477" s="136" t="s">
        <v>154</v>
      </c>
      <c r="L477" s="13"/>
      <c r="M477" s="140" t="s">
        <v>1</v>
      </c>
      <c r="N477" s="141" t="s">
        <v>38</v>
      </c>
      <c r="O477" s="142">
        <v>0.098</v>
      </c>
      <c r="P477" s="142">
        <f>O477*H477</f>
        <v>3.4103999999999997</v>
      </c>
      <c r="Q477" s="142">
        <v>0</v>
      </c>
      <c r="R477" s="142">
        <f>Q477*H477</f>
        <v>0</v>
      </c>
      <c r="S477" s="142">
        <v>0.01174</v>
      </c>
      <c r="T477" s="143">
        <f>S477*H477</f>
        <v>0.40855199999999997</v>
      </c>
      <c r="AR477" s="144" t="s">
        <v>260</v>
      </c>
      <c r="AT477" s="144" t="s">
        <v>138</v>
      </c>
      <c r="AU477" s="144" t="s">
        <v>83</v>
      </c>
      <c r="AY477" s="2" t="s">
        <v>136</v>
      </c>
      <c r="BE477" s="145">
        <f>IF(N477="základní",J477,0)</f>
        <v>0</v>
      </c>
      <c r="BF477" s="145">
        <f>IF(N477="snížená",J477,0)</f>
        <v>0</v>
      </c>
      <c r="BG477" s="145">
        <f>IF(N477="zákl. přenesená",J477,0)</f>
        <v>0</v>
      </c>
      <c r="BH477" s="145">
        <f>IF(N477="sníž. přenesená",J477,0)</f>
        <v>0</v>
      </c>
      <c r="BI477" s="145">
        <f>IF(N477="nulová",J477,0)</f>
        <v>0</v>
      </c>
      <c r="BJ477" s="2" t="s">
        <v>81</v>
      </c>
      <c r="BK477" s="145">
        <f>ROUND(I477*H477,2)</f>
        <v>0</v>
      </c>
      <c r="BL477" s="2" t="s">
        <v>260</v>
      </c>
      <c r="BM477" s="144" t="s">
        <v>498</v>
      </c>
    </row>
    <row r="478" spans="2:51" s="147" customFormat="1" ht="11.25">
      <c r="B478" s="146"/>
      <c r="D478" s="148" t="s">
        <v>145</v>
      </c>
      <c r="E478" s="149" t="s">
        <v>1</v>
      </c>
      <c r="F478" s="150" t="s">
        <v>499</v>
      </c>
      <c r="H478" s="151">
        <v>31.5</v>
      </c>
      <c r="L478" s="146"/>
      <c r="M478" s="152"/>
      <c r="T478" s="153"/>
      <c r="AT478" s="149" t="s">
        <v>145</v>
      </c>
      <c r="AU478" s="149" t="s">
        <v>83</v>
      </c>
      <c r="AV478" s="147" t="s">
        <v>83</v>
      </c>
      <c r="AW478" s="147" t="s">
        <v>29</v>
      </c>
      <c r="AX478" s="147" t="s">
        <v>73</v>
      </c>
      <c r="AY478" s="149" t="s">
        <v>136</v>
      </c>
    </row>
    <row r="479" spans="2:51" s="147" customFormat="1" ht="11.25">
      <c r="B479" s="146"/>
      <c r="D479" s="148" t="s">
        <v>145</v>
      </c>
      <c r="E479" s="149" t="s">
        <v>1</v>
      </c>
      <c r="F479" s="150" t="s">
        <v>500</v>
      </c>
      <c r="H479" s="151">
        <v>3.3</v>
      </c>
      <c r="L479" s="146"/>
      <c r="M479" s="152"/>
      <c r="T479" s="153"/>
      <c r="AT479" s="149" t="s">
        <v>145</v>
      </c>
      <c r="AU479" s="149" t="s">
        <v>83</v>
      </c>
      <c r="AV479" s="147" t="s">
        <v>83</v>
      </c>
      <c r="AW479" s="147" t="s">
        <v>29</v>
      </c>
      <c r="AX479" s="147" t="s">
        <v>73</v>
      </c>
      <c r="AY479" s="149" t="s">
        <v>136</v>
      </c>
    </row>
    <row r="480" spans="2:51" s="177" customFormat="1" ht="11.25">
      <c r="B480" s="176"/>
      <c r="D480" s="148" t="s">
        <v>145</v>
      </c>
      <c r="E480" s="178" t="s">
        <v>1</v>
      </c>
      <c r="F480" s="179" t="s">
        <v>222</v>
      </c>
      <c r="H480" s="180">
        <v>34.8</v>
      </c>
      <c r="L480" s="176"/>
      <c r="M480" s="181"/>
      <c r="T480" s="182"/>
      <c r="AT480" s="178" t="s">
        <v>145</v>
      </c>
      <c r="AU480" s="178" t="s">
        <v>83</v>
      </c>
      <c r="AV480" s="177" t="s">
        <v>143</v>
      </c>
      <c r="AW480" s="177" t="s">
        <v>29</v>
      </c>
      <c r="AX480" s="177" t="s">
        <v>81</v>
      </c>
      <c r="AY480" s="178" t="s">
        <v>136</v>
      </c>
    </row>
    <row r="481" spans="2:65" s="14" customFormat="1" ht="33" customHeight="1">
      <c r="B481" s="13"/>
      <c r="C481" s="134" t="s">
        <v>501</v>
      </c>
      <c r="D481" s="134" t="s">
        <v>138</v>
      </c>
      <c r="E481" s="135" t="s">
        <v>502</v>
      </c>
      <c r="F481" s="136" t="s">
        <v>503</v>
      </c>
      <c r="G481" s="137" t="s">
        <v>166</v>
      </c>
      <c r="H481" s="138">
        <v>70.8</v>
      </c>
      <c r="I481" s="203">
        <v>0</v>
      </c>
      <c r="J481" s="139">
        <f>ROUND(I481*H481,2)</f>
        <v>0</v>
      </c>
      <c r="K481" s="136" t="s">
        <v>154</v>
      </c>
      <c r="L481" s="13"/>
      <c r="M481" s="140" t="s">
        <v>1</v>
      </c>
      <c r="N481" s="141" t="s">
        <v>38</v>
      </c>
      <c r="O481" s="142">
        <v>0.19</v>
      </c>
      <c r="P481" s="142">
        <f>O481*H481</f>
        <v>13.452</v>
      </c>
      <c r="Q481" s="142">
        <v>0.00043</v>
      </c>
      <c r="R481" s="142">
        <f>Q481*H481</f>
        <v>0.030444</v>
      </c>
      <c r="S481" s="142">
        <v>0</v>
      </c>
      <c r="T481" s="143">
        <f>S481*H481</f>
        <v>0</v>
      </c>
      <c r="AR481" s="144" t="s">
        <v>260</v>
      </c>
      <c r="AT481" s="144" t="s">
        <v>138</v>
      </c>
      <c r="AU481" s="144" t="s">
        <v>83</v>
      </c>
      <c r="AY481" s="2" t="s">
        <v>136</v>
      </c>
      <c r="BE481" s="145">
        <f>IF(N481="základní",J481,0)</f>
        <v>0</v>
      </c>
      <c r="BF481" s="145">
        <f>IF(N481="snížená",J481,0)</f>
        <v>0</v>
      </c>
      <c r="BG481" s="145">
        <f>IF(N481="zákl. přenesená",J481,0)</f>
        <v>0</v>
      </c>
      <c r="BH481" s="145">
        <f>IF(N481="sníž. přenesená",J481,0)</f>
        <v>0</v>
      </c>
      <c r="BI481" s="145">
        <f>IF(N481="nulová",J481,0)</f>
        <v>0</v>
      </c>
      <c r="BJ481" s="2" t="s">
        <v>81</v>
      </c>
      <c r="BK481" s="145">
        <f>ROUND(I481*H481,2)</f>
        <v>0</v>
      </c>
      <c r="BL481" s="2" t="s">
        <v>260</v>
      </c>
      <c r="BM481" s="144" t="s">
        <v>504</v>
      </c>
    </row>
    <row r="482" spans="2:51" s="147" customFormat="1" ht="11.25">
      <c r="B482" s="146"/>
      <c r="D482" s="148" t="s">
        <v>145</v>
      </c>
      <c r="E482" s="149" t="s">
        <v>1</v>
      </c>
      <c r="F482" s="150" t="s">
        <v>505</v>
      </c>
      <c r="H482" s="151">
        <v>70.8</v>
      </c>
      <c r="L482" s="146"/>
      <c r="M482" s="152"/>
      <c r="T482" s="153"/>
      <c r="AT482" s="149" t="s">
        <v>145</v>
      </c>
      <c r="AU482" s="149" t="s">
        <v>83</v>
      </c>
      <c r="AV482" s="147" t="s">
        <v>83</v>
      </c>
      <c r="AW482" s="147" t="s">
        <v>29</v>
      </c>
      <c r="AX482" s="147" t="s">
        <v>81</v>
      </c>
      <c r="AY482" s="149" t="s">
        <v>136</v>
      </c>
    </row>
    <row r="483" spans="2:65" s="14" customFormat="1" ht="33" customHeight="1">
      <c r="B483" s="13"/>
      <c r="C483" s="167" t="s">
        <v>506</v>
      </c>
      <c r="D483" s="167" t="s">
        <v>177</v>
      </c>
      <c r="E483" s="168" t="s">
        <v>507</v>
      </c>
      <c r="F483" s="169" t="s">
        <v>508</v>
      </c>
      <c r="G483" s="170" t="s">
        <v>89</v>
      </c>
      <c r="H483" s="171">
        <v>7.788</v>
      </c>
      <c r="I483" s="204">
        <v>0</v>
      </c>
      <c r="J483" s="172">
        <f>ROUND(I483*H483,2)</f>
        <v>0</v>
      </c>
      <c r="K483" s="169" t="s">
        <v>142</v>
      </c>
      <c r="L483" s="173"/>
      <c r="M483" s="174" t="s">
        <v>1</v>
      </c>
      <c r="N483" s="175" t="s">
        <v>38</v>
      </c>
      <c r="O483" s="142">
        <v>0</v>
      </c>
      <c r="P483" s="142">
        <f>O483*H483</f>
        <v>0</v>
      </c>
      <c r="Q483" s="142">
        <v>0.022</v>
      </c>
      <c r="R483" s="142">
        <f>Q483*H483</f>
        <v>0.171336</v>
      </c>
      <c r="S483" s="142">
        <v>0</v>
      </c>
      <c r="T483" s="143">
        <f>S483*H483</f>
        <v>0</v>
      </c>
      <c r="AR483" s="144" t="s">
        <v>371</v>
      </c>
      <c r="AT483" s="144" t="s">
        <v>177</v>
      </c>
      <c r="AU483" s="144" t="s">
        <v>83</v>
      </c>
      <c r="AY483" s="2" t="s">
        <v>136</v>
      </c>
      <c r="BE483" s="145">
        <f>IF(N483="základní",J483,0)</f>
        <v>0</v>
      </c>
      <c r="BF483" s="145">
        <f>IF(N483="snížená",J483,0)</f>
        <v>0</v>
      </c>
      <c r="BG483" s="145">
        <f>IF(N483="zákl. přenesená",J483,0)</f>
        <v>0</v>
      </c>
      <c r="BH483" s="145">
        <f>IF(N483="sníž. přenesená",J483,0)</f>
        <v>0</v>
      </c>
      <c r="BI483" s="145">
        <f>IF(N483="nulová",J483,0)</f>
        <v>0</v>
      </c>
      <c r="BJ483" s="2" t="s">
        <v>81</v>
      </c>
      <c r="BK483" s="145">
        <f>ROUND(I483*H483,2)</f>
        <v>0</v>
      </c>
      <c r="BL483" s="2" t="s">
        <v>260</v>
      </c>
      <c r="BM483" s="144" t="s">
        <v>509</v>
      </c>
    </row>
    <row r="484" spans="2:51" s="147" customFormat="1" ht="11.25">
      <c r="B484" s="146"/>
      <c r="D484" s="148" t="s">
        <v>145</v>
      </c>
      <c r="E484" s="149" t="s">
        <v>1</v>
      </c>
      <c r="F484" s="150" t="s">
        <v>510</v>
      </c>
      <c r="H484" s="151">
        <v>7.788</v>
      </c>
      <c r="L484" s="146"/>
      <c r="M484" s="152"/>
      <c r="T484" s="153"/>
      <c r="AT484" s="149" t="s">
        <v>145</v>
      </c>
      <c r="AU484" s="149" t="s">
        <v>83</v>
      </c>
      <c r="AV484" s="147" t="s">
        <v>83</v>
      </c>
      <c r="AW484" s="147" t="s">
        <v>29</v>
      </c>
      <c r="AX484" s="147" t="s">
        <v>81</v>
      </c>
      <c r="AY484" s="149" t="s">
        <v>136</v>
      </c>
    </row>
    <row r="485" spans="2:65" s="14" customFormat="1" ht="24.2" customHeight="1">
      <c r="B485" s="13"/>
      <c r="C485" s="134" t="s">
        <v>511</v>
      </c>
      <c r="D485" s="134" t="s">
        <v>138</v>
      </c>
      <c r="E485" s="135" t="s">
        <v>512</v>
      </c>
      <c r="F485" s="136" t="s">
        <v>513</v>
      </c>
      <c r="G485" s="137" t="s">
        <v>89</v>
      </c>
      <c r="H485" s="138">
        <v>63.582</v>
      </c>
      <c r="I485" s="203">
        <v>0</v>
      </c>
      <c r="J485" s="139">
        <f>ROUND(I485*H485,2)</f>
        <v>0</v>
      </c>
      <c r="K485" s="136" t="s">
        <v>154</v>
      </c>
      <c r="L485" s="13"/>
      <c r="M485" s="140" t="s">
        <v>1</v>
      </c>
      <c r="N485" s="141" t="s">
        <v>38</v>
      </c>
      <c r="O485" s="142">
        <v>0.368</v>
      </c>
      <c r="P485" s="142">
        <f>O485*H485</f>
        <v>23.398176</v>
      </c>
      <c r="Q485" s="142">
        <v>0</v>
      </c>
      <c r="R485" s="142">
        <f>Q485*H485</f>
        <v>0</v>
      </c>
      <c r="S485" s="142">
        <v>0.08317</v>
      </c>
      <c r="T485" s="143">
        <f>S485*H485</f>
        <v>5.28811494</v>
      </c>
      <c r="AR485" s="144" t="s">
        <v>260</v>
      </c>
      <c r="AT485" s="144" t="s">
        <v>138</v>
      </c>
      <c r="AU485" s="144" t="s">
        <v>83</v>
      </c>
      <c r="AY485" s="2" t="s">
        <v>136</v>
      </c>
      <c r="BE485" s="145">
        <f>IF(N485="základní",J485,0)</f>
        <v>0</v>
      </c>
      <c r="BF485" s="145">
        <f>IF(N485="snížená",J485,0)</f>
        <v>0</v>
      </c>
      <c r="BG485" s="145">
        <f>IF(N485="zákl. přenesená",J485,0)</f>
        <v>0</v>
      </c>
      <c r="BH485" s="145">
        <f>IF(N485="sníž. přenesená",J485,0)</f>
        <v>0</v>
      </c>
      <c r="BI485" s="145">
        <f>IF(N485="nulová",J485,0)</f>
        <v>0</v>
      </c>
      <c r="BJ485" s="2" t="s">
        <v>81</v>
      </c>
      <c r="BK485" s="145">
        <f>ROUND(I485*H485,2)</f>
        <v>0</v>
      </c>
      <c r="BL485" s="2" t="s">
        <v>260</v>
      </c>
      <c r="BM485" s="144" t="s">
        <v>514</v>
      </c>
    </row>
    <row r="486" spans="2:51" s="155" customFormat="1" ht="11.25">
      <c r="B486" s="154"/>
      <c r="D486" s="148" t="s">
        <v>145</v>
      </c>
      <c r="E486" s="156" t="s">
        <v>1</v>
      </c>
      <c r="F486" s="157" t="s">
        <v>227</v>
      </c>
      <c r="H486" s="156" t="s">
        <v>1</v>
      </c>
      <c r="L486" s="154"/>
      <c r="M486" s="158"/>
      <c r="T486" s="159"/>
      <c r="AT486" s="156" t="s">
        <v>145</v>
      </c>
      <c r="AU486" s="156" t="s">
        <v>83</v>
      </c>
      <c r="AV486" s="155" t="s">
        <v>81</v>
      </c>
      <c r="AW486" s="155" t="s">
        <v>29</v>
      </c>
      <c r="AX486" s="155" t="s">
        <v>73</v>
      </c>
      <c r="AY486" s="156" t="s">
        <v>136</v>
      </c>
    </row>
    <row r="487" spans="2:51" s="147" customFormat="1" ht="11.25">
      <c r="B487" s="146"/>
      <c r="D487" s="148" t="s">
        <v>145</v>
      </c>
      <c r="E487" s="149" t="s">
        <v>1</v>
      </c>
      <c r="F487" s="150" t="s">
        <v>281</v>
      </c>
      <c r="H487" s="151">
        <v>2.46</v>
      </c>
      <c r="L487" s="146"/>
      <c r="M487" s="152"/>
      <c r="T487" s="153"/>
      <c r="AT487" s="149" t="s">
        <v>145</v>
      </c>
      <c r="AU487" s="149" t="s">
        <v>83</v>
      </c>
      <c r="AV487" s="147" t="s">
        <v>83</v>
      </c>
      <c r="AW487" s="147" t="s">
        <v>29</v>
      </c>
      <c r="AX487" s="147" t="s">
        <v>73</v>
      </c>
      <c r="AY487" s="149" t="s">
        <v>136</v>
      </c>
    </row>
    <row r="488" spans="2:51" s="147" customFormat="1" ht="11.25">
      <c r="B488" s="146"/>
      <c r="D488" s="148" t="s">
        <v>145</v>
      </c>
      <c r="E488" s="149" t="s">
        <v>1</v>
      </c>
      <c r="F488" s="150" t="s">
        <v>282</v>
      </c>
      <c r="H488" s="151">
        <v>1.35</v>
      </c>
      <c r="L488" s="146"/>
      <c r="M488" s="152"/>
      <c r="T488" s="153"/>
      <c r="AT488" s="149" t="s">
        <v>145</v>
      </c>
      <c r="AU488" s="149" t="s">
        <v>83</v>
      </c>
      <c r="AV488" s="147" t="s">
        <v>83</v>
      </c>
      <c r="AW488" s="147" t="s">
        <v>29</v>
      </c>
      <c r="AX488" s="147" t="s">
        <v>73</v>
      </c>
      <c r="AY488" s="149" t="s">
        <v>136</v>
      </c>
    </row>
    <row r="489" spans="2:51" s="147" customFormat="1" ht="11.25">
      <c r="B489" s="146"/>
      <c r="D489" s="148" t="s">
        <v>145</v>
      </c>
      <c r="E489" s="149" t="s">
        <v>1</v>
      </c>
      <c r="F489" s="150" t="s">
        <v>283</v>
      </c>
      <c r="H489" s="151">
        <v>4.28</v>
      </c>
      <c r="L489" s="146"/>
      <c r="M489" s="152"/>
      <c r="T489" s="153"/>
      <c r="AT489" s="149" t="s">
        <v>145</v>
      </c>
      <c r="AU489" s="149" t="s">
        <v>83</v>
      </c>
      <c r="AV489" s="147" t="s">
        <v>83</v>
      </c>
      <c r="AW489" s="147" t="s">
        <v>29</v>
      </c>
      <c r="AX489" s="147" t="s">
        <v>73</v>
      </c>
      <c r="AY489" s="149" t="s">
        <v>136</v>
      </c>
    </row>
    <row r="490" spans="2:51" s="147" customFormat="1" ht="11.25">
      <c r="B490" s="146"/>
      <c r="D490" s="148" t="s">
        <v>145</v>
      </c>
      <c r="E490" s="149" t="s">
        <v>1</v>
      </c>
      <c r="F490" s="150" t="s">
        <v>284</v>
      </c>
      <c r="H490" s="151">
        <v>1.38</v>
      </c>
      <c r="L490" s="146"/>
      <c r="M490" s="152"/>
      <c r="T490" s="153"/>
      <c r="AT490" s="149" t="s">
        <v>145</v>
      </c>
      <c r="AU490" s="149" t="s">
        <v>83</v>
      </c>
      <c r="AV490" s="147" t="s">
        <v>83</v>
      </c>
      <c r="AW490" s="147" t="s">
        <v>29</v>
      </c>
      <c r="AX490" s="147" t="s">
        <v>73</v>
      </c>
      <c r="AY490" s="149" t="s">
        <v>136</v>
      </c>
    </row>
    <row r="491" spans="2:51" s="161" customFormat="1" ht="11.25">
      <c r="B491" s="160"/>
      <c r="D491" s="148" t="s">
        <v>145</v>
      </c>
      <c r="E491" s="162" t="s">
        <v>1</v>
      </c>
      <c r="F491" s="163" t="s">
        <v>159</v>
      </c>
      <c r="H491" s="164">
        <v>9.469999999999999</v>
      </c>
      <c r="L491" s="160"/>
      <c r="M491" s="165"/>
      <c r="T491" s="166"/>
      <c r="AT491" s="162" t="s">
        <v>145</v>
      </c>
      <c r="AU491" s="162" t="s">
        <v>83</v>
      </c>
      <c r="AV491" s="161" t="s">
        <v>150</v>
      </c>
      <c r="AW491" s="161" t="s">
        <v>29</v>
      </c>
      <c r="AX491" s="161" t="s">
        <v>73</v>
      </c>
      <c r="AY491" s="162" t="s">
        <v>136</v>
      </c>
    </row>
    <row r="492" spans="2:51" s="155" customFormat="1" ht="11.25">
      <c r="B492" s="154"/>
      <c r="D492" s="148" t="s">
        <v>145</v>
      </c>
      <c r="E492" s="156" t="s">
        <v>1</v>
      </c>
      <c r="F492" s="157" t="s">
        <v>215</v>
      </c>
      <c r="H492" s="156" t="s">
        <v>1</v>
      </c>
      <c r="L492" s="154"/>
      <c r="M492" s="158"/>
      <c r="T492" s="159"/>
      <c r="AT492" s="156" t="s">
        <v>145</v>
      </c>
      <c r="AU492" s="156" t="s">
        <v>83</v>
      </c>
      <c r="AV492" s="155" t="s">
        <v>81</v>
      </c>
      <c r="AW492" s="155" t="s">
        <v>29</v>
      </c>
      <c r="AX492" s="155" t="s">
        <v>73</v>
      </c>
      <c r="AY492" s="156" t="s">
        <v>136</v>
      </c>
    </row>
    <row r="493" spans="2:51" s="147" customFormat="1" ht="11.25">
      <c r="B493" s="146"/>
      <c r="D493" s="148" t="s">
        <v>145</v>
      </c>
      <c r="E493" s="149" t="s">
        <v>1</v>
      </c>
      <c r="F493" s="150" t="s">
        <v>489</v>
      </c>
      <c r="H493" s="151">
        <v>41.252</v>
      </c>
      <c r="L493" s="146"/>
      <c r="M493" s="152"/>
      <c r="T493" s="153"/>
      <c r="AT493" s="149" t="s">
        <v>145</v>
      </c>
      <c r="AU493" s="149" t="s">
        <v>83</v>
      </c>
      <c r="AV493" s="147" t="s">
        <v>83</v>
      </c>
      <c r="AW493" s="147" t="s">
        <v>29</v>
      </c>
      <c r="AX493" s="147" t="s">
        <v>73</v>
      </c>
      <c r="AY493" s="149" t="s">
        <v>136</v>
      </c>
    </row>
    <row r="494" spans="2:51" s="147" customFormat="1" ht="11.25">
      <c r="B494" s="146"/>
      <c r="D494" s="148" t="s">
        <v>145</v>
      </c>
      <c r="E494" s="149" t="s">
        <v>1</v>
      </c>
      <c r="F494" s="150" t="s">
        <v>490</v>
      </c>
      <c r="H494" s="151">
        <v>6.3</v>
      </c>
      <c r="L494" s="146"/>
      <c r="M494" s="152"/>
      <c r="T494" s="153"/>
      <c r="AT494" s="149" t="s">
        <v>145</v>
      </c>
      <c r="AU494" s="149" t="s">
        <v>83</v>
      </c>
      <c r="AV494" s="147" t="s">
        <v>83</v>
      </c>
      <c r="AW494" s="147" t="s">
        <v>29</v>
      </c>
      <c r="AX494" s="147" t="s">
        <v>73</v>
      </c>
      <c r="AY494" s="149" t="s">
        <v>136</v>
      </c>
    </row>
    <row r="495" spans="2:51" s="161" customFormat="1" ht="11.25">
      <c r="B495" s="160"/>
      <c r="D495" s="148" t="s">
        <v>145</v>
      </c>
      <c r="E495" s="162" t="s">
        <v>1</v>
      </c>
      <c r="F495" s="163" t="s">
        <v>218</v>
      </c>
      <c r="H495" s="164">
        <v>47.552</v>
      </c>
      <c r="L495" s="160"/>
      <c r="M495" s="165"/>
      <c r="T495" s="166"/>
      <c r="AT495" s="162" t="s">
        <v>145</v>
      </c>
      <c r="AU495" s="162" t="s">
        <v>83</v>
      </c>
      <c r="AV495" s="161" t="s">
        <v>150</v>
      </c>
      <c r="AW495" s="161" t="s">
        <v>29</v>
      </c>
      <c r="AX495" s="161" t="s">
        <v>73</v>
      </c>
      <c r="AY495" s="162" t="s">
        <v>136</v>
      </c>
    </row>
    <row r="496" spans="2:51" s="147" customFormat="1" ht="11.25">
      <c r="B496" s="146"/>
      <c r="D496" s="148" t="s">
        <v>145</v>
      </c>
      <c r="E496" s="149" t="s">
        <v>1</v>
      </c>
      <c r="F496" s="150" t="s">
        <v>399</v>
      </c>
      <c r="H496" s="151">
        <v>6.56</v>
      </c>
      <c r="L496" s="146"/>
      <c r="M496" s="152"/>
      <c r="T496" s="153"/>
      <c r="AT496" s="149" t="s">
        <v>145</v>
      </c>
      <c r="AU496" s="149" t="s">
        <v>83</v>
      </c>
      <c r="AV496" s="147" t="s">
        <v>83</v>
      </c>
      <c r="AW496" s="147" t="s">
        <v>29</v>
      </c>
      <c r="AX496" s="147" t="s">
        <v>73</v>
      </c>
      <c r="AY496" s="149" t="s">
        <v>136</v>
      </c>
    </row>
    <row r="497" spans="2:51" s="177" customFormat="1" ht="11.25">
      <c r="B497" s="176"/>
      <c r="D497" s="148" t="s">
        <v>145</v>
      </c>
      <c r="E497" s="178" t="s">
        <v>1</v>
      </c>
      <c r="F497" s="179" t="s">
        <v>222</v>
      </c>
      <c r="H497" s="180">
        <v>63.582</v>
      </c>
      <c r="L497" s="176"/>
      <c r="M497" s="181"/>
      <c r="T497" s="182"/>
      <c r="AT497" s="178" t="s">
        <v>145</v>
      </c>
      <c r="AU497" s="178" t="s">
        <v>83</v>
      </c>
      <c r="AV497" s="177" t="s">
        <v>143</v>
      </c>
      <c r="AW497" s="177" t="s">
        <v>29</v>
      </c>
      <c r="AX497" s="177" t="s">
        <v>81</v>
      </c>
      <c r="AY497" s="178" t="s">
        <v>136</v>
      </c>
    </row>
    <row r="498" spans="2:65" s="14" customFormat="1" ht="44.25" customHeight="1">
      <c r="B498" s="13"/>
      <c r="C498" s="134" t="s">
        <v>515</v>
      </c>
      <c r="D498" s="134" t="s">
        <v>138</v>
      </c>
      <c r="E498" s="135" t="s">
        <v>516</v>
      </c>
      <c r="F498" s="136" t="s">
        <v>517</v>
      </c>
      <c r="G498" s="137" t="s">
        <v>89</v>
      </c>
      <c r="H498" s="138">
        <v>227.397</v>
      </c>
      <c r="I498" s="203">
        <v>0</v>
      </c>
      <c r="J498" s="139">
        <f>ROUND(I498*H498,2)</f>
        <v>0</v>
      </c>
      <c r="K498" s="136" t="s">
        <v>142</v>
      </c>
      <c r="L498" s="13"/>
      <c r="M498" s="140" t="s">
        <v>1</v>
      </c>
      <c r="N498" s="141" t="s">
        <v>38</v>
      </c>
      <c r="O498" s="142">
        <v>1.054</v>
      </c>
      <c r="P498" s="142">
        <f>O498*H498</f>
        <v>239.676438</v>
      </c>
      <c r="Q498" s="142">
        <v>0.00562</v>
      </c>
      <c r="R498" s="142">
        <f>Q498*H498</f>
        <v>1.27797114</v>
      </c>
      <c r="S498" s="142">
        <v>0</v>
      </c>
      <c r="T498" s="143">
        <f>S498*H498</f>
        <v>0</v>
      </c>
      <c r="AR498" s="144" t="s">
        <v>260</v>
      </c>
      <c r="AT498" s="144" t="s">
        <v>138</v>
      </c>
      <c r="AU498" s="144" t="s">
        <v>83</v>
      </c>
      <c r="AY498" s="2" t="s">
        <v>136</v>
      </c>
      <c r="BE498" s="145">
        <f>IF(N498="základní",J498,0)</f>
        <v>0</v>
      </c>
      <c r="BF498" s="145">
        <f>IF(N498="snížená",J498,0)</f>
        <v>0</v>
      </c>
      <c r="BG498" s="145">
        <f>IF(N498="zákl. přenesená",J498,0)</f>
        <v>0</v>
      </c>
      <c r="BH498" s="145">
        <f>IF(N498="sníž. přenesená",J498,0)</f>
        <v>0</v>
      </c>
      <c r="BI498" s="145">
        <f>IF(N498="nulová",J498,0)</f>
        <v>0</v>
      </c>
      <c r="BJ498" s="2" t="s">
        <v>81</v>
      </c>
      <c r="BK498" s="145">
        <f>ROUND(I498*H498,2)</f>
        <v>0</v>
      </c>
      <c r="BL498" s="2" t="s">
        <v>260</v>
      </c>
      <c r="BM498" s="144" t="s">
        <v>518</v>
      </c>
    </row>
    <row r="499" spans="2:51" s="155" customFormat="1" ht="11.25">
      <c r="B499" s="154"/>
      <c r="D499" s="148" t="s">
        <v>145</v>
      </c>
      <c r="E499" s="156" t="s">
        <v>1</v>
      </c>
      <c r="F499" s="157" t="s">
        <v>227</v>
      </c>
      <c r="H499" s="156" t="s">
        <v>1</v>
      </c>
      <c r="L499" s="154"/>
      <c r="M499" s="158"/>
      <c r="T499" s="159"/>
      <c r="AT499" s="156" t="s">
        <v>145</v>
      </c>
      <c r="AU499" s="156" t="s">
        <v>83</v>
      </c>
      <c r="AV499" s="155" t="s">
        <v>81</v>
      </c>
      <c r="AW499" s="155" t="s">
        <v>29</v>
      </c>
      <c r="AX499" s="155" t="s">
        <v>73</v>
      </c>
      <c r="AY499" s="156" t="s">
        <v>136</v>
      </c>
    </row>
    <row r="500" spans="2:51" s="147" customFormat="1" ht="11.25">
      <c r="B500" s="146"/>
      <c r="D500" s="148" t="s">
        <v>145</v>
      </c>
      <c r="E500" s="149" t="s">
        <v>1</v>
      </c>
      <c r="F500" s="150" t="s">
        <v>281</v>
      </c>
      <c r="H500" s="151">
        <v>2.46</v>
      </c>
      <c r="L500" s="146"/>
      <c r="M500" s="152"/>
      <c r="T500" s="153"/>
      <c r="AT500" s="149" t="s">
        <v>145</v>
      </c>
      <c r="AU500" s="149" t="s">
        <v>83</v>
      </c>
      <c r="AV500" s="147" t="s">
        <v>83</v>
      </c>
      <c r="AW500" s="147" t="s">
        <v>29</v>
      </c>
      <c r="AX500" s="147" t="s">
        <v>73</v>
      </c>
      <c r="AY500" s="149" t="s">
        <v>136</v>
      </c>
    </row>
    <row r="501" spans="2:51" s="147" customFormat="1" ht="11.25">
      <c r="B501" s="146"/>
      <c r="D501" s="148" t="s">
        <v>145</v>
      </c>
      <c r="E501" s="149" t="s">
        <v>1</v>
      </c>
      <c r="F501" s="150" t="s">
        <v>282</v>
      </c>
      <c r="H501" s="151">
        <v>1.35</v>
      </c>
      <c r="L501" s="146"/>
      <c r="M501" s="152"/>
      <c r="T501" s="153"/>
      <c r="AT501" s="149" t="s">
        <v>145</v>
      </c>
      <c r="AU501" s="149" t="s">
        <v>83</v>
      </c>
      <c r="AV501" s="147" t="s">
        <v>83</v>
      </c>
      <c r="AW501" s="147" t="s">
        <v>29</v>
      </c>
      <c r="AX501" s="147" t="s">
        <v>73</v>
      </c>
      <c r="AY501" s="149" t="s">
        <v>136</v>
      </c>
    </row>
    <row r="502" spans="2:51" s="147" customFormat="1" ht="11.25">
      <c r="B502" s="146"/>
      <c r="D502" s="148" t="s">
        <v>145</v>
      </c>
      <c r="E502" s="149" t="s">
        <v>1</v>
      </c>
      <c r="F502" s="150" t="s">
        <v>283</v>
      </c>
      <c r="H502" s="151">
        <v>4.28</v>
      </c>
      <c r="L502" s="146"/>
      <c r="M502" s="152"/>
      <c r="T502" s="153"/>
      <c r="AT502" s="149" t="s">
        <v>145</v>
      </c>
      <c r="AU502" s="149" t="s">
        <v>83</v>
      </c>
      <c r="AV502" s="147" t="s">
        <v>83</v>
      </c>
      <c r="AW502" s="147" t="s">
        <v>29</v>
      </c>
      <c r="AX502" s="147" t="s">
        <v>73</v>
      </c>
      <c r="AY502" s="149" t="s">
        <v>136</v>
      </c>
    </row>
    <row r="503" spans="2:51" s="147" customFormat="1" ht="11.25">
      <c r="B503" s="146"/>
      <c r="D503" s="148" t="s">
        <v>145</v>
      </c>
      <c r="E503" s="149" t="s">
        <v>1</v>
      </c>
      <c r="F503" s="150" t="s">
        <v>284</v>
      </c>
      <c r="H503" s="151">
        <v>1.38</v>
      </c>
      <c r="L503" s="146"/>
      <c r="M503" s="152"/>
      <c r="T503" s="153"/>
      <c r="AT503" s="149" t="s">
        <v>145</v>
      </c>
      <c r="AU503" s="149" t="s">
        <v>83</v>
      </c>
      <c r="AV503" s="147" t="s">
        <v>83</v>
      </c>
      <c r="AW503" s="147" t="s">
        <v>29</v>
      </c>
      <c r="AX503" s="147" t="s">
        <v>73</v>
      </c>
      <c r="AY503" s="149" t="s">
        <v>136</v>
      </c>
    </row>
    <row r="504" spans="2:51" s="161" customFormat="1" ht="11.25">
      <c r="B504" s="160"/>
      <c r="D504" s="148" t="s">
        <v>145</v>
      </c>
      <c r="E504" s="162" t="s">
        <v>1</v>
      </c>
      <c r="F504" s="163" t="s">
        <v>159</v>
      </c>
      <c r="H504" s="164">
        <v>9.469999999999999</v>
      </c>
      <c r="L504" s="160"/>
      <c r="M504" s="165"/>
      <c r="T504" s="166"/>
      <c r="AT504" s="162" t="s">
        <v>145</v>
      </c>
      <c r="AU504" s="162" t="s">
        <v>83</v>
      </c>
      <c r="AV504" s="161" t="s">
        <v>150</v>
      </c>
      <c r="AW504" s="161" t="s">
        <v>29</v>
      </c>
      <c r="AX504" s="161" t="s">
        <v>73</v>
      </c>
      <c r="AY504" s="162" t="s">
        <v>136</v>
      </c>
    </row>
    <row r="505" spans="2:51" s="155" customFormat="1" ht="11.25">
      <c r="B505" s="154"/>
      <c r="D505" s="148" t="s">
        <v>145</v>
      </c>
      <c r="E505" s="156" t="s">
        <v>1</v>
      </c>
      <c r="F505" s="157" t="s">
        <v>215</v>
      </c>
      <c r="H505" s="156" t="s">
        <v>1</v>
      </c>
      <c r="L505" s="154"/>
      <c r="M505" s="158"/>
      <c r="T505" s="159"/>
      <c r="AT505" s="156" t="s">
        <v>145</v>
      </c>
      <c r="AU505" s="156" t="s">
        <v>83</v>
      </c>
      <c r="AV505" s="155" t="s">
        <v>81</v>
      </c>
      <c r="AW505" s="155" t="s">
        <v>29</v>
      </c>
      <c r="AX505" s="155" t="s">
        <v>73</v>
      </c>
      <c r="AY505" s="156" t="s">
        <v>136</v>
      </c>
    </row>
    <row r="506" spans="2:51" s="147" customFormat="1" ht="11.25">
      <c r="B506" s="146"/>
      <c r="D506" s="148" t="s">
        <v>145</v>
      </c>
      <c r="E506" s="149" t="s">
        <v>1</v>
      </c>
      <c r="F506" s="150" t="s">
        <v>489</v>
      </c>
      <c r="H506" s="151">
        <v>41.252</v>
      </c>
      <c r="L506" s="146"/>
      <c r="M506" s="152"/>
      <c r="T506" s="153"/>
      <c r="AT506" s="149" t="s">
        <v>145</v>
      </c>
      <c r="AU506" s="149" t="s">
        <v>83</v>
      </c>
      <c r="AV506" s="147" t="s">
        <v>83</v>
      </c>
      <c r="AW506" s="147" t="s">
        <v>29</v>
      </c>
      <c r="AX506" s="147" t="s">
        <v>73</v>
      </c>
      <c r="AY506" s="149" t="s">
        <v>136</v>
      </c>
    </row>
    <row r="507" spans="2:51" s="147" customFormat="1" ht="11.25">
      <c r="B507" s="146"/>
      <c r="D507" s="148" t="s">
        <v>145</v>
      </c>
      <c r="E507" s="149" t="s">
        <v>1</v>
      </c>
      <c r="F507" s="150" t="s">
        <v>490</v>
      </c>
      <c r="H507" s="151">
        <v>6.3</v>
      </c>
      <c r="L507" s="146"/>
      <c r="M507" s="152"/>
      <c r="T507" s="153"/>
      <c r="AT507" s="149" t="s">
        <v>145</v>
      </c>
      <c r="AU507" s="149" t="s">
        <v>83</v>
      </c>
      <c r="AV507" s="147" t="s">
        <v>83</v>
      </c>
      <c r="AW507" s="147" t="s">
        <v>29</v>
      </c>
      <c r="AX507" s="147" t="s">
        <v>73</v>
      </c>
      <c r="AY507" s="149" t="s">
        <v>136</v>
      </c>
    </row>
    <row r="508" spans="2:51" s="161" customFormat="1" ht="11.25">
      <c r="B508" s="160"/>
      <c r="D508" s="148" t="s">
        <v>145</v>
      </c>
      <c r="E508" s="162" t="s">
        <v>1</v>
      </c>
      <c r="F508" s="163" t="s">
        <v>218</v>
      </c>
      <c r="H508" s="164">
        <v>47.552</v>
      </c>
      <c r="L508" s="160"/>
      <c r="M508" s="165"/>
      <c r="T508" s="166"/>
      <c r="AT508" s="162" t="s">
        <v>145</v>
      </c>
      <c r="AU508" s="162" t="s">
        <v>83</v>
      </c>
      <c r="AV508" s="161" t="s">
        <v>150</v>
      </c>
      <c r="AW508" s="161" t="s">
        <v>29</v>
      </c>
      <c r="AX508" s="161" t="s">
        <v>73</v>
      </c>
      <c r="AY508" s="162" t="s">
        <v>136</v>
      </c>
    </row>
    <row r="509" spans="2:51" s="155" customFormat="1" ht="11.25">
      <c r="B509" s="154"/>
      <c r="D509" s="148" t="s">
        <v>145</v>
      </c>
      <c r="E509" s="156" t="s">
        <v>1</v>
      </c>
      <c r="F509" s="157" t="s">
        <v>483</v>
      </c>
      <c r="H509" s="156" t="s">
        <v>1</v>
      </c>
      <c r="L509" s="154"/>
      <c r="M509" s="158"/>
      <c r="T509" s="159"/>
      <c r="AT509" s="156" t="s">
        <v>145</v>
      </c>
      <c r="AU509" s="156" t="s">
        <v>83</v>
      </c>
      <c r="AV509" s="155" t="s">
        <v>81</v>
      </c>
      <c r="AW509" s="155" t="s">
        <v>29</v>
      </c>
      <c r="AX509" s="155" t="s">
        <v>73</v>
      </c>
      <c r="AY509" s="156" t="s">
        <v>136</v>
      </c>
    </row>
    <row r="510" spans="2:51" s="147" customFormat="1" ht="11.25">
      <c r="B510" s="146"/>
      <c r="D510" s="148" t="s">
        <v>145</v>
      </c>
      <c r="E510" s="149" t="s">
        <v>1</v>
      </c>
      <c r="F510" s="150" t="s">
        <v>484</v>
      </c>
      <c r="H510" s="151">
        <v>163.815</v>
      </c>
      <c r="L510" s="146"/>
      <c r="M510" s="152"/>
      <c r="T510" s="153"/>
      <c r="AT510" s="149" t="s">
        <v>145</v>
      </c>
      <c r="AU510" s="149" t="s">
        <v>83</v>
      </c>
      <c r="AV510" s="147" t="s">
        <v>83</v>
      </c>
      <c r="AW510" s="147" t="s">
        <v>29</v>
      </c>
      <c r="AX510" s="147" t="s">
        <v>73</v>
      </c>
      <c r="AY510" s="149" t="s">
        <v>136</v>
      </c>
    </row>
    <row r="511" spans="2:51" s="161" customFormat="1" ht="11.25">
      <c r="B511" s="160"/>
      <c r="D511" s="148" t="s">
        <v>145</v>
      </c>
      <c r="E511" s="162" t="s">
        <v>1</v>
      </c>
      <c r="F511" s="163" t="s">
        <v>519</v>
      </c>
      <c r="H511" s="164">
        <v>163.815</v>
      </c>
      <c r="L511" s="160"/>
      <c r="M511" s="165"/>
      <c r="T511" s="166"/>
      <c r="AT511" s="162" t="s">
        <v>145</v>
      </c>
      <c r="AU511" s="162" t="s">
        <v>83</v>
      </c>
      <c r="AV511" s="161" t="s">
        <v>150</v>
      </c>
      <c r="AW511" s="161" t="s">
        <v>29</v>
      </c>
      <c r="AX511" s="161" t="s">
        <v>73</v>
      </c>
      <c r="AY511" s="162" t="s">
        <v>136</v>
      </c>
    </row>
    <row r="512" spans="2:51" s="147" customFormat="1" ht="11.25">
      <c r="B512" s="146"/>
      <c r="D512" s="148" t="s">
        <v>145</v>
      </c>
      <c r="E512" s="149" t="s">
        <v>1</v>
      </c>
      <c r="F512" s="150" t="s">
        <v>399</v>
      </c>
      <c r="H512" s="151">
        <v>6.56</v>
      </c>
      <c r="L512" s="146"/>
      <c r="M512" s="152"/>
      <c r="T512" s="153"/>
      <c r="AT512" s="149" t="s">
        <v>145</v>
      </c>
      <c r="AU512" s="149" t="s">
        <v>83</v>
      </c>
      <c r="AV512" s="147" t="s">
        <v>83</v>
      </c>
      <c r="AW512" s="147" t="s">
        <v>29</v>
      </c>
      <c r="AX512" s="147" t="s">
        <v>73</v>
      </c>
      <c r="AY512" s="149" t="s">
        <v>136</v>
      </c>
    </row>
    <row r="513" spans="2:51" s="177" customFormat="1" ht="11.25">
      <c r="B513" s="176"/>
      <c r="D513" s="148" t="s">
        <v>145</v>
      </c>
      <c r="E513" s="178" t="s">
        <v>1</v>
      </c>
      <c r="F513" s="179" t="s">
        <v>222</v>
      </c>
      <c r="H513" s="180">
        <v>227.397</v>
      </c>
      <c r="L513" s="176"/>
      <c r="M513" s="181"/>
      <c r="T513" s="182"/>
      <c r="AT513" s="178" t="s">
        <v>145</v>
      </c>
      <c r="AU513" s="178" t="s">
        <v>83</v>
      </c>
      <c r="AV513" s="177" t="s">
        <v>143</v>
      </c>
      <c r="AW513" s="177" t="s">
        <v>29</v>
      </c>
      <c r="AX513" s="177" t="s">
        <v>81</v>
      </c>
      <c r="AY513" s="178" t="s">
        <v>136</v>
      </c>
    </row>
    <row r="514" spans="2:65" s="14" customFormat="1" ht="33" customHeight="1">
      <c r="B514" s="13"/>
      <c r="C514" s="167" t="s">
        <v>520</v>
      </c>
      <c r="D514" s="167" t="s">
        <v>177</v>
      </c>
      <c r="E514" s="168" t="s">
        <v>507</v>
      </c>
      <c r="F514" s="169" t="s">
        <v>508</v>
      </c>
      <c r="G514" s="170" t="s">
        <v>89</v>
      </c>
      <c r="H514" s="171">
        <v>250.137</v>
      </c>
      <c r="I514" s="204">
        <v>0</v>
      </c>
      <c r="J514" s="172">
        <f>ROUND(I514*H514,2)</f>
        <v>0</v>
      </c>
      <c r="K514" s="169" t="s">
        <v>142</v>
      </c>
      <c r="L514" s="173"/>
      <c r="M514" s="174" t="s">
        <v>1</v>
      </c>
      <c r="N514" s="175" t="s">
        <v>38</v>
      </c>
      <c r="O514" s="142">
        <v>0</v>
      </c>
      <c r="P514" s="142">
        <f>O514*H514</f>
        <v>0</v>
      </c>
      <c r="Q514" s="142">
        <v>0.022</v>
      </c>
      <c r="R514" s="142">
        <f>Q514*H514</f>
        <v>5.503013999999999</v>
      </c>
      <c r="S514" s="142">
        <v>0</v>
      </c>
      <c r="T514" s="143">
        <f>S514*H514</f>
        <v>0</v>
      </c>
      <c r="AR514" s="144" t="s">
        <v>371</v>
      </c>
      <c r="AT514" s="144" t="s">
        <v>177</v>
      </c>
      <c r="AU514" s="144" t="s">
        <v>83</v>
      </c>
      <c r="AY514" s="2" t="s">
        <v>136</v>
      </c>
      <c r="BE514" s="145">
        <f>IF(N514="základní",J514,0)</f>
        <v>0</v>
      </c>
      <c r="BF514" s="145">
        <f>IF(N514="snížená",J514,0)</f>
        <v>0</v>
      </c>
      <c r="BG514" s="145">
        <f>IF(N514="zákl. přenesená",J514,0)</f>
        <v>0</v>
      </c>
      <c r="BH514" s="145">
        <f>IF(N514="sníž. přenesená",J514,0)</f>
        <v>0</v>
      </c>
      <c r="BI514" s="145">
        <f>IF(N514="nulová",J514,0)</f>
        <v>0</v>
      </c>
      <c r="BJ514" s="2" t="s">
        <v>81</v>
      </c>
      <c r="BK514" s="145">
        <f>ROUND(I514*H514,2)</f>
        <v>0</v>
      </c>
      <c r="BL514" s="2" t="s">
        <v>260</v>
      </c>
      <c r="BM514" s="144" t="s">
        <v>521</v>
      </c>
    </row>
    <row r="515" spans="2:51" s="147" customFormat="1" ht="11.25">
      <c r="B515" s="146"/>
      <c r="D515" s="148" t="s">
        <v>145</v>
      </c>
      <c r="E515" s="149" t="s">
        <v>1</v>
      </c>
      <c r="F515" s="150" t="s">
        <v>522</v>
      </c>
      <c r="H515" s="151">
        <v>250.137</v>
      </c>
      <c r="L515" s="146"/>
      <c r="M515" s="152"/>
      <c r="T515" s="153"/>
      <c r="AT515" s="149" t="s">
        <v>145</v>
      </c>
      <c r="AU515" s="149" t="s">
        <v>83</v>
      </c>
      <c r="AV515" s="147" t="s">
        <v>83</v>
      </c>
      <c r="AW515" s="147" t="s">
        <v>29</v>
      </c>
      <c r="AX515" s="147" t="s">
        <v>81</v>
      </c>
      <c r="AY515" s="149" t="s">
        <v>136</v>
      </c>
    </row>
    <row r="516" spans="2:65" s="14" customFormat="1" ht="49.15" customHeight="1">
      <c r="B516" s="13"/>
      <c r="C516" s="134" t="s">
        <v>523</v>
      </c>
      <c r="D516" s="134" t="s">
        <v>138</v>
      </c>
      <c r="E516" s="135" t="s">
        <v>524</v>
      </c>
      <c r="F516" s="136" t="s">
        <v>525</v>
      </c>
      <c r="G516" s="137" t="s">
        <v>253</v>
      </c>
      <c r="H516" s="138">
        <v>7.082</v>
      </c>
      <c r="I516" s="203">
        <v>0</v>
      </c>
      <c r="J516" s="139">
        <f>ROUND(I516*H516,2)</f>
        <v>0</v>
      </c>
      <c r="K516" s="136" t="s">
        <v>154</v>
      </c>
      <c r="L516" s="13"/>
      <c r="M516" s="140" t="s">
        <v>1</v>
      </c>
      <c r="N516" s="141" t="s">
        <v>38</v>
      </c>
      <c r="O516" s="142">
        <v>0.881</v>
      </c>
      <c r="P516" s="142">
        <f>O516*H516</f>
        <v>6.239242</v>
      </c>
      <c r="Q516" s="142">
        <v>0</v>
      </c>
      <c r="R516" s="142">
        <f>Q516*H516</f>
        <v>0</v>
      </c>
      <c r="S516" s="142">
        <v>0</v>
      </c>
      <c r="T516" s="143">
        <f>S516*H516</f>
        <v>0</v>
      </c>
      <c r="AR516" s="144" t="s">
        <v>260</v>
      </c>
      <c r="AT516" s="144" t="s">
        <v>138</v>
      </c>
      <c r="AU516" s="144" t="s">
        <v>83</v>
      </c>
      <c r="AY516" s="2" t="s">
        <v>136</v>
      </c>
      <c r="BE516" s="145">
        <f>IF(N516="základní",J516,0)</f>
        <v>0</v>
      </c>
      <c r="BF516" s="145">
        <f>IF(N516="snížená",J516,0)</f>
        <v>0</v>
      </c>
      <c r="BG516" s="145">
        <f>IF(N516="zákl. přenesená",J516,0)</f>
        <v>0</v>
      </c>
      <c r="BH516" s="145">
        <f>IF(N516="sníž. přenesená",J516,0)</f>
        <v>0</v>
      </c>
      <c r="BI516" s="145">
        <f>IF(N516="nulová",J516,0)</f>
        <v>0</v>
      </c>
      <c r="BJ516" s="2" t="s">
        <v>81</v>
      </c>
      <c r="BK516" s="145">
        <f>ROUND(I516*H516,2)</f>
        <v>0</v>
      </c>
      <c r="BL516" s="2" t="s">
        <v>260</v>
      </c>
      <c r="BM516" s="144" t="s">
        <v>526</v>
      </c>
    </row>
    <row r="517" spans="2:63" s="123" customFormat="1" ht="22.9" customHeight="1">
      <c r="B517" s="122"/>
      <c r="D517" s="124" t="s">
        <v>72</v>
      </c>
      <c r="E517" s="132" t="s">
        <v>527</v>
      </c>
      <c r="F517" s="132" t="s">
        <v>528</v>
      </c>
      <c r="J517" s="133">
        <f>BK517</f>
        <v>0</v>
      </c>
      <c r="L517" s="122"/>
      <c r="M517" s="127"/>
      <c r="P517" s="128">
        <f>SUM(P518:P536)</f>
        <v>76.14205200000002</v>
      </c>
      <c r="R517" s="128">
        <f>SUM(R518:R536)</f>
        <v>0.681978</v>
      </c>
      <c r="T517" s="129">
        <f>SUM(T518:T536)</f>
        <v>0.648352</v>
      </c>
      <c r="AR517" s="124" t="s">
        <v>83</v>
      </c>
      <c r="AT517" s="130" t="s">
        <v>72</v>
      </c>
      <c r="AU517" s="130" t="s">
        <v>81</v>
      </c>
      <c r="AY517" s="124" t="s">
        <v>136</v>
      </c>
      <c r="BK517" s="131">
        <f>SUM(BK518:BK536)</f>
        <v>0</v>
      </c>
    </row>
    <row r="518" spans="2:65" s="14" customFormat="1" ht="24.2" customHeight="1">
      <c r="B518" s="13"/>
      <c r="C518" s="134" t="s">
        <v>529</v>
      </c>
      <c r="D518" s="134" t="s">
        <v>138</v>
      </c>
      <c r="E518" s="135" t="s">
        <v>530</v>
      </c>
      <c r="F518" s="136" t="s">
        <v>531</v>
      </c>
      <c r="G518" s="137" t="s">
        <v>166</v>
      </c>
      <c r="H518" s="138">
        <v>36.72</v>
      </c>
      <c r="I518" s="203">
        <v>0</v>
      </c>
      <c r="J518" s="139">
        <f>ROUND(I518*H518,2)</f>
        <v>0</v>
      </c>
      <c r="K518" s="136" t="s">
        <v>154</v>
      </c>
      <c r="L518" s="13"/>
      <c r="M518" s="140" t="s">
        <v>1</v>
      </c>
      <c r="N518" s="141" t="s">
        <v>38</v>
      </c>
      <c r="O518" s="142">
        <v>0.08</v>
      </c>
      <c r="P518" s="142">
        <f>O518*H518</f>
        <v>2.9375999999999998</v>
      </c>
      <c r="Q518" s="142">
        <v>0</v>
      </c>
      <c r="R518" s="142">
        <f>Q518*H518</f>
        <v>0</v>
      </c>
      <c r="S518" s="142">
        <v>0.001</v>
      </c>
      <c r="T518" s="143">
        <f>S518*H518</f>
        <v>0.03672</v>
      </c>
      <c r="AR518" s="144" t="s">
        <v>260</v>
      </c>
      <c r="AT518" s="144" t="s">
        <v>138</v>
      </c>
      <c r="AU518" s="144" t="s">
        <v>83</v>
      </c>
      <c r="AY518" s="2" t="s">
        <v>136</v>
      </c>
      <c r="BE518" s="145">
        <f>IF(N518="základní",J518,0)</f>
        <v>0</v>
      </c>
      <c r="BF518" s="145">
        <f>IF(N518="snížená",J518,0)</f>
        <v>0</v>
      </c>
      <c r="BG518" s="145">
        <f>IF(N518="zákl. přenesená",J518,0)</f>
        <v>0</v>
      </c>
      <c r="BH518" s="145">
        <f>IF(N518="sníž. přenesená",J518,0)</f>
        <v>0</v>
      </c>
      <c r="BI518" s="145">
        <f>IF(N518="nulová",J518,0)</f>
        <v>0</v>
      </c>
      <c r="BJ518" s="2" t="s">
        <v>81</v>
      </c>
      <c r="BK518" s="145">
        <f>ROUND(I518*H518,2)</f>
        <v>0</v>
      </c>
      <c r="BL518" s="2" t="s">
        <v>260</v>
      </c>
      <c r="BM518" s="144" t="s">
        <v>532</v>
      </c>
    </row>
    <row r="519" spans="2:51" s="147" customFormat="1" ht="11.25">
      <c r="B519" s="146"/>
      <c r="D519" s="148" t="s">
        <v>145</v>
      </c>
      <c r="E519" s="149" t="s">
        <v>1</v>
      </c>
      <c r="F519" s="150" t="s">
        <v>533</v>
      </c>
      <c r="H519" s="151">
        <v>36.72</v>
      </c>
      <c r="L519" s="146"/>
      <c r="M519" s="152"/>
      <c r="T519" s="153"/>
      <c r="AT519" s="149" t="s">
        <v>145</v>
      </c>
      <c r="AU519" s="149" t="s">
        <v>83</v>
      </c>
      <c r="AV519" s="147" t="s">
        <v>83</v>
      </c>
      <c r="AW519" s="147" t="s">
        <v>29</v>
      </c>
      <c r="AX519" s="147" t="s">
        <v>81</v>
      </c>
      <c r="AY519" s="149" t="s">
        <v>136</v>
      </c>
    </row>
    <row r="520" spans="2:65" s="14" customFormat="1" ht="49.15" customHeight="1">
      <c r="B520" s="13"/>
      <c r="C520" s="134" t="s">
        <v>534</v>
      </c>
      <c r="D520" s="134" t="s">
        <v>138</v>
      </c>
      <c r="E520" s="135" t="s">
        <v>535</v>
      </c>
      <c r="F520" s="136" t="s">
        <v>536</v>
      </c>
      <c r="G520" s="137" t="s">
        <v>166</v>
      </c>
      <c r="H520" s="138">
        <v>36.72</v>
      </c>
      <c r="I520" s="203">
        <v>0</v>
      </c>
      <c r="J520" s="139">
        <f>ROUND(I520*H520,2)</f>
        <v>0</v>
      </c>
      <c r="K520" s="136" t="s">
        <v>154</v>
      </c>
      <c r="L520" s="13"/>
      <c r="M520" s="140" t="s">
        <v>1</v>
      </c>
      <c r="N520" s="141" t="s">
        <v>38</v>
      </c>
      <c r="O520" s="142">
        <v>0.12</v>
      </c>
      <c r="P520" s="142">
        <f>O520*H520</f>
        <v>4.4064</v>
      </c>
      <c r="Q520" s="142">
        <v>3E-05</v>
      </c>
      <c r="R520" s="142">
        <f>Q520*H520</f>
        <v>0.0011015999999999999</v>
      </c>
      <c r="S520" s="142">
        <v>0</v>
      </c>
      <c r="T520" s="143">
        <f>S520*H520</f>
        <v>0</v>
      </c>
      <c r="AR520" s="144" t="s">
        <v>260</v>
      </c>
      <c r="AT520" s="144" t="s">
        <v>138</v>
      </c>
      <c r="AU520" s="144" t="s">
        <v>83</v>
      </c>
      <c r="AY520" s="2" t="s">
        <v>136</v>
      </c>
      <c r="BE520" s="145">
        <f>IF(N520="základní",J520,0)</f>
        <v>0</v>
      </c>
      <c r="BF520" s="145">
        <f>IF(N520="snížená",J520,0)</f>
        <v>0</v>
      </c>
      <c r="BG520" s="145">
        <f>IF(N520="zákl. přenesená",J520,0)</f>
        <v>0</v>
      </c>
      <c r="BH520" s="145">
        <f>IF(N520="sníž. přenesená",J520,0)</f>
        <v>0</v>
      </c>
      <c r="BI520" s="145">
        <f>IF(N520="nulová",J520,0)</f>
        <v>0</v>
      </c>
      <c r="BJ520" s="2" t="s">
        <v>81</v>
      </c>
      <c r="BK520" s="145">
        <f>ROUND(I520*H520,2)</f>
        <v>0</v>
      </c>
      <c r="BL520" s="2" t="s">
        <v>260</v>
      </c>
      <c r="BM520" s="144" t="s">
        <v>537</v>
      </c>
    </row>
    <row r="521" spans="2:51" s="147" customFormat="1" ht="11.25">
      <c r="B521" s="146"/>
      <c r="D521" s="148" t="s">
        <v>145</v>
      </c>
      <c r="E521" s="149" t="s">
        <v>1</v>
      </c>
      <c r="F521" s="150" t="s">
        <v>533</v>
      </c>
      <c r="H521" s="151">
        <v>36.72</v>
      </c>
      <c r="L521" s="146"/>
      <c r="M521" s="152"/>
      <c r="T521" s="153"/>
      <c r="AT521" s="149" t="s">
        <v>145</v>
      </c>
      <c r="AU521" s="149" t="s">
        <v>83</v>
      </c>
      <c r="AV521" s="147" t="s">
        <v>83</v>
      </c>
      <c r="AW521" s="147" t="s">
        <v>29</v>
      </c>
      <c r="AX521" s="147" t="s">
        <v>81</v>
      </c>
      <c r="AY521" s="149" t="s">
        <v>136</v>
      </c>
    </row>
    <row r="522" spans="2:65" s="14" customFormat="1" ht="16.5" customHeight="1">
      <c r="B522" s="13"/>
      <c r="C522" s="167" t="s">
        <v>538</v>
      </c>
      <c r="D522" s="167" t="s">
        <v>177</v>
      </c>
      <c r="E522" s="168" t="s">
        <v>539</v>
      </c>
      <c r="F522" s="169" t="s">
        <v>540</v>
      </c>
      <c r="G522" s="170" t="s">
        <v>166</v>
      </c>
      <c r="H522" s="171">
        <v>40.392</v>
      </c>
      <c r="I522" s="204">
        <v>0</v>
      </c>
      <c r="J522" s="172">
        <f>ROUND(I522*H522,2)</f>
        <v>0</v>
      </c>
      <c r="K522" s="169" t="s">
        <v>142</v>
      </c>
      <c r="L522" s="173"/>
      <c r="M522" s="174" t="s">
        <v>1</v>
      </c>
      <c r="N522" s="175" t="s">
        <v>38</v>
      </c>
      <c r="O522" s="142">
        <v>0</v>
      </c>
      <c r="P522" s="142">
        <f>O522*H522</f>
        <v>0</v>
      </c>
      <c r="Q522" s="142">
        <v>0.0002</v>
      </c>
      <c r="R522" s="142">
        <f>Q522*H522</f>
        <v>0.008078400000000001</v>
      </c>
      <c r="S522" s="142">
        <v>0</v>
      </c>
      <c r="T522" s="143">
        <f>S522*H522</f>
        <v>0</v>
      </c>
      <c r="AR522" s="144" t="s">
        <v>371</v>
      </c>
      <c r="AT522" s="144" t="s">
        <v>177</v>
      </c>
      <c r="AU522" s="144" t="s">
        <v>83</v>
      </c>
      <c r="AY522" s="2" t="s">
        <v>136</v>
      </c>
      <c r="BE522" s="145">
        <f>IF(N522="základní",J522,0)</f>
        <v>0</v>
      </c>
      <c r="BF522" s="145">
        <f>IF(N522="snížená",J522,0)</f>
        <v>0</v>
      </c>
      <c r="BG522" s="145">
        <f>IF(N522="zákl. přenesená",J522,0)</f>
        <v>0</v>
      </c>
      <c r="BH522" s="145">
        <f>IF(N522="sníž. přenesená",J522,0)</f>
        <v>0</v>
      </c>
      <c r="BI522" s="145">
        <f>IF(N522="nulová",J522,0)</f>
        <v>0</v>
      </c>
      <c r="BJ522" s="2" t="s">
        <v>81</v>
      </c>
      <c r="BK522" s="145">
        <f>ROUND(I522*H522,2)</f>
        <v>0</v>
      </c>
      <c r="BL522" s="2" t="s">
        <v>260</v>
      </c>
      <c r="BM522" s="144" t="s">
        <v>541</v>
      </c>
    </row>
    <row r="523" spans="2:51" s="147" customFormat="1" ht="11.25">
      <c r="B523" s="146"/>
      <c r="D523" s="148" t="s">
        <v>145</v>
      </c>
      <c r="E523" s="149" t="s">
        <v>1</v>
      </c>
      <c r="F523" s="150" t="s">
        <v>542</v>
      </c>
      <c r="H523" s="151">
        <v>40.392</v>
      </c>
      <c r="L523" s="146"/>
      <c r="M523" s="152"/>
      <c r="T523" s="153"/>
      <c r="AT523" s="149" t="s">
        <v>145</v>
      </c>
      <c r="AU523" s="149" t="s">
        <v>83</v>
      </c>
      <c r="AV523" s="147" t="s">
        <v>83</v>
      </c>
      <c r="AW523" s="147" t="s">
        <v>29</v>
      </c>
      <c r="AX523" s="147" t="s">
        <v>81</v>
      </c>
      <c r="AY523" s="149" t="s">
        <v>136</v>
      </c>
    </row>
    <row r="524" spans="2:65" s="14" customFormat="1" ht="37.9" customHeight="1">
      <c r="B524" s="13"/>
      <c r="C524" s="134" t="s">
        <v>543</v>
      </c>
      <c r="D524" s="134" t="s">
        <v>138</v>
      </c>
      <c r="E524" s="135" t="s">
        <v>544</v>
      </c>
      <c r="F524" s="136" t="s">
        <v>545</v>
      </c>
      <c r="G524" s="137" t="s">
        <v>89</v>
      </c>
      <c r="H524" s="138">
        <v>87.376</v>
      </c>
      <c r="I524" s="203">
        <v>0</v>
      </c>
      <c r="J524" s="139">
        <f>ROUND(I524*H524,2)</f>
        <v>0</v>
      </c>
      <c r="K524" s="136" t="s">
        <v>154</v>
      </c>
      <c r="L524" s="13"/>
      <c r="M524" s="140" t="s">
        <v>1</v>
      </c>
      <c r="N524" s="141" t="s">
        <v>38</v>
      </c>
      <c r="O524" s="142">
        <v>0.65</v>
      </c>
      <c r="P524" s="142">
        <f>O524*H524</f>
        <v>56.7944</v>
      </c>
      <c r="Q524" s="142">
        <v>0</v>
      </c>
      <c r="R524" s="142">
        <f>Q524*H524</f>
        <v>0</v>
      </c>
      <c r="S524" s="142">
        <v>0</v>
      </c>
      <c r="T524" s="143">
        <f>S524*H524</f>
        <v>0</v>
      </c>
      <c r="AR524" s="144" t="s">
        <v>260</v>
      </c>
      <c r="AT524" s="144" t="s">
        <v>138</v>
      </c>
      <c r="AU524" s="144" t="s">
        <v>83</v>
      </c>
      <c r="AY524" s="2" t="s">
        <v>136</v>
      </c>
      <c r="BE524" s="145">
        <f>IF(N524="základní",J524,0)</f>
        <v>0</v>
      </c>
      <c r="BF524" s="145">
        <f>IF(N524="snížená",J524,0)</f>
        <v>0</v>
      </c>
      <c r="BG524" s="145">
        <f>IF(N524="zákl. přenesená",J524,0)</f>
        <v>0</v>
      </c>
      <c r="BH524" s="145">
        <f>IF(N524="sníž. přenesená",J524,0)</f>
        <v>0</v>
      </c>
      <c r="BI524" s="145">
        <f>IF(N524="nulová",J524,0)</f>
        <v>0</v>
      </c>
      <c r="BJ524" s="2" t="s">
        <v>81</v>
      </c>
      <c r="BK524" s="145">
        <f>ROUND(I524*H524,2)</f>
        <v>0</v>
      </c>
      <c r="BL524" s="2" t="s">
        <v>260</v>
      </c>
      <c r="BM524" s="144" t="s">
        <v>546</v>
      </c>
    </row>
    <row r="525" spans="2:51" s="147" customFormat="1" ht="11.25">
      <c r="B525" s="146"/>
      <c r="D525" s="148" t="s">
        <v>145</v>
      </c>
      <c r="E525" s="149" t="s">
        <v>1</v>
      </c>
      <c r="F525" s="150" t="s">
        <v>286</v>
      </c>
      <c r="H525" s="151">
        <v>87.376</v>
      </c>
      <c r="L525" s="146"/>
      <c r="M525" s="152"/>
      <c r="T525" s="153"/>
      <c r="AT525" s="149" t="s">
        <v>145</v>
      </c>
      <c r="AU525" s="149" t="s">
        <v>83</v>
      </c>
      <c r="AV525" s="147" t="s">
        <v>83</v>
      </c>
      <c r="AW525" s="147" t="s">
        <v>29</v>
      </c>
      <c r="AX525" s="147" t="s">
        <v>81</v>
      </c>
      <c r="AY525" s="149" t="s">
        <v>136</v>
      </c>
    </row>
    <row r="526" spans="2:65" s="14" customFormat="1" ht="24.2" customHeight="1">
      <c r="B526" s="13"/>
      <c r="C526" s="167" t="s">
        <v>547</v>
      </c>
      <c r="D526" s="167" t="s">
        <v>177</v>
      </c>
      <c r="E526" s="168" t="s">
        <v>548</v>
      </c>
      <c r="F526" s="169" t="s">
        <v>549</v>
      </c>
      <c r="G526" s="170" t="s">
        <v>89</v>
      </c>
      <c r="H526" s="171">
        <v>96.114</v>
      </c>
      <c r="I526" s="204">
        <v>0</v>
      </c>
      <c r="J526" s="172">
        <f>ROUND(I526*H526,2)</f>
        <v>0</v>
      </c>
      <c r="K526" s="169" t="s">
        <v>142</v>
      </c>
      <c r="L526" s="173"/>
      <c r="M526" s="174" t="s">
        <v>1</v>
      </c>
      <c r="N526" s="175" t="s">
        <v>38</v>
      </c>
      <c r="O526" s="142">
        <v>0</v>
      </c>
      <c r="P526" s="142">
        <f>O526*H526</f>
        <v>0</v>
      </c>
      <c r="Q526" s="142">
        <v>0.0064</v>
      </c>
      <c r="R526" s="142">
        <f>Q526*H526</f>
        <v>0.6151296</v>
      </c>
      <c r="S526" s="142">
        <v>0</v>
      </c>
      <c r="T526" s="143">
        <f>S526*H526</f>
        <v>0</v>
      </c>
      <c r="AR526" s="144" t="s">
        <v>371</v>
      </c>
      <c r="AT526" s="144" t="s">
        <v>177</v>
      </c>
      <c r="AU526" s="144" t="s">
        <v>83</v>
      </c>
      <c r="AY526" s="2" t="s">
        <v>136</v>
      </c>
      <c r="BE526" s="145">
        <f>IF(N526="základní",J526,0)</f>
        <v>0</v>
      </c>
      <c r="BF526" s="145">
        <f>IF(N526="snížená",J526,0)</f>
        <v>0</v>
      </c>
      <c r="BG526" s="145">
        <f>IF(N526="zákl. přenesená",J526,0)</f>
        <v>0</v>
      </c>
      <c r="BH526" s="145">
        <f>IF(N526="sníž. přenesená",J526,0)</f>
        <v>0</v>
      </c>
      <c r="BI526" s="145">
        <f>IF(N526="nulová",J526,0)</f>
        <v>0</v>
      </c>
      <c r="BJ526" s="2" t="s">
        <v>81</v>
      </c>
      <c r="BK526" s="145">
        <f>ROUND(I526*H526,2)</f>
        <v>0</v>
      </c>
      <c r="BL526" s="2" t="s">
        <v>260</v>
      </c>
      <c r="BM526" s="144" t="s">
        <v>550</v>
      </c>
    </row>
    <row r="527" spans="2:51" s="147" customFormat="1" ht="11.25">
      <c r="B527" s="146"/>
      <c r="D527" s="148" t="s">
        <v>145</v>
      </c>
      <c r="E527" s="149" t="s">
        <v>1</v>
      </c>
      <c r="F527" s="150" t="s">
        <v>551</v>
      </c>
      <c r="H527" s="151">
        <v>96.114</v>
      </c>
      <c r="L527" s="146"/>
      <c r="M527" s="152"/>
      <c r="T527" s="153"/>
      <c r="AT527" s="149" t="s">
        <v>145</v>
      </c>
      <c r="AU527" s="149" t="s">
        <v>83</v>
      </c>
      <c r="AV527" s="147" t="s">
        <v>83</v>
      </c>
      <c r="AW527" s="147" t="s">
        <v>29</v>
      </c>
      <c r="AX527" s="147" t="s">
        <v>81</v>
      </c>
      <c r="AY527" s="149" t="s">
        <v>136</v>
      </c>
    </row>
    <row r="528" spans="2:65" s="14" customFormat="1" ht="24.2" customHeight="1">
      <c r="B528" s="13"/>
      <c r="C528" s="134" t="s">
        <v>552</v>
      </c>
      <c r="D528" s="134" t="s">
        <v>138</v>
      </c>
      <c r="E528" s="135" t="s">
        <v>553</v>
      </c>
      <c r="F528" s="136" t="s">
        <v>554</v>
      </c>
      <c r="G528" s="137" t="s">
        <v>89</v>
      </c>
      <c r="H528" s="138">
        <v>87.376</v>
      </c>
      <c r="I528" s="203">
        <v>0</v>
      </c>
      <c r="J528" s="139">
        <f>ROUND(I528*H528,2)</f>
        <v>0</v>
      </c>
      <c r="K528" s="136" t="s">
        <v>154</v>
      </c>
      <c r="L528" s="13"/>
      <c r="M528" s="140" t="s">
        <v>1</v>
      </c>
      <c r="N528" s="141" t="s">
        <v>38</v>
      </c>
      <c r="O528" s="142">
        <v>0.08</v>
      </c>
      <c r="P528" s="142">
        <f>O528*H528</f>
        <v>6.990080000000001</v>
      </c>
      <c r="Q528" s="142">
        <v>0</v>
      </c>
      <c r="R528" s="142">
        <f>Q528*H528</f>
        <v>0</v>
      </c>
      <c r="S528" s="142">
        <v>0.007</v>
      </c>
      <c r="T528" s="143">
        <f>S528*H528</f>
        <v>0.6116320000000001</v>
      </c>
      <c r="AR528" s="144" t="s">
        <v>260</v>
      </c>
      <c r="AT528" s="144" t="s">
        <v>138</v>
      </c>
      <c r="AU528" s="144" t="s">
        <v>83</v>
      </c>
      <c r="AY528" s="2" t="s">
        <v>136</v>
      </c>
      <c r="BE528" s="145">
        <f>IF(N528="základní",J528,0)</f>
        <v>0</v>
      </c>
      <c r="BF528" s="145">
        <f>IF(N528="snížená",J528,0)</f>
        <v>0</v>
      </c>
      <c r="BG528" s="145">
        <f>IF(N528="zákl. přenesená",J528,0)</f>
        <v>0</v>
      </c>
      <c r="BH528" s="145">
        <f>IF(N528="sníž. přenesená",J528,0)</f>
        <v>0</v>
      </c>
      <c r="BI528" s="145">
        <f>IF(N528="nulová",J528,0)</f>
        <v>0</v>
      </c>
      <c r="BJ528" s="2" t="s">
        <v>81</v>
      </c>
      <c r="BK528" s="145">
        <f>ROUND(I528*H528,2)</f>
        <v>0</v>
      </c>
      <c r="BL528" s="2" t="s">
        <v>260</v>
      </c>
      <c r="BM528" s="144" t="s">
        <v>555</v>
      </c>
    </row>
    <row r="529" spans="2:51" s="155" customFormat="1" ht="11.25">
      <c r="B529" s="154"/>
      <c r="D529" s="148" t="s">
        <v>145</v>
      </c>
      <c r="E529" s="156" t="s">
        <v>1</v>
      </c>
      <c r="F529" s="157" t="s">
        <v>556</v>
      </c>
      <c r="H529" s="156" t="s">
        <v>1</v>
      </c>
      <c r="L529" s="154"/>
      <c r="M529" s="158"/>
      <c r="T529" s="159"/>
      <c r="AT529" s="156" t="s">
        <v>145</v>
      </c>
      <c r="AU529" s="156" t="s">
        <v>83</v>
      </c>
      <c r="AV529" s="155" t="s">
        <v>81</v>
      </c>
      <c r="AW529" s="155" t="s">
        <v>29</v>
      </c>
      <c r="AX529" s="155" t="s">
        <v>73</v>
      </c>
      <c r="AY529" s="156" t="s">
        <v>136</v>
      </c>
    </row>
    <row r="530" spans="2:51" s="147" customFormat="1" ht="11.25">
      <c r="B530" s="146"/>
      <c r="D530" s="148" t="s">
        <v>145</v>
      </c>
      <c r="E530" s="149" t="s">
        <v>1</v>
      </c>
      <c r="F530" s="150" t="s">
        <v>286</v>
      </c>
      <c r="H530" s="151">
        <v>87.376</v>
      </c>
      <c r="L530" s="146"/>
      <c r="M530" s="152"/>
      <c r="T530" s="153"/>
      <c r="AT530" s="149" t="s">
        <v>145</v>
      </c>
      <c r="AU530" s="149" t="s">
        <v>83</v>
      </c>
      <c r="AV530" s="147" t="s">
        <v>83</v>
      </c>
      <c r="AW530" s="147" t="s">
        <v>29</v>
      </c>
      <c r="AX530" s="147" t="s">
        <v>81</v>
      </c>
      <c r="AY530" s="149" t="s">
        <v>136</v>
      </c>
    </row>
    <row r="531" spans="2:65" s="14" customFormat="1" ht="24.2" customHeight="1">
      <c r="B531" s="13"/>
      <c r="C531" s="134" t="s">
        <v>557</v>
      </c>
      <c r="D531" s="134" t="s">
        <v>138</v>
      </c>
      <c r="E531" s="135" t="s">
        <v>558</v>
      </c>
      <c r="F531" s="136" t="s">
        <v>559</v>
      </c>
      <c r="G531" s="137" t="s">
        <v>89</v>
      </c>
      <c r="H531" s="138">
        <v>87.376</v>
      </c>
      <c r="I531" s="203">
        <v>0</v>
      </c>
      <c r="J531" s="139">
        <f>ROUND(I531*H531,2)</f>
        <v>0</v>
      </c>
      <c r="K531" s="136" t="s">
        <v>154</v>
      </c>
      <c r="L531" s="13"/>
      <c r="M531" s="140" t="s">
        <v>1</v>
      </c>
      <c r="N531" s="141" t="s">
        <v>38</v>
      </c>
      <c r="O531" s="142">
        <v>0.045</v>
      </c>
      <c r="P531" s="142">
        <f>O531*H531</f>
        <v>3.93192</v>
      </c>
      <c r="Q531" s="142">
        <v>0</v>
      </c>
      <c r="R531" s="142">
        <f>Q531*H531</f>
        <v>0</v>
      </c>
      <c r="S531" s="142">
        <v>0</v>
      </c>
      <c r="T531" s="143">
        <f>S531*H531</f>
        <v>0</v>
      </c>
      <c r="AR531" s="144" t="s">
        <v>260</v>
      </c>
      <c r="AT531" s="144" t="s">
        <v>138</v>
      </c>
      <c r="AU531" s="144" t="s">
        <v>83</v>
      </c>
      <c r="AY531" s="2" t="s">
        <v>136</v>
      </c>
      <c r="BE531" s="145">
        <f>IF(N531="základní",J531,0)</f>
        <v>0</v>
      </c>
      <c r="BF531" s="145">
        <f>IF(N531="snížená",J531,0)</f>
        <v>0</v>
      </c>
      <c r="BG531" s="145">
        <f>IF(N531="zákl. přenesená",J531,0)</f>
        <v>0</v>
      </c>
      <c r="BH531" s="145">
        <f>IF(N531="sníž. přenesená",J531,0)</f>
        <v>0</v>
      </c>
      <c r="BI531" s="145">
        <f>IF(N531="nulová",J531,0)</f>
        <v>0</v>
      </c>
      <c r="BJ531" s="2" t="s">
        <v>81</v>
      </c>
      <c r="BK531" s="145">
        <f>ROUND(I531*H531,2)</f>
        <v>0</v>
      </c>
      <c r="BL531" s="2" t="s">
        <v>260</v>
      </c>
      <c r="BM531" s="144" t="s">
        <v>560</v>
      </c>
    </row>
    <row r="532" spans="2:51" s="155" customFormat="1" ht="11.25">
      <c r="B532" s="154"/>
      <c r="D532" s="148" t="s">
        <v>145</v>
      </c>
      <c r="E532" s="156" t="s">
        <v>1</v>
      </c>
      <c r="F532" s="157" t="s">
        <v>556</v>
      </c>
      <c r="H532" s="156" t="s">
        <v>1</v>
      </c>
      <c r="L532" s="154"/>
      <c r="M532" s="158"/>
      <c r="T532" s="159"/>
      <c r="AT532" s="156" t="s">
        <v>145</v>
      </c>
      <c r="AU532" s="156" t="s">
        <v>83</v>
      </c>
      <c r="AV532" s="155" t="s">
        <v>81</v>
      </c>
      <c r="AW532" s="155" t="s">
        <v>29</v>
      </c>
      <c r="AX532" s="155" t="s">
        <v>73</v>
      </c>
      <c r="AY532" s="156" t="s">
        <v>136</v>
      </c>
    </row>
    <row r="533" spans="2:51" s="147" customFormat="1" ht="11.25">
      <c r="B533" s="146"/>
      <c r="D533" s="148" t="s">
        <v>145</v>
      </c>
      <c r="E533" s="149" t="s">
        <v>1</v>
      </c>
      <c r="F533" s="150" t="s">
        <v>286</v>
      </c>
      <c r="H533" s="151">
        <v>87.376</v>
      </c>
      <c r="L533" s="146"/>
      <c r="M533" s="152"/>
      <c r="T533" s="153"/>
      <c r="AT533" s="149" t="s">
        <v>145</v>
      </c>
      <c r="AU533" s="149" t="s">
        <v>83</v>
      </c>
      <c r="AV533" s="147" t="s">
        <v>83</v>
      </c>
      <c r="AW533" s="147" t="s">
        <v>29</v>
      </c>
      <c r="AX533" s="147" t="s">
        <v>81</v>
      </c>
      <c r="AY533" s="149" t="s">
        <v>136</v>
      </c>
    </row>
    <row r="534" spans="2:65" s="14" customFormat="1" ht="16.5" customHeight="1">
      <c r="B534" s="13"/>
      <c r="C534" s="167" t="s">
        <v>561</v>
      </c>
      <c r="D534" s="167" t="s">
        <v>177</v>
      </c>
      <c r="E534" s="168" t="s">
        <v>562</v>
      </c>
      <c r="F534" s="169" t="s">
        <v>563</v>
      </c>
      <c r="G534" s="170" t="s">
        <v>89</v>
      </c>
      <c r="H534" s="171">
        <v>96.114</v>
      </c>
      <c r="I534" s="204">
        <v>0</v>
      </c>
      <c r="J534" s="172">
        <f>ROUND(I534*H534,2)</f>
        <v>0</v>
      </c>
      <c r="K534" s="169" t="s">
        <v>142</v>
      </c>
      <c r="L534" s="173"/>
      <c r="M534" s="174" t="s">
        <v>1</v>
      </c>
      <c r="N534" s="175" t="s">
        <v>38</v>
      </c>
      <c r="O534" s="142">
        <v>0</v>
      </c>
      <c r="P534" s="142">
        <f>O534*H534</f>
        <v>0</v>
      </c>
      <c r="Q534" s="142">
        <v>0.0006</v>
      </c>
      <c r="R534" s="142">
        <f>Q534*H534</f>
        <v>0.057668399999999995</v>
      </c>
      <c r="S534" s="142">
        <v>0</v>
      </c>
      <c r="T534" s="143">
        <f>S534*H534</f>
        <v>0</v>
      </c>
      <c r="AR534" s="144" t="s">
        <v>371</v>
      </c>
      <c r="AT534" s="144" t="s">
        <v>177</v>
      </c>
      <c r="AU534" s="144" t="s">
        <v>83</v>
      </c>
      <c r="AY534" s="2" t="s">
        <v>136</v>
      </c>
      <c r="BE534" s="145">
        <f>IF(N534="základní",J534,0)</f>
        <v>0</v>
      </c>
      <c r="BF534" s="145">
        <f>IF(N534="snížená",J534,0)</f>
        <v>0</v>
      </c>
      <c r="BG534" s="145">
        <f>IF(N534="zákl. přenesená",J534,0)</f>
        <v>0</v>
      </c>
      <c r="BH534" s="145">
        <f>IF(N534="sníž. přenesená",J534,0)</f>
        <v>0</v>
      </c>
      <c r="BI534" s="145">
        <f>IF(N534="nulová",J534,0)</f>
        <v>0</v>
      </c>
      <c r="BJ534" s="2" t="s">
        <v>81</v>
      </c>
      <c r="BK534" s="145">
        <f>ROUND(I534*H534,2)</f>
        <v>0</v>
      </c>
      <c r="BL534" s="2" t="s">
        <v>260</v>
      </c>
      <c r="BM534" s="144" t="s">
        <v>564</v>
      </c>
    </row>
    <row r="535" spans="2:51" s="147" customFormat="1" ht="11.25">
      <c r="B535" s="146"/>
      <c r="D535" s="148" t="s">
        <v>145</v>
      </c>
      <c r="E535" s="149" t="s">
        <v>1</v>
      </c>
      <c r="F535" s="150" t="s">
        <v>551</v>
      </c>
      <c r="H535" s="151">
        <v>96.114</v>
      </c>
      <c r="L535" s="146"/>
      <c r="M535" s="152"/>
      <c r="T535" s="153"/>
      <c r="AT535" s="149" t="s">
        <v>145</v>
      </c>
      <c r="AU535" s="149" t="s">
        <v>83</v>
      </c>
      <c r="AV535" s="147" t="s">
        <v>83</v>
      </c>
      <c r="AW535" s="147" t="s">
        <v>29</v>
      </c>
      <c r="AX535" s="147" t="s">
        <v>81</v>
      </c>
      <c r="AY535" s="149" t="s">
        <v>136</v>
      </c>
    </row>
    <row r="536" spans="2:65" s="14" customFormat="1" ht="49.15" customHeight="1">
      <c r="B536" s="13"/>
      <c r="C536" s="134" t="s">
        <v>565</v>
      </c>
      <c r="D536" s="134" t="s">
        <v>138</v>
      </c>
      <c r="E536" s="135" t="s">
        <v>566</v>
      </c>
      <c r="F536" s="136" t="s">
        <v>567</v>
      </c>
      <c r="G536" s="137" t="s">
        <v>253</v>
      </c>
      <c r="H536" s="138">
        <v>0.682</v>
      </c>
      <c r="I536" s="203">
        <v>0</v>
      </c>
      <c r="J536" s="139">
        <f>ROUND(I536*H536,2)</f>
        <v>0</v>
      </c>
      <c r="K536" s="136" t="s">
        <v>154</v>
      </c>
      <c r="L536" s="13"/>
      <c r="M536" s="140" t="s">
        <v>1</v>
      </c>
      <c r="N536" s="141" t="s">
        <v>38</v>
      </c>
      <c r="O536" s="142">
        <v>1.586</v>
      </c>
      <c r="P536" s="142">
        <f>O536*H536</f>
        <v>1.081652</v>
      </c>
      <c r="Q536" s="142">
        <v>0</v>
      </c>
      <c r="R536" s="142">
        <f>Q536*H536</f>
        <v>0</v>
      </c>
      <c r="S536" s="142">
        <v>0</v>
      </c>
      <c r="T536" s="143">
        <f>S536*H536</f>
        <v>0</v>
      </c>
      <c r="AR536" s="144" t="s">
        <v>260</v>
      </c>
      <c r="AT536" s="144" t="s">
        <v>138</v>
      </c>
      <c r="AU536" s="144" t="s">
        <v>83</v>
      </c>
      <c r="AY536" s="2" t="s">
        <v>136</v>
      </c>
      <c r="BE536" s="145">
        <f>IF(N536="základní",J536,0)</f>
        <v>0</v>
      </c>
      <c r="BF536" s="145">
        <f>IF(N536="snížená",J536,0)</f>
        <v>0</v>
      </c>
      <c r="BG536" s="145">
        <f>IF(N536="zákl. přenesená",J536,0)</f>
        <v>0</v>
      </c>
      <c r="BH536" s="145">
        <f>IF(N536="sníž. přenesená",J536,0)</f>
        <v>0</v>
      </c>
      <c r="BI536" s="145">
        <f>IF(N536="nulová",J536,0)</f>
        <v>0</v>
      </c>
      <c r="BJ536" s="2" t="s">
        <v>81</v>
      </c>
      <c r="BK536" s="145">
        <f>ROUND(I536*H536,2)</f>
        <v>0</v>
      </c>
      <c r="BL536" s="2" t="s">
        <v>260</v>
      </c>
      <c r="BM536" s="144" t="s">
        <v>568</v>
      </c>
    </row>
    <row r="537" spans="2:63" s="123" customFormat="1" ht="22.9" customHeight="1">
      <c r="B537" s="122"/>
      <c r="D537" s="124" t="s">
        <v>72</v>
      </c>
      <c r="E537" s="132" t="s">
        <v>569</v>
      </c>
      <c r="F537" s="132" t="s">
        <v>570</v>
      </c>
      <c r="J537" s="133">
        <f>BK537</f>
        <v>0</v>
      </c>
      <c r="L537" s="122"/>
      <c r="M537" s="127"/>
      <c r="P537" s="128">
        <f>SUM(P538:P568)</f>
        <v>43.777996</v>
      </c>
      <c r="R537" s="128">
        <f>SUM(R538:R568)</f>
        <v>0.30664159999999996</v>
      </c>
      <c r="T537" s="129">
        <f>SUM(T538:T568)</f>
        <v>0.105362</v>
      </c>
      <c r="AR537" s="124" t="s">
        <v>83</v>
      </c>
      <c r="AT537" s="130" t="s">
        <v>72</v>
      </c>
      <c r="AU537" s="130" t="s">
        <v>81</v>
      </c>
      <c r="AY537" s="124" t="s">
        <v>136</v>
      </c>
      <c r="BK537" s="131">
        <f>SUM(BK538:BK568)</f>
        <v>0</v>
      </c>
    </row>
    <row r="538" spans="2:65" s="14" customFormat="1" ht="33" customHeight="1">
      <c r="B538" s="13"/>
      <c r="C538" s="134" t="s">
        <v>571</v>
      </c>
      <c r="D538" s="134" t="s">
        <v>138</v>
      </c>
      <c r="E538" s="135" t="s">
        <v>572</v>
      </c>
      <c r="F538" s="136" t="s">
        <v>573</v>
      </c>
      <c r="G538" s="137" t="s">
        <v>89</v>
      </c>
      <c r="H538" s="138">
        <v>38</v>
      </c>
      <c r="I538" s="203">
        <v>0</v>
      </c>
      <c r="J538" s="139">
        <f>ROUND(I538*H538,2)</f>
        <v>0</v>
      </c>
      <c r="K538" s="136" t="s">
        <v>154</v>
      </c>
      <c r="L538" s="13"/>
      <c r="M538" s="140" t="s">
        <v>1</v>
      </c>
      <c r="N538" s="141" t="s">
        <v>38</v>
      </c>
      <c r="O538" s="142">
        <v>0.192</v>
      </c>
      <c r="P538" s="142">
        <f>O538*H538</f>
        <v>7.296</v>
      </c>
      <c r="Q538" s="142">
        <v>0.00455</v>
      </c>
      <c r="R538" s="142">
        <f>Q538*H538</f>
        <v>0.1729</v>
      </c>
      <c r="S538" s="142">
        <v>0</v>
      </c>
      <c r="T538" s="143">
        <f>S538*H538</f>
        <v>0</v>
      </c>
      <c r="AR538" s="144" t="s">
        <v>260</v>
      </c>
      <c r="AT538" s="144" t="s">
        <v>138</v>
      </c>
      <c r="AU538" s="144" t="s">
        <v>83</v>
      </c>
      <c r="AY538" s="2" t="s">
        <v>136</v>
      </c>
      <c r="BE538" s="145">
        <f>IF(N538="základní",J538,0)</f>
        <v>0</v>
      </c>
      <c r="BF538" s="145">
        <f>IF(N538="snížená",J538,0)</f>
        <v>0</v>
      </c>
      <c r="BG538" s="145">
        <f>IF(N538="zákl. přenesená",J538,0)</f>
        <v>0</v>
      </c>
      <c r="BH538" s="145">
        <f>IF(N538="sníž. přenesená",J538,0)</f>
        <v>0</v>
      </c>
      <c r="BI538" s="145">
        <f>IF(N538="nulová",J538,0)</f>
        <v>0</v>
      </c>
      <c r="BJ538" s="2" t="s">
        <v>81</v>
      </c>
      <c r="BK538" s="145">
        <f>ROUND(I538*H538,2)</f>
        <v>0</v>
      </c>
      <c r="BL538" s="2" t="s">
        <v>260</v>
      </c>
      <c r="BM538" s="144" t="s">
        <v>574</v>
      </c>
    </row>
    <row r="539" spans="2:51" s="147" customFormat="1" ht="11.25">
      <c r="B539" s="146"/>
      <c r="D539" s="148" t="s">
        <v>145</v>
      </c>
      <c r="E539" s="149" t="s">
        <v>1</v>
      </c>
      <c r="F539" s="150" t="s">
        <v>575</v>
      </c>
      <c r="H539" s="151">
        <v>18.3</v>
      </c>
      <c r="L539" s="146"/>
      <c r="M539" s="152"/>
      <c r="T539" s="153"/>
      <c r="AT539" s="149" t="s">
        <v>145</v>
      </c>
      <c r="AU539" s="149" t="s">
        <v>83</v>
      </c>
      <c r="AV539" s="147" t="s">
        <v>83</v>
      </c>
      <c r="AW539" s="147" t="s">
        <v>29</v>
      </c>
      <c r="AX539" s="147" t="s">
        <v>73</v>
      </c>
      <c r="AY539" s="149" t="s">
        <v>136</v>
      </c>
    </row>
    <row r="540" spans="2:51" s="147" customFormat="1" ht="11.25">
      <c r="B540" s="146"/>
      <c r="D540" s="148" t="s">
        <v>145</v>
      </c>
      <c r="E540" s="149" t="s">
        <v>1</v>
      </c>
      <c r="F540" s="150" t="s">
        <v>576</v>
      </c>
      <c r="H540" s="151">
        <v>19.7</v>
      </c>
      <c r="L540" s="146"/>
      <c r="M540" s="152"/>
      <c r="T540" s="153"/>
      <c r="AT540" s="149" t="s">
        <v>145</v>
      </c>
      <c r="AU540" s="149" t="s">
        <v>83</v>
      </c>
      <c r="AV540" s="147" t="s">
        <v>83</v>
      </c>
      <c r="AW540" s="147" t="s">
        <v>29</v>
      </c>
      <c r="AX540" s="147" t="s">
        <v>73</v>
      </c>
      <c r="AY540" s="149" t="s">
        <v>136</v>
      </c>
    </row>
    <row r="541" spans="2:51" s="177" customFormat="1" ht="11.25">
      <c r="B541" s="176"/>
      <c r="D541" s="148" t="s">
        <v>145</v>
      </c>
      <c r="E541" s="178" t="s">
        <v>1</v>
      </c>
      <c r="F541" s="179" t="s">
        <v>222</v>
      </c>
      <c r="H541" s="180">
        <v>38</v>
      </c>
      <c r="L541" s="176"/>
      <c r="M541" s="181"/>
      <c r="T541" s="182"/>
      <c r="AT541" s="178" t="s">
        <v>145</v>
      </c>
      <c r="AU541" s="178" t="s">
        <v>83</v>
      </c>
      <c r="AV541" s="177" t="s">
        <v>143</v>
      </c>
      <c r="AW541" s="177" t="s">
        <v>29</v>
      </c>
      <c r="AX541" s="177" t="s">
        <v>81</v>
      </c>
      <c r="AY541" s="178" t="s">
        <v>136</v>
      </c>
    </row>
    <row r="542" spans="2:65" s="14" customFormat="1" ht="24.2" customHeight="1">
      <c r="B542" s="13"/>
      <c r="C542" s="134" t="s">
        <v>577</v>
      </c>
      <c r="D542" s="134" t="s">
        <v>138</v>
      </c>
      <c r="E542" s="135" t="s">
        <v>578</v>
      </c>
      <c r="F542" s="136" t="s">
        <v>579</v>
      </c>
      <c r="G542" s="137" t="s">
        <v>89</v>
      </c>
      <c r="H542" s="138">
        <v>38</v>
      </c>
      <c r="I542" s="203">
        <v>0</v>
      </c>
      <c r="J542" s="139">
        <f>ROUND(I542*H542,2)</f>
        <v>0</v>
      </c>
      <c r="K542" s="136" t="s">
        <v>154</v>
      </c>
      <c r="L542" s="13"/>
      <c r="M542" s="140" t="s">
        <v>1</v>
      </c>
      <c r="N542" s="141" t="s">
        <v>38</v>
      </c>
      <c r="O542" s="142">
        <v>0.105</v>
      </c>
      <c r="P542" s="142">
        <f>O542*H542</f>
        <v>3.9899999999999998</v>
      </c>
      <c r="Q542" s="142">
        <v>0</v>
      </c>
      <c r="R542" s="142">
        <f>Q542*H542</f>
        <v>0</v>
      </c>
      <c r="S542" s="142">
        <v>0.0025</v>
      </c>
      <c r="T542" s="143">
        <f>S542*H542</f>
        <v>0.095</v>
      </c>
      <c r="AR542" s="144" t="s">
        <v>260</v>
      </c>
      <c r="AT542" s="144" t="s">
        <v>138</v>
      </c>
      <c r="AU542" s="144" t="s">
        <v>83</v>
      </c>
      <c r="AY542" s="2" t="s">
        <v>136</v>
      </c>
      <c r="BE542" s="145">
        <f>IF(N542="základní",J542,0)</f>
        <v>0</v>
      </c>
      <c r="BF542" s="145">
        <f>IF(N542="snížená",J542,0)</f>
        <v>0</v>
      </c>
      <c r="BG542" s="145">
        <f>IF(N542="zákl. přenesená",J542,0)</f>
        <v>0</v>
      </c>
      <c r="BH542" s="145">
        <f>IF(N542="sníž. přenesená",J542,0)</f>
        <v>0</v>
      </c>
      <c r="BI542" s="145">
        <f>IF(N542="nulová",J542,0)</f>
        <v>0</v>
      </c>
      <c r="BJ542" s="2" t="s">
        <v>81</v>
      </c>
      <c r="BK542" s="145">
        <f>ROUND(I542*H542,2)</f>
        <v>0</v>
      </c>
      <c r="BL542" s="2" t="s">
        <v>260</v>
      </c>
      <c r="BM542" s="144" t="s">
        <v>580</v>
      </c>
    </row>
    <row r="543" spans="2:51" s="147" customFormat="1" ht="11.25">
      <c r="B543" s="146"/>
      <c r="D543" s="148" t="s">
        <v>145</v>
      </c>
      <c r="E543" s="149" t="s">
        <v>1</v>
      </c>
      <c r="F543" s="150" t="s">
        <v>575</v>
      </c>
      <c r="H543" s="151">
        <v>18.3</v>
      </c>
      <c r="L543" s="146"/>
      <c r="M543" s="152"/>
      <c r="T543" s="153"/>
      <c r="AT543" s="149" t="s">
        <v>145</v>
      </c>
      <c r="AU543" s="149" t="s">
        <v>83</v>
      </c>
      <c r="AV543" s="147" t="s">
        <v>83</v>
      </c>
      <c r="AW543" s="147" t="s">
        <v>29</v>
      </c>
      <c r="AX543" s="147" t="s">
        <v>73</v>
      </c>
      <c r="AY543" s="149" t="s">
        <v>136</v>
      </c>
    </row>
    <row r="544" spans="2:51" s="147" customFormat="1" ht="11.25">
      <c r="B544" s="146"/>
      <c r="D544" s="148" t="s">
        <v>145</v>
      </c>
      <c r="E544" s="149" t="s">
        <v>1</v>
      </c>
      <c r="F544" s="150" t="s">
        <v>576</v>
      </c>
      <c r="H544" s="151">
        <v>19.7</v>
      </c>
      <c r="L544" s="146"/>
      <c r="M544" s="152"/>
      <c r="T544" s="153"/>
      <c r="AT544" s="149" t="s">
        <v>145</v>
      </c>
      <c r="AU544" s="149" t="s">
        <v>83</v>
      </c>
      <c r="AV544" s="147" t="s">
        <v>83</v>
      </c>
      <c r="AW544" s="147" t="s">
        <v>29</v>
      </c>
      <c r="AX544" s="147" t="s">
        <v>73</v>
      </c>
      <c r="AY544" s="149" t="s">
        <v>136</v>
      </c>
    </row>
    <row r="545" spans="2:51" s="161" customFormat="1" ht="11.25">
      <c r="B545" s="160"/>
      <c r="D545" s="148" t="s">
        <v>145</v>
      </c>
      <c r="E545" s="162" t="s">
        <v>1</v>
      </c>
      <c r="F545" s="163" t="s">
        <v>163</v>
      </c>
      <c r="H545" s="164">
        <v>38</v>
      </c>
      <c r="L545" s="160"/>
      <c r="M545" s="165"/>
      <c r="T545" s="166"/>
      <c r="AT545" s="162" t="s">
        <v>145</v>
      </c>
      <c r="AU545" s="162" t="s">
        <v>83</v>
      </c>
      <c r="AV545" s="161" t="s">
        <v>150</v>
      </c>
      <c r="AW545" s="161" t="s">
        <v>29</v>
      </c>
      <c r="AX545" s="161" t="s">
        <v>73</v>
      </c>
      <c r="AY545" s="162" t="s">
        <v>136</v>
      </c>
    </row>
    <row r="546" spans="2:51" s="177" customFormat="1" ht="11.25">
      <c r="B546" s="176"/>
      <c r="D546" s="148" t="s">
        <v>145</v>
      </c>
      <c r="E546" s="178" t="s">
        <v>1</v>
      </c>
      <c r="F546" s="179" t="s">
        <v>222</v>
      </c>
      <c r="H546" s="180">
        <v>38</v>
      </c>
      <c r="L546" s="176"/>
      <c r="M546" s="181"/>
      <c r="T546" s="182"/>
      <c r="AT546" s="178" t="s">
        <v>145</v>
      </c>
      <c r="AU546" s="178" t="s">
        <v>83</v>
      </c>
      <c r="AV546" s="177" t="s">
        <v>143</v>
      </c>
      <c r="AW546" s="177" t="s">
        <v>29</v>
      </c>
      <c r="AX546" s="177" t="s">
        <v>81</v>
      </c>
      <c r="AY546" s="178" t="s">
        <v>136</v>
      </c>
    </row>
    <row r="547" spans="2:65" s="14" customFormat="1" ht="24.2" customHeight="1">
      <c r="B547" s="13"/>
      <c r="C547" s="134" t="s">
        <v>581</v>
      </c>
      <c r="D547" s="134" t="s">
        <v>138</v>
      </c>
      <c r="E547" s="135" t="s">
        <v>582</v>
      </c>
      <c r="F547" s="136" t="s">
        <v>583</v>
      </c>
      <c r="G547" s="137" t="s">
        <v>89</v>
      </c>
      <c r="H547" s="138">
        <v>38</v>
      </c>
      <c r="I547" s="203">
        <v>0</v>
      </c>
      <c r="J547" s="139">
        <f>ROUND(I547*H547,2)</f>
        <v>0</v>
      </c>
      <c r="K547" s="136" t="s">
        <v>154</v>
      </c>
      <c r="L547" s="13"/>
      <c r="M547" s="140" t="s">
        <v>1</v>
      </c>
      <c r="N547" s="141" t="s">
        <v>38</v>
      </c>
      <c r="O547" s="142">
        <v>0.233</v>
      </c>
      <c r="P547" s="142">
        <f>O547*H547</f>
        <v>8.854000000000001</v>
      </c>
      <c r="Q547" s="142">
        <v>0.0003</v>
      </c>
      <c r="R547" s="142">
        <f>Q547*H547</f>
        <v>0.011399999999999999</v>
      </c>
      <c r="S547" s="142">
        <v>0</v>
      </c>
      <c r="T547" s="143">
        <f>S547*H547</f>
        <v>0</v>
      </c>
      <c r="AR547" s="144" t="s">
        <v>260</v>
      </c>
      <c r="AT547" s="144" t="s">
        <v>138</v>
      </c>
      <c r="AU547" s="144" t="s">
        <v>83</v>
      </c>
      <c r="AY547" s="2" t="s">
        <v>136</v>
      </c>
      <c r="BE547" s="145">
        <f>IF(N547="základní",J547,0)</f>
        <v>0</v>
      </c>
      <c r="BF547" s="145">
        <f>IF(N547="snížená",J547,0)</f>
        <v>0</v>
      </c>
      <c r="BG547" s="145">
        <f>IF(N547="zákl. přenesená",J547,0)</f>
        <v>0</v>
      </c>
      <c r="BH547" s="145">
        <f>IF(N547="sníž. přenesená",J547,0)</f>
        <v>0</v>
      </c>
      <c r="BI547" s="145">
        <f>IF(N547="nulová",J547,0)</f>
        <v>0</v>
      </c>
      <c r="BJ547" s="2" t="s">
        <v>81</v>
      </c>
      <c r="BK547" s="145">
        <f>ROUND(I547*H547,2)</f>
        <v>0</v>
      </c>
      <c r="BL547" s="2" t="s">
        <v>260</v>
      </c>
      <c r="BM547" s="144" t="s">
        <v>584</v>
      </c>
    </row>
    <row r="548" spans="2:51" s="147" customFormat="1" ht="11.25">
      <c r="B548" s="146"/>
      <c r="D548" s="148" t="s">
        <v>145</v>
      </c>
      <c r="E548" s="149" t="s">
        <v>1</v>
      </c>
      <c r="F548" s="150" t="s">
        <v>575</v>
      </c>
      <c r="H548" s="151">
        <v>18.3</v>
      </c>
      <c r="L548" s="146"/>
      <c r="M548" s="152"/>
      <c r="T548" s="153"/>
      <c r="AT548" s="149" t="s">
        <v>145</v>
      </c>
      <c r="AU548" s="149" t="s">
        <v>83</v>
      </c>
      <c r="AV548" s="147" t="s">
        <v>83</v>
      </c>
      <c r="AW548" s="147" t="s">
        <v>29</v>
      </c>
      <c r="AX548" s="147" t="s">
        <v>73</v>
      </c>
      <c r="AY548" s="149" t="s">
        <v>136</v>
      </c>
    </row>
    <row r="549" spans="2:51" s="147" customFormat="1" ht="11.25">
      <c r="B549" s="146"/>
      <c r="D549" s="148" t="s">
        <v>145</v>
      </c>
      <c r="E549" s="149" t="s">
        <v>1</v>
      </c>
      <c r="F549" s="150" t="s">
        <v>576</v>
      </c>
      <c r="H549" s="151">
        <v>19.7</v>
      </c>
      <c r="L549" s="146"/>
      <c r="M549" s="152"/>
      <c r="T549" s="153"/>
      <c r="AT549" s="149" t="s">
        <v>145</v>
      </c>
      <c r="AU549" s="149" t="s">
        <v>83</v>
      </c>
      <c r="AV549" s="147" t="s">
        <v>83</v>
      </c>
      <c r="AW549" s="147" t="s">
        <v>29</v>
      </c>
      <c r="AX549" s="147" t="s">
        <v>73</v>
      </c>
      <c r="AY549" s="149" t="s">
        <v>136</v>
      </c>
    </row>
    <row r="550" spans="2:51" s="177" customFormat="1" ht="11.25">
      <c r="B550" s="176"/>
      <c r="D550" s="148" t="s">
        <v>145</v>
      </c>
      <c r="E550" s="178" t="s">
        <v>1</v>
      </c>
      <c r="F550" s="179" t="s">
        <v>222</v>
      </c>
      <c r="H550" s="180">
        <v>38</v>
      </c>
      <c r="L550" s="176"/>
      <c r="M550" s="181"/>
      <c r="T550" s="182"/>
      <c r="AT550" s="178" t="s">
        <v>145</v>
      </c>
      <c r="AU550" s="178" t="s">
        <v>83</v>
      </c>
      <c r="AV550" s="177" t="s">
        <v>143</v>
      </c>
      <c r="AW550" s="177" t="s">
        <v>29</v>
      </c>
      <c r="AX550" s="177" t="s">
        <v>81</v>
      </c>
      <c r="AY550" s="178" t="s">
        <v>136</v>
      </c>
    </row>
    <row r="551" spans="2:65" s="14" customFormat="1" ht="37.9" customHeight="1">
      <c r="B551" s="13"/>
      <c r="C551" s="167" t="s">
        <v>585</v>
      </c>
      <c r="D551" s="167" t="s">
        <v>177</v>
      </c>
      <c r="E551" s="168" t="s">
        <v>586</v>
      </c>
      <c r="F551" s="169" t="s">
        <v>587</v>
      </c>
      <c r="G551" s="170" t="s">
        <v>89</v>
      </c>
      <c r="H551" s="171">
        <v>41.8</v>
      </c>
      <c r="I551" s="204">
        <v>0</v>
      </c>
      <c r="J551" s="172">
        <f>ROUND(I551*H551,2)</f>
        <v>0</v>
      </c>
      <c r="K551" s="169" t="s">
        <v>142</v>
      </c>
      <c r="L551" s="173"/>
      <c r="M551" s="174" t="s">
        <v>1</v>
      </c>
      <c r="N551" s="175" t="s">
        <v>38</v>
      </c>
      <c r="O551" s="142">
        <v>0</v>
      </c>
      <c r="P551" s="142">
        <f>O551*H551</f>
        <v>0</v>
      </c>
      <c r="Q551" s="142">
        <v>0.00275</v>
      </c>
      <c r="R551" s="142">
        <f>Q551*H551</f>
        <v>0.11494999999999998</v>
      </c>
      <c r="S551" s="142">
        <v>0</v>
      </c>
      <c r="T551" s="143">
        <f>S551*H551</f>
        <v>0</v>
      </c>
      <c r="AR551" s="144" t="s">
        <v>371</v>
      </c>
      <c r="AT551" s="144" t="s">
        <v>177</v>
      </c>
      <c r="AU551" s="144" t="s">
        <v>83</v>
      </c>
      <c r="AY551" s="2" t="s">
        <v>136</v>
      </c>
      <c r="BE551" s="145">
        <f>IF(N551="základní",J551,0)</f>
        <v>0</v>
      </c>
      <c r="BF551" s="145">
        <f>IF(N551="snížená",J551,0)</f>
        <v>0</v>
      </c>
      <c r="BG551" s="145">
        <f>IF(N551="zákl. přenesená",J551,0)</f>
        <v>0</v>
      </c>
      <c r="BH551" s="145">
        <f>IF(N551="sníž. přenesená",J551,0)</f>
        <v>0</v>
      </c>
      <c r="BI551" s="145">
        <f>IF(N551="nulová",J551,0)</f>
        <v>0</v>
      </c>
      <c r="BJ551" s="2" t="s">
        <v>81</v>
      </c>
      <c r="BK551" s="145">
        <f>ROUND(I551*H551,2)</f>
        <v>0</v>
      </c>
      <c r="BL551" s="2" t="s">
        <v>260</v>
      </c>
      <c r="BM551" s="144" t="s">
        <v>588</v>
      </c>
    </row>
    <row r="552" spans="2:51" s="147" customFormat="1" ht="11.25">
      <c r="B552" s="146"/>
      <c r="D552" s="148" t="s">
        <v>145</v>
      </c>
      <c r="E552" s="149" t="s">
        <v>1</v>
      </c>
      <c r="F552" s="150" t="s">
        <v>589</v>
      </c>
      <c r="H552" s="151">
        <v>41.8</v>
      </c>
      <c r="L552" s="146"/>
      <c r="M552" s="152"/>
      <c r="T552" s="153"/>
      <c r="AT552" s="149" t="s">
        <v>145</v>
      </c>
      <c r="AU552" s="149" t="s">
        <v>83</v>
      </c>
      <c r="AV552" s="147" t="s">
        <v>83</v>
      </c>
      <c r="AW552" s="147" t="s">
        <v>29</v>
      </c>
      <c r="AX552" s="147" t="s">
        <v>81</v>
      </c>
      <c r="AY552" s="149" t="s">
        <v>136</v>
      </c>
    </row>
    <row r="553" spans="2:65" s="14" customFormat="1" ht="21.75" customHeight="1">
      <c r="B553" s="13"/>
      <c r="C553" s="134" t="s">
        <v>590</v>
      </c>
      <c r="D553" s="134" t="s">
        <v>138</v>
      </c>
      <c r="E553" s="135" t="s">
        <v>591</v>
      </c>
      <c r="F553" s="136" t="s">
        <v>592</v>
      </c>
      <c r="G553" s="137" t="s">
        <v>166</v>
      </c>
      <c r="H553" s="138">
        <v>34.54</v>
      </c>
      <c r="I553" s="203">
        <v>0</v>
      </c>
      <c r="J553" s="139">
        <f>ROUND(I553*H553,2)</f>
        <v>0</v>
      </c>
      <c r="K553" s="136" t="s">
        <v>154</v>
      </c>
      <c r="L553" s="13"/>
      <c r="M553" s="140" t="s">
        <v>1</v>
      </c>
      <c r="N553" s="141" t="s">
        <v>38</v>
      </c>
      <c r="O553" s="142">
        <v>0.035</v>
      </c>
      <c r="P553" s="142">
        <f>O553*H553</f>
        <v>1.2089</v>
      </c>
      <c r="Q553" s="142">
        <v>0</v>
      </c>
      <c r="R553" s="142">
        <f>Q553*H553</f>
        <v>0</v>
      </c>
      <c r="S553" s="142">
        <v>0.0003</v>
      </c>
      <c r="T553" s="143">
        <f>S553*H553</f>
        <v>0.010362</v>
      </c>
      <c r="AR553" s="144" t="s">
        <v>260</v>
      </c>
      <c r="AT553" s="144" t="s">
        <v>138</v>
      </c>
      <c r="AU553" s="144" t="s">
        <v>83</v>
      </c>
      <c r="AY553" s="2" t="s">
        <v>136</v>
      </c>
      <c r="BE553" s="145">
        <f>IF(N553="základní",J553,0)</f>
        <v>0</v>
      </c>
      <c r="BF553" s="145">
        <f>IF(N553="snížená",J553,0)</f>
        <v>0</v>
      </c>
      <c r="BG553" s="145">
        <f>IF(N553="zákl. přenesená",J553,0)</f>
        <v>0</v>
      </c>
      <c r="BH553" s="145">
        <f>IF(N553="sníž. přenesená",J553,0)</f>
        <v>0</v>
      </c>
      <c r="BI553" s="145">
        <f>IF(N553="nulová",J553,0)</f>
        <v>0</v>
      </c>
      <c r="BJ553" s="2" t="s">
        <v>81</v>
      </c>
      <c r="BK553" s="145">
        <f>ROUND(I553*H553,2)</f>
        <v>0</v>
      </c>
      <c r="BL553" s="2" t="s">
        <v>260</v>
      </c>
      <c r="BM553" s="144" t="s">
        <v>593</v>
      </c>
    </row>
    <row r="554" spans="2:51" s="147" customFormat="1" ht="11.25">
      <c r="B554" s="146"/>
      <c r="D554" s="148" t="s">
        <v>145</v>
      </c>
      <c r="E554" s="149" t="s">
        <v>1</v>
      </c>
      <c r="F554" s="150" t="s">
        <v>594</v>
      </c>
      <c r="H554" s="151">
        <v>16.99</v>
      </c>
      <c r="L554" s="146"/>
      <c r="M554" s="152"/>
      <c r="T554" s="153"/>
      <c r="AT554" s="149" t="s">
        <v>145</v>
      </c>
      <c r="AU554" s="149" t="s">
        <v>83</v>
      </c>
      <c r="AV554" s="147" t="s">
        <v>83</v>
      </c>
      <c r="AW554" s="147" t="s">
        <v>29</v>
      </c>
      <c r="AX554" s="147" t="s">
        <v>73</v>
      </c>
      <c r="AY554" s="149" t="s">
        <v>136</v>
      </c>
    </row>
    <row r="555" spans="2:51" s="147" customFormat="1" ht="11.25">
      <c r="B555" s="146"/>
      <c r="D555" s="148" t="s">
        <v>145</v>
      </c>
      <c r="E555" s="149" t="s">
        <v>1</v>
      </c>
      <c r="F555" s="150" t="s">
        <v>595</v>
      </c>
      <c r="H555" s="151">
        <v>17.55</v>
      </c>
      <c r="L555" s="146"/>
      <c r="M555" s="152"/>
      <c r="T555" s="153"/>
      <c r="AT555" s="149" t="s">
        <v>145</v>
      </c>
      <c r="AU555" s="149" t="s">
        <v>83</v>
      </c>
      <c r="AV555" s="147" t="s">
        <v>83</v>
      </c>
      <c r="AW555" s="147" t="s">
        <v>29</v>
      </c>
      <c r="AX555" s="147" t="s">
        <v>73</v>
      </c>
      <c r="AY555" s="149" t="s">
        <v>136</v>
      </c>
    </row>
    <row r="556" spans="2:51" s="177" customFormat="1" ht="11.25">
      <c r="B556" s="176"/>
      <c r="D556" s="148" t="s">
        <v>145</v>
      </c>
      <c r="E556" s="178" t="s">
        <v>1</v>
      </c>
      <c r="F556" s="179" t="s">
        <v>222</v>
      </c>
      <c r="H556" s="180">
        <v>34.54</v>
      </c>
      <c r="L556" s="176"/>
      <c r="M556" s="181"/>
      <c r="T556" s="182"/>
      <c r="AT556" s="178" t="s">
        <v>145</v>
      </c>
      <c r="AU556" s="178" t="s">
        <v>83</v>
      </c>
      <c r="AV556" s="177" t="s">
        <v>143</v>
      </c>
      <c r="AW556" s="177" t="s">
        <v>29</v>
      </c>
      <c r="AX556" s="177" t="s">
        <v>81</v>
      </c>
      <c r="AY556" s="178" t="s">
        <v>136</v>
      </c>
    </row>
    <row r="557" spans="2:65" s="14" customFormat="1" ht="16.5" customHeight="1">
      <c r="B557" s="13"/>
      <c r="C557" s="134" t="s">
        <v>596</v>
      </c>
      <c r="D557" s="134" t="s">
        <v>138</v>
      </c>
      <c r="E557" s="135" t="s">
        <v>597</v>
      </c>
      <c r="F557" s="136" t="s">
        <v>598</v>
      </c>
      <c r="G557" s="137" t="s">
        <v>166</v>
      </c>
      <c r="H557" s="138">
        <v>34.54</v>
      </c>
      <c r="I557" s="203">
        <v>0</v>
      </c>
      <c r="J557" s="139">
        <f>ROUND(I557*H557,2)</f>
        <v>0</v>
      </c>
      <c r="K557" s="136" t="s">
        <v>154</v>
      </c>
      <c r="L557" s="13"/>
      <c r="M557" s="140" t="s">
        <v>1</v>
      </c>
      <c r="N557" s="141" t="s">
        <v>38</v>
      </c>
      <c r="O557" s="142">
        <v>0.181</v>
      </c>
      <c r="P557" s="142">
        <f>O557*H557</f>
        <v>6.25174</v>
      </c>
      <c r="Q557" s="142">
        <v>1E-05</v>
      </c>
      <c r="R557" s="142">
        <f>Q557*H557</f>
        <v>0.0003454</v>
      </c>
      <c r="S557" s="142">
        <v>0</v>
      </c>
      <c r="T557" s="143">
        <f>S557*H557</f>
        <v>0</v>
      </c>
      <c r="AR557" s="144" t="s">
        <v>260</v>
      </c>
      <c r="AT557" s="144" t="s">
        <v>138</v>
      </c>
      <c r="AU557" s="144" t="s">
        <v>83</v>
      </c>
      <c r="AY557" s="2" t="s">
        <v>136</v>
      </c>
      <c r="BE557" s="145">
        <f>IF(N557="základní",J557,0)</f>
        <v>0</v>
      </c>
      <c r="BF557" s="145">
        <f>IF(N557="snížená",J557,0)</f>
        <v>0</v>
      </c>
      <c r="BG557" s="145">
        <f>IF(N557="zákl. přenesená",J557,0)</f>
        <v>0</v>
      </c>
      <c r="BH557" s="145">
        <f>IF(N557="sníž. přenesená",J557,0)</f>
        <v>0</v>
      </c>
      <c r="BI557" s="145">
        <f>IF(N557="nulová",J557,0)</f>
        <v>0</v>
      </c>
      <c r="BJ557" s="2" t="s">
        <v>81</v>
      </c>
      <c r="BK557" s="145">
        <f>ROUND(I557*H557,2)</f>
        <v>0</v>
      </c>
      <c r="BL557" s="2" t="s">
        <v>260</v>
      </c>
      <c r="BM557" s="144" t="s">
        <v>599</v>
      </c>
    </row>
    <row r="558" spans="2:51" s="147" customFormat="1" ht="11.25">
      <c r="B558" s="146"/>
      <c r="D558" s="148" t="s">
        <v>145</v>
      </c>
      <c r="E558" s="149" t="s">
        <v>1</v>
      </c>
      <c r="F558" s="150" t="s">
        <v>594</v>
      </c>
      <c r="H558" s="151">
        <v>16.99</v>
      </c>
      <c r="L558" s="146"/>
      <c r="M558" s="152"/>
      <c r="T558" s="153"/>
      <c r="AT558" s="149" t="s">
        <v>145</v>
      </c>
      <c r="AU558" s="149" t="s">
        <v>83</v>
      </c>
      <c r="AV558" s="147" t="s">
        <v>83</v>
      </c>
      <c r="AW558" s="147" t="s">
        <v>29</v>
      </c>
      <c r="AX558" s="147" t="s">
        <v>73</v>
      </c>
      <c r="AY558" s="149" t="s">
        <v>136</v>
      </c>
    </row>
    <row r="559" spans="2:51" s="147" customFormat="1" ht="11.25">
      <c r="B559" s="146"/>
      <c r="D559" s="148" t="s">
        <v>145</v>
      </c>
      <c r="E559" s="149" t="s">
        <v>1</v>
      </c>
      <c r="F559" s="150" t="s">
        <v>595</v>
      </c>
      <c r="H559" s="151">
        <v>17.55</v>
      </c>
      <c r="L559" s="146"/>
      <c r="M559" s="152"/>
      <c r="T559" s="153"/>
      <c r="AT559" s="149" t="s">
        <v>145</v>
      </c>
      <c r="AU559" s="149" t="s">
        <v>83</v>
      </c>
      <c r="AV559" s="147" t="s">
        <v>83</v>
      </c>
      <c r="AW559" s="147" t="s">
        <v>29</v>
      </c>
      <c r="AX559" s="147" t="s">
        <v>73</v>
      </c>
      <c r="AY559" s="149" t="s">
        <v>136</v>
      </c>
    </row>
    <row r="560" spans="2:51" s="177" customFormat="1" ht="11.25">
      <c r="B560" s="176"/>
      <c r="D560" s="148" t="s">
        <v>145</v>
      </c>
      <c r="E560" s="178" t="s">
        <v>1</v>
      </c>
      <c r="F560" s="179" t="s">
        <v>222</v>
      </c>
      <c r="H560" s="180">
        <v>34.54</v>
      </c>
      <c r="L560" s="176"/>
      <c r="M560" s="181"/>
      <c r="T560" s="182"/>
      <c r="AT560" s="178" t="s">
        <v>145</v>
      </c>
      <c r="AU560" s="178" t="s">
        <v>83</v>
      </c>
      <c r="AV560" s="177" t="s">
        <v>143</v>
      </c>
      <c r="AW560" s="177" t="s">
        <v>29</v>
      </c>
      <c r="AX560" s="177" t="s">
        <v>81</v>
      </c>
      <c r="AY560" s="178" t="s">
        <v>136</v>
      </c>
    </row>
    <row r="561" spans="2:65" s="14" customFormat="1" ht="16.5" customHeight="1">
      <c r="B561" s="13"/>
      <c r="C561" s="167" t="s">
        <v>600</v>
      </c>
      <c r="D561" s="167" t="s">
        <v>177</v>
      </c>
      <c r="E561" s="168" t="s">
        <v>601</v>
      </c>
      <c r="F561" s="169" t="s">
        <v>602</v>
      </c>
      <c r="G561" s="170" t="s">
        <v>166</v>
      </c>
      <c r="H561" s="171">
        <v>35.231</v>
      </c>
      <c r="I561" s="204">
        <v>0</v>
      </c>
      <c r="J561" s="172">
        <f>ROUND(I561*H561,2)</f>
        <v>0</v>
      </c>
      <c r="K561" s="169" t="s">
        <v>142</v>
      </c>
      <c r="L561" s="173"/>
      <c r="M561" s="174" t="s">
        <v>1</v>
      </c>
      <c r="N561" s="175" t="s">
        <v>38</v>
      </c>
      <c r="O561" s="142">
        <v>0</v>
      </c>
      <c r="P561" s="142">
        <f>O561*H561</f>
        <v>0</v>
      </c>
      <c r="Q561" s="142">
        <v>0.0002</v>
      </c>
      <c r="R561" s="142">
        <f>Q561*H561</f>
        <v>0.007046200000000001</v>
      </c>
      <c r="S561" s="142">
        <v>0</v>
      </c>
      <c r="T561" s="143">
        <f>S561*H561</f>
        <v>0</v>
      </c>
      <c r="AR561" s="144" t="s">
        <v>371</v>
      </c>
      <c r="AT561" s="144" t="s">
        <v>177</v>
      </c>
      <c r="AU561" s="144" t="s">
        <v>83</v>
      </c>
      <c r="AY561" s="2" t="s">
        <v>136</v>
      </c>
      <c r="BE561" s="145">
        <f>IF(N561="základní",J561,0)</f>
        <v>0</v>
      </c>
      <c r="BF561" s="145">
        <f>IF(N561="snížená",J561,0)</f>
        <v>0</v>
      </c>
      <c r="BG561" s="145">
        <f>IF(N561="zákl. přenesená",J561,0)</f>
        <v>0</v>
      </c>
      <c r="BH561" s="145">
        <f>IF(N561="sníž. přenesená",J561,0)</f>
        <v>0</v>
      </c>
      <c r="BI561" s="145">
        <f>IF(N561="nulová",J561,0)</f>
        <v>0</v>
      </c>
      <c r="BJ561" s="2" t="s">
        <v>81</v>
      </c>
      <c r="BK561" s="145">
        <f>ROUND(I561*H561,2)</f>
        <v>0</v>
      </c>
      <c r="BL561" s="2" t="s">
        <v>260</v>
      </c>
      <c r="BM561" s="144" t="s">
        <v>603</v>
      </c>
    </row>
    <row r="562" spans="2:51" s="147" customFormat="1" ht="11.25">
      <c r="B562" s="146"/>
      <c r="D562" s="148" t="s">
        <v>145</v>
      </c>
      <c r="E562" s="149" t="s">
        <v>1</v>
      </c>
      <c r="F562" s="150" t="s">
        <v>604</v>
      </c>
      <c r="H562" s="151">
        <v>35.231</v>
      </c>
      <c r="L562" s="146"/>
      <c r="M562" s="152"/>
      <c r="T562" s="153"/>
      <c r="AT562" s="149" t="s">
        <v>145</v>
      </c>
      <c r="AU562" s="149" t="s">
        <v>83</v>
      </c>
      <c r="AV562" s="147" t="s">
        <v>83</v>
      </c>
      <c r="AW562" s="147" t="s">
        <v>29</v>
      </c>
      <c r="AX562" s="147" t="s">
        <v>81</v>
      </c>
      <c r="AY562" s="149" t="s">
        <v>136</v>
      </c>
    </row>
    <row r="563" spans="2:65" s="14" customFormat="1" ht="16.5" customHeight="1">
      <c r="B563" s="13"/>
      <c r="C563" s="134" t="s">
        <v>605</v>
      </c>
      <c r="D563" s="134" t="s">
        <v>138</v>
      </c>
      <c r="E563" s="135" t="s">
        <v>606</v>
      </c>
      <c r="F563" s="136" t="s">
        <v>607</v>
      </c>
      <c r="G563" s="137" t="s">
        <v>89</v>
      </c>
      <c r="H563" s="138">
        <v>38</v>
      </c>
      <c r="I563" s="203">
        <v>0</v>
      </c>
      <c r="J563" s="139">
        <f>ROUND(I563*H563,2)</f>
        <v>0</v>
      </c>
      <c r="K563" s="136" t="s">
        <v>154</v>
      </c>
      <c r="L563" s="13"/>
      <c r="M563" s="140" t="s">
        <v>1</v>
      </c>
      <c r="N563" s="141" t="s">
        <v>38</v>
      </c>
      <c r="O563" s="142">
        <v>0.42</v>
      </c>
      <c r="P563" s="142">
        <f>O563*H563</f>
        <v>15.959999999999999</v>
      </c>
      <c r="Q563" s="142">
        <v>0</v>
      </c>
      <c r="R563" s="142">
        <f>Q563*H563</f>
        <v>0</v>
      </c>
      <c r="S563" s="142">
        <v>0</v>
      </c>
      <c r="T563" s="143">
        <f>S563*H563</f>
        <v>0</v>
      </c>
      <c r="AR563" s="144" t="s">
        <v>260</v>
      </c>
      <c r="AT563" s="144" t="s">
        <v>138</v>
      </c>
      <c r="AU563" s="144" t="s">
        <v>83</v>
      </c>
      <c r="AY563" s="2" t="s">
        <v>136</v>
      </c>
      <c r="BE563" s="145">
        <f>IF(N563="základní",J563,0)</f>
        <v>0</v>
      </c>
      <c r="BF563" s="145">
        <f>IF(N563="snížená",J563,0)</f>
        <v>0</v>
      </c>
      <c r="BG563" s="145">
        <f>IF(N563="zákl. přenesená",J563,0)</f>
        <v>0</v>
      </c>
      <c r="BH563" s="145">
        <f>IF(N563="sníž. přenesená",J563,0)</f>
        <v>0</v>
      </c>
      <c r="BI563" s="145">
        <f>IF(N563="nulová",J563,0)</f>
        <v>0</v>
      </c>
      <c r="BJ563" s="2" t="s">
        <v>81</v>
      </c>
      <c r="BK563" s="145">
        <f>ROUND(I563*H563,2)</f>
        <v>0</v>
      </c>
      <c r="BL563" s="2" t="s">
        <v>260</v>
      </c>
      <c r="BM563" s="144" t="s">
        <v>608</v>
      </c>
    </row>
    <row r="564" spans="2:51" s="147" customFormat="1" ht="11.25">
      <c r="B564" s="146"/>
      <c r="D564" s="148" t="s">
        <v>145</v>
      </c>
      <c r="E564" s="149" t="s">
        <v>1</v>
      </c>
      <c r="F564" s="150" t="s">
        <v>575</v>
      </c>
      <c r="H564" s="151">
        <v>18.3</v>
      </c>
      <c r="L564" s="146"/>
      <c r="M564" s="152"/>
      <c r="T564" s="153"/>
      <c r="AT564" s="149" t="s">
        <v>145</v>
      </c>
      <c r="AU564" s="149" t="s">
        <v>83</v>
      </c>
      <c r="AV564" s="147" t="s">
        <v>83</v>
      </c>
      <c r="AW564" s="147" t="s">
        <v>29</v>
      </c>
      <c r="AX564" s="147" t="s">
        <v>73</v>
      </c>
      <c r="AY564" s="149" t="s">
        <v>136</v>
      </c>
    </row>
    <row r="565" spans="2:51" s="147" customFormat="1" ht="11.25">
      <c r="B565" s="146"/>
      <c r="D565" s="148" t="s">
        <v>145</v>
      </c>
      <c r="E565" s="149" t="s">
        <v>1</v>
      </c>
      <c r="F565" s="150" t="s">
        <v>576</v>
      </c>
      <c r="H565" s="151">
        <v>19.7</v>
      </c>
      <c r="L565" s="146"/>
      <c r="M565" s="152"/>
      <c r="T565" s="153"/>
      <c r="AT565" s="149" t="s">
        <v>145</v>
      </c>
      <c r="AU565" s="149" t="s">
        <v>83</v>
      </c>
      <c r="AV565" s="147" t="s">
        <v>83</v>
      </c>
      <c r="AW565" s="147" t="s">
        <v>29</v>
      </c>
      <c r="AX565" s="147" t="s">
        <v>73</v>
      </c>
      <c r="AY565" s="149" t="s">
        <v>136</v>
      </c>
    </row>
    <row r="566" spans="2:51" s="161" customFormat="1" ht="11.25">
      <c r="B566" s="160"/>
      <c r="D566" s="148" t="s">
        <v>145</v>
      </c>
      <c r="E566" s="162" t="s">
        <v>1</v>
      </c>
      <c r="F566" s="163" t="s">
        <v>163</v>
      </c>
      <c r="H566" s="164">
        <v>38</v>
      </c>
      <c r="L566" s="160"/>
      <c r="M566" s="165"/>
      <c r="T566" s="166"/>
      <c r="AT566" s="162" t="s">
        <v>145</v>
      </c>
      <c r="AU566" s="162" t="s">
        <v>83</v>
      </c>
      <c r="AV566" s="161" t="s">
        <v>150</v>
      </c>
      <c r="AW566" s="161" t="s">
        <v>29</v>
      </c>
      <c r="AX566" s="161" t="s">
        <v>73</v>
      </c>
      <c r="AY566" s="162" t="s">
        <v>136</v>
      </c>
    </row>
    <row r="567" spans="2:51" s="177" customFormat="1" ht="11.25">
      <c r="B567" s="176"/>
      <c r="D567" s="148" t="s">
        <v>145</v>
      </c>
      <c r="E567" s="178" t="s">
        <v>1</v>
      </c>
      <c r="F567" s="179" t="s">
        <v>222</v>
      </c>
      <c r="H567" s="180">
        <v>38</v>
      </c>
      <c r="L567" s="176"/>
      <c r="M567" s="181"/>
      <c r="T567" s="182"/>
      <c r="AT567" s="178" t="s">
        <v>145</v>
      </c>
      <c r="AU567" s="178" t="s">
        <v>83</v>
      </c>
      <c r="AV567" s="177" t="s">
        <v>143</v>
      </c>
      <c r="AW567" s="177" t="s">
        <v>29</v>
      </c>
      <c r="AX567" s="177" t="s">
        <v>81</v>
      </c>
      <c r="AY567" s="178" t="s">
        <v>136</v>
      </c>
    </row>
    <row r="568" spans="2:65" s="14" customFormat="1" ht="49.15" customHeight="1">
      <c r="B568" s="13"/>
      <c r="C568" s="134" t="s">
        <v>609</v>
      </c>
      <c r="D568" s="134" t="s">
        <v>138</v>
      </c>
      <c r="E568" s="135" t="s">
        <v>610</v>
      </c>
      <c r="F568" s="136" t="s">
        <v>611</v>
      </c>
      <c r="G568" s="137" t="s">
        <v>253</v>
      </c>
      <c r="H568" s="138">
        <v>0.307</v>
      </c>
      <c r="I568" s="203">
        <v>0</v>
      </c>
      <c r="J568" s="139">
        <f>ROUND(I568*H568,2)</f>
        <v>0</v>
      </c>
      <c r="K568" s="136" t="s">
        <v>154</v>
      </c>
      <c r="L568" s="13"/>
      <c r="M568" s="140" t="s">
        <v>1</v>
      </c>
      <c r="N568" s="141" t="s">
        <v>38</v>
      </c>
      <c r="O568" s="142">
        <v>0.708</v>
      </c>
      <c r="P568" s="142">
        <f>O568*H568</f>
        <v>0.217356</v>
      </c>
      <c r="Q568" s="142">
        <v>0</v>
      </c>
      <c r="R568" s="142">
        <f>Q568*H568</f>
        <v>0</v>
      </c>
      <c r="S568" s="142">
        <v>0</v>
      </c>
      <c r="T568" s="143">
        <f>S568*H568</f>
        <v>0</v>
      </c>
      <c r="AR568" s="144" t="s">
        <v>260</v>
      </c>
      <c r="AT568" s="144" t="s">
        <v>138</v>
      </c>
      <c r="AU568" s="144" t="s">
        <v>83</v>
      </c>
      <c r="AY568" s="2" t="s">
        <v>136</v>
      </c>
      <c r="BE568" s="145">
        <f>IF(N568="základní",J568,0)</f>
        <v>0</v>
      </c>
      <c r="BF568" s="145">
        <f>IF(N568="snížená",J568,0)</f>
        <v>0</v>
      </c>
      <c r="BG568" s="145">
        <f>IF(N568="zákl. přenesená",J568,0)</f>
        <v>0</v>
      </c>
      <c r="BH568" s="145">
        <f>IF(N568="sníž. přenesená",J568,0)</f>
        <v>0</v>
      </c>
      <c r="BI568" s="145">
        <f>IF(N568="nulová",J568,0)</f>
        <v>0</v>
      </c>
      <c r="BJ568" s="2" t="s">
        <v>81</v>
      </c>
      <c r="BK568" s="145">
        <f>ROUND(I568*H568,2)</f>
        <v>0</v>
      </c>
      <c r="BL568" s="2" t="s">
        <v>260</v>
      </c>
      <c r="BM568" s="144" t="s">
        <v>612</v>
      </c>
    </row>
    <row r="569" spans="2:63" s="123" customFormat="1" ht="22.9" customHeight="1">
      <c r="B569" s="122"/>
      <c r="D569" s="124" t="s">
        <v>72</v>
      </c>
      <c r="E569" s="132" t="s">
        <v>613</v>
      </c>
      <c r="F569" s="132" t="s">
        <v>614</v>
      </c>
      <c r="J569" s="133">
        <f>BK569</f>
        <v>0</v>
      </c>
      <c r="L569" s="122"/>
      <c r="M569" s="127"/>
      <c r="P569" s="128">
        <f>SUM(P570:P608)</f>
        <v>73.52860000000001</v>
      </c>
      <c r="R569" s="128">
        <f>SUM(R570:R608)</f>
        <v>1.178053664</v>
      </c>
      <c r="T569" s="129">
        <f>SUM(T570:T608)</f>
        <v>0</v>
      </c>
      <c r="AR569" s="124" t="s">
        <v>83</v>
      </c>
      <c r="AT569" s="130" t="s">
        <v>72</v>
      </c>
      <c r="AU569" s="130" t="s">
        <v>81</v>
      </c>
      <c r="AY569" s="124" t="s">
        <v>136</v>
      </c>
      <c r="BK569" s="131">
        <f>SUM(BK570:BK608)</f>
        <v>0</v>
      </c>
    </row>
    <row r="570" spans="2:65" s="14" customFormat="1" ht="24.2" customHeight="1">
      <c r="B570" s="13"/>
      <c r="C570" s="134" t="s">
        <v>615</v>
      </c>
      <c r="D570" s="134" t="s">
        <v>138</v>
      </c>
      <c r="E570" s="135" t="s">
        <v>616</v>
      </c>
      <c r="F570" s="136" t="s">
        <v>617</v>
      </c>
      <c r="G570" s="137" t="s">
        <v>89</v>
      </c>
      <c r="H570" s="138">
        <f>SUM(H576+H581)</f>
        <v>64.572</v>
      </c>
      <c r="I570" s="203">
        <v>0</v>
      </c>
      <c r="J570" s="139">
        <f>ROUND(I570*H570,2)</f>
        <v>0</v>
      </c>
      <c r="K570" s="136" t="s">
        <v>142</v>
      </c>
      <c r="L570" s="13"/>
      <c r="M570" s="140" t="s">
        <v>1</v>
      </c>
      <c r="N570" s="141" t="s">
        <v>38</v>
      </c>
      <c r="O570" s="142">
        <v>0.044</v>
      </c>
      <c r="P570" s="142">
        <f>O570*H570</f>
        <v>2.841168</v>
      </c>
      <c r="Q570" s="142">
        <v>0.0003</v>
      </c>
      <c r="R570" s="142">
        <f>Q570*H570</f>
        <v>0.0193716</v>
      </c>
      <c r="S570" s="142">
        <v>0</v>
      </c>
      <c r="T570" s="143">
        <f>S570*H570</f>
        <v>0</v>
      </c>
      <c r="AR570" s="144" t="s">
        <v>260</v>
      </c>
      <c r="AT570" s="144" t="s">
        <v>138</v>
      </c>
      <c r="AU570" s="144" t="s">
        <v>83</v>
      </c>
      <c r="AY570" s="2" t="s">
        <v>136</v>
      </c>
      <c r="BE570" s="145">
        <f>IF(N570="základní",J570,0)</f>
        <v>0</v>
      </c>
      <c r="BF570" s="145">
        <f>IF(N570="snížená",J570,0)</f>
        <v>0</v>
      </c>
      <c r="BG570" s="145">
        <f>IF(N570="zákl. přenesená",J570,0)</f>
        <v>0</v>
      </c>
      <c r="BH570" s="145">
        <f>IF(N570="sníž. přenesená",J570,0)</f>
        <v>0</v>
      </c>
      <c r="BI570" s="145">
        <f>IF(N570="nulová",J570,0)</f>
        <v>0</v>
      </c>
      <c r="BJ570" s="2" t="s">
        <v>81</v>
      </c>
      <c r="BK570" s="145">
        <f>ROUND(I570*H570,2)</f>
        <v>0</v>
      </c>
      <c r="BL570" s="2" t="s">
        <v>260</v>
      </c>
      <c r="BM570" s="144" t="s">
        <v>618</v>
      </c>
    </row>
    <row r="571" spans="2:51" s="155" customFormat="1" ht="11.25">
      <c r="B571" s="154"/>
      <c r="D571" s="148" t="s">
        <v>145</v>
      </c>
      <c r="E571" s="156" t="s">
        <v>1</v>
      </c>
      <c r="F571" s="157" t="s">
        <v>321</v>
      </c>
      <c r="H571" s="156" t="s">
        <v>1</v>
      </c>
      <c r="L571" s="154"/>
      <c r="M571" s="158"/>
      <c r="T571" s="159"/>
      <c r="AT571" s="156" t="s">
        <v>145</v>
      </c>
      <c r="AU571" s="156" t="s">
        <v>83</v>
      </c>
      <c r="AV571" s="155" t="s">
        <v>81</v>
      </c>
      <c r="AW571" s="155" t="s">
        <v>29</v>
      </c>
      <c r="AX571" s="155" t="s">
        <v>73</v>
      </c>
      <c r="AY571" s="156" t="s">
        <v>136</v>
      </c>
    </row>
    <row r="572" spans="2:51" s="147" customFormat="1" ht="11.25">
      <c r="B572" s="146"/>
      <c r="D572" s="148" t="s">
        <v>145</v>
      </c>
      <c r="E572" s="149" t="s">
        <v>1</v>
      </c>
      <c r="F572" s="150" t="s">
        <v>195</v>
      </c>
      <c r="H572" s="151">
        <v>14.2</v>
      </c>
      <c r="L572" s="146"/>
      <c r="M572" s="152"/>
      <c r="T572" s="153"/>
      <c r="AT572" s="149" t="s">
        <v>145</v>
      </c>
      <c r="AU572" s="149" t="s">
        <v>83</v>
      </c>
      <c r="AV572" s="147" t="s">
        <v>83</v>
      </c>
      <c r="AW572" s="147" t="s">
        <v>29</v>
      </c>
      <c r="AX572" s="147" t="s">
        <v>73</v>
      </c>
      <c r="AY572" s="149" t="s">
        <v>136</v>
      </c>
    </row>
    <row r="573" spans="2:51" s="147" customFormat="1" ht="11.25">
      <c r="B573" s="146"/>
      <c r="D573" s="148" t="s">
        <v>145</v>
      </c>
      <c r="E573" s="149" t="s">
        <v>1</v>
      </c>
      <c r="F573" s="150" t="s">
        <v>196</v>
      </c>
      <c r="H573" s="151">
        <v>8.4</v>
      </c>
      <c r="L573" s="146"/>
      <c r="M573" s="152"/>
      <c r="T573" s="153"/>
      <c r="AT573" s="149" t="s">
        <v>145</v>
      </c>
      <c r="AU573" s="149" t="s">
        <v>83</v>
      </c>
      <c r="AV573" s="147" t="s">
        <v>83</v>
      </c>
      <c r="AW573" s="147" t="s">
        <v>29</v>
      </c>
      <c r="AX573" s="147" t="s">
        <v>73</v>
      </c>
      <c r="AY573" s="149" t="s">
        <v>136</v>
      </c>
    </row>
    <row r="574" spans="2:51" s="147" customFormat="1" ht="11.25">
      <c r="B574" s="146"/>
      <c r="D574" s="148" t="s">
        <v>145</v>
      </c>
      <c r="E574" s="149" t="s">
        <v>1</v>
      </c>
      <c r="F574" s="150" t="s">
        <v>197</v>
      </c>
      <c r="H574" s="151">
        <v>15.72</v>
      </c>
      <c r="L574" s="146"/>
      <c r="M574" s="152"/>
      <c r="T574" s="153"/>
      <c r="AT574" s="149" t="s">
        <v>145</v>
      </c>
      <c r="AU574" s="149" t="s">
        <v>83</v>
      </c>
      <c r="AV574" s="147" t="s">
        <v>83</v>
      </c>
      <c r="AW574" s="147" t="s">
        <v>29</v>
      </c>
      <c r="AX574" s="147" t="s">
        <v>73</v>
      </c>
      <c r="AY574" s="149" t="s">
        <v>136</v>
      </c>
    </row>
    <row r="575" spans="2:51" s="147" customFormat="1" ht="11.25">
      <c r="B575" s="146"/>
      <c r="D575" s="148" t="s">
        <v>145</v>
      </c>
      <c r="E575" s="149" t="s">
        <v>1</v>
      </c>
      <c r="F575" s="150" t="s">
        <v>198</v>
      </c>
      <c r="H575" s="151">
        <v>8.552</v>
      </c>
      <c r="L575" s="146"/>
      <c r="M575" s="152"/>
      <c r="T575" s="153"/>
      <c r="AT575" s="149" t="s">
        <v>145</v>
      </c>
      <c r="AU575" s="149" t="s">
        <v>83</v>
      </c>
      <c r="AV575" s="147" t="s">
        <v>83</v>
      </c>
      <c r="AW575" s="147" t="s">
        <v>29</v>
      </c>
      <c r="AX575" s="147" t="s">
        <v>73</v>
      </c>
      <c r="AY575" s="149" t="s">
        <v>136</v>
      </c>
    </row>
    <row r="576" spans="2:51" s="161" customFormat="1" ht="11.25">
      <c r="B576" s="160"/>
      <c r="D576" s="148" t="s">
        <v>145</v>
      </c>
      <c r="E576" s="162" t="s">
        <v>1</v>
      </c>
      <c r="F576" s="163" t="s">
        <v>159</v>
      </c>
      <c r="H576" s="164">
        <v>46.872</v>
      </c>
      <c r="L576" s="160"/>
      <c r="M576" s="165"/>
      <c r="T576" s="166"/>
      <c r="AT576" s="162" t="s">
        <v>145</v>
      </c>
      <c r="AU576" s="162" t="s">
        <v>83</v>
      </c>
      <c r="AV576" s="161" t="s">
        <v>150</v>
      </c>
      <c r="AW576" s="161" t="s">
        <v>29</v>
      </c>
      <c r="AX576" s="161" t="s">
        <v>73</v>
      </c>
      <c r="AY576" s="162" t="s">
        <v>136</v>
      </c>
    </row>
    <row r="577" spans="2:51" s="147" customFormat="1" ht="11.25">
      <c r="B577" s="146"/>
      <c r="D577" s="148" t="s">
        <v>145</v>
      </c>
      <c r="E577" s="149" t="s">
        <v>1</v>
      </c>
      <c r="F577" s="150" t="s">
        <v>202</v>
      </c>
      <c r="H577" s="151">
        <v>4.45</v>
      </c>
      <c r="L577" s="146"/>
      <c r="M577" s="152"/>
      <c r="T577" s="153"/>
      <c r="AT577" s="149" t="s">
        <v>145</v>
      </c>
      <c r="AU577" s="149" t="s">
        <v>83</v>
      </c>
      <c r="AV577" s="147" t="s">
        <v>83</v>
      </c>
      <c r="AW577" s="147" t="s">
        <v>29</v>
      </c>
      <c r="AX577" s="147" t="s">
        <v>73</v>
      </c>
      <c r="AY577" s="149" t="s">
        <v>136</v>
      </c>
    </row>
    <row r="578" spans="2:51" s="147" customFormat="1" ht="11.25">
      <c r="B578" s="146"/>
      <c r="D578" s="148" t="s">
        <v>145</v>
      </c>
      <c r="E578" s="149" t="s">
        <v>1</v>
      </c>
      <c r="F578" s="150" t="s">
        <v>203</v>
      </c>
      <c r="H578" s="151">
        <v>4.45</v>
      </c>
      <c r="L578" s="146"/>
      <c r="M578" s="152"/>
      <c r="T578" s="153"/>
      <c r="AT578" s="149" t="s">
        <v>145</v>
      </c>
      <c r="AU578" s="149" t="s">
        <v>83</v>
      </c>
      <c r="AV578" s="147" t="s">
        <v>83</v>
      </c>
      <c r="AW578" s="147" t="s">
        <v>29</v>
      </c>
      <c r="AX578" s="147" t="s">
        <v>73</v>
      </c>
      <c r="AY578" s="149" t="s">
        <v>136</v>
      </c>
    </row>
    <row r="579" spans="2:51" s="147" customFormat="1" ht="11.25">
      <c r="B579" s="146"/>
      <c r="D579" s="148" t="s">
        <v>145</v>
      </c>
      <c r="E579" s="149" t="s">
        <v>1</v>
      </c>
      <c r="F579" s="150" t="s">
        <v>204</v>
      </c>
      <c r="H579" s="151">
        <v>4.45</v>
      </c>
      <c r="L579" s="146"/>
      <c r="M579" s="152"/>
      <c r="T579" s="153"/>
      <c r="AT579" s="149" t="s">
        <v>145</v>
      </c>
      <c r="AU579" s="149" t="s">
        <v>83</v>
      </c>
      <c r="AV579" s="147" t="s">
        <v>83</v>
      </c>
      <c r="AW579" s="147" t="s">
        <v>29</v>
      </c>
      <c r="AX579" s="147" t="s">
        <v>73</v>
      </c>
      <c r="AY579" s="149" t="s">
        <v>136</v>
      </c>
    </row>
    <row r="580" spans="2:51" s="147" customFormat="1" ht="11.25">
      <c r="B580" s="146"/>
      <c r="D580" s="148" t="s">
        <v>145</v>
      </c>
      <c r="E580" s="149" t="s">
        <v>1</v>
      </c>
      <c r="F580" s="150" t="s">
        <v>205</v>
      </c>
      <c r="H580" s="151">
        <v>4.35</v>
      </c>
      <c r="L580" s="146"/>
      <c r="M580" s="152"/>
      <c r="T580" s="153"/>
      <c r="AT580" s="149" t="s">
        <v>145</v>
      </c>
      <c r="AU580" s="149" t="s">
        <v>83</v>
      </c>
      <c r="AV580" s="147" t="s">
        <v>83</v>
      </c>
      <c r="AW580" s="147" t="s">
        <v>29</v>
      </c>
      <c r="AX580" s="147" t="s">
        <v>73</v>
      </c>
      <c r="AY580" s="149" t="s">
        <v>136</v>
      </c>
    </row>
    <row r="581" spans="2:51" s="161" customFormat="1" ht="11.25">
      <c r="B581" s="160"/>
      <c r="D581" s="148" t="s">
        <v>145</v>
      </c>
      <c r="E581" s="162" t="s">
        <v>1</v>
      </c>
      <c r="F581" s="163" t="s">
        <v>163</v>
      </c>
      <c r="H581" s="164">
        <v>17.7</v>
      </c>
      <c r="L581" s="160"/>
      <c r="M581" s="165"/>
      <c r="T581" s="166"/>
      <c r="AT581" s="162" t="s">
        <v>145</v>
      </c>
      <c r="AU581" s="162" t="s">
        <v>83</v>
      </c>
      <c r="AV581" s="161" t="s">
        <v>150</v>
      </c>
      <c r="AW581" s="161" t="s">
        <v>29</v>
      </c>
      <c r="AX581" s="161" t="s">
        <v>73</v>
      </c>
      <c r="AY581" s="162" t="s">
        <v>136</v>
      </c>
    </row>
    <row r="582" spans="2:65" s="14" customFormat="1" ht="44.25" customHeight="1">
      <c r="B582" s="13"/>
      <c r="C582" s="134" t="s">
        <v>619</v>
      </c>
      <c r="D582" s="134" t="s">
        <v>138</v>
      </c>
      <c r="E582" s="135" t="s">
        <v>620</v>
      </c>
      <c r="F582" s="136" t="s">
        <v>621</v>
      </c>
      <c r="G582" s="137" t="s">
        <v>89</v>
      </c>
      <c r="H582" s="138">
        <f>SUM(H588+H593)</f>
        <v>64.572</v>
      </c>
      <c r="I582" s="203">
        <v>0</v>
      </c>
      <c r="J582" s="139">
        <f>ROUND(I582*H582,2)</f>
        <v>0</v>
      </c>
      <c r="K582" s="136" t="s">
        <v>154</v>
      </c>
      <c r="L582" s="13"/>
      <c r="M582" s="140" t="s">
        <v>1</v>
      </c>
      <c r="N582" s="141" t="s">
        <v>38</v>
      </c>
      <c r="O582" s="142">
        <v>0.92</v>
      </c>
      <c r="P582" s="142">
        <f>O582*H582</f>
        <v>59.406240000000004</v>
      </c>
      <c r="Q582" s="142">
        <v>0.00538</v>
      </c>
      <c r="R582" s="142">
        <f>Q582*H582</f>
        <v>0.34739736000000004</v>
      </c>
      <c r="S582" s="142">
        <v>0</v>
      </c>
      <c r="T582" s="143">
        <f>S582*H582</f>
        <v>0</v>
      </c>
      <c r="AR582" s="144" t="s">
        <v>260</v>
      </c>
      <c r="AT582" s="144" t="s">
        <v>138</v>
      </c>
      <c r="AU582" s="144" t="s">
        <v>83</v>
      </c>
      <c r="AY582" s="2" t="s">
        <v>136</v>
      </c>
      <c r="BE582" s="145">
        <f>IF(N582="základní",J582,0)</f>
        <v>0</v>
      </c>
      <c r="BF582" s="145">
        <f>IF(N582="snížená",J582,0)</f>
        <v>0</v>
      </c>
      <c r="BG582" s="145">
        <f>IF(N582="zákl. přenesená",J582,0)</f>
        <v>0</v>
      </c>
      <c r="BH582" s="145">
        <f>IF(N582="sníž. přenesená",J582,0)</f>
        <v>0</v>
      </c>
      <c r="BI582" s="145">
        <f>IF(N582="nulová",J582,0)</f>
        <v>0</v>
      </c>
      <c r="BJ582" s="2" t="s">
        <v>81</v>
      </c>
      <c r="BK582" s="145">
        <f>ROUND(I582*H582,2)</f>
        <v>0</v>
      </c>
      <c r="BL582" s="2" t="s">
        <v>260</v>
      </c>
      <c r="BM582" s="144" t="s">
        <v>622</v>
      </c>
    </row>
    <row r="583" spans="2:51" s="155" customFormat="1" ht="11.25">
      <c r="B583" s="154"/>
      <c r="D583" s="148" t="s">
        <v>145</v>
      </c>
      <c r="E583" s="156" t="s">
        <v>1</v>
      </c>
      <c r="F583" s="157" t="s">
        <v>321</v>
      </c>
      <c r="H583" s="156" t="s">
        <v>1</v>
      </c>
      <c r="L583" s="154"/>
      <c r="M583" s="158"/>
      <c r="T583" s="159"/>
      <c r="AT583" s="156" t="s">
        <v>145</v>
      </c>
      <c r="AU583" s="156" t="s">
        <v>83</v>
      </c>
      <c r="AV583" s="155" t="s">
        <v>81</v>
      </c>
      <c r="AW583" s="155" t="s">
        <v>29</v>
      </c>
      <c r="AX583" s="155" t="s">
        <v>73</v>
      </c>
      <c r="AY583" s="156" t="s">
        <v>136</v>
      </c>
    </row>
    <row r="584" spans="2:51" s="147" customFormat="1" ht="11.25">
      <c r="B584" s="146"/>
      <c r="D584" s="148" t="s">
        <v>145</v>
      </c>
      <c r="E584" s="149" t="s">
        <v>1</v>
      </c>
      <c r="F584" s="150" t="s">
        <v>195</v>
      </c>
      <c r="H584" s="151">
        <v>14.2</v>
      </c>
      <c r="L584" s="146"/>
      <c r="M584" s="152"/>
      <c r="T584" s="153"/>
      <c r="AT584" s="149" t="s">
        <v>145</v>
      </c>
      <c r="AU584" s="149" t="s">
        <v>83</v>
      </c>
      <c r="AV584" s="147" t="s">
        <v>83</v>
      </c>
      <c r="AW584" s="147" t="s">
        <v>29</v>
      </c>
      <c r="AX584" s="147" t="s">
        <v>73</v>
      </c>
      <c r="AY584" s="149" t="s">
        <v>136</v>
      </c>
    </row>
    <row r="585" spans="2:51" s="147" customFormat="1" ht="11.25">
      <c r="B585" s="146"/>
      <c r="D585" s="148" t="s">
        <v>145</v>
      </c>
      <c r="E585" s="149" t="s">
        <v>1</v>
      </c>
      <c r="F585" s="150" t="s">
        <v>196</v>
      </c>
      <c r="H585" s="151">
        <v>8.4</v>
      </c>
      <c r="L585" s="146"/>
      <c r="M585" s="152"/>
      <c r="T585" s="153"/>
      <c r="AT585" s="149" t="s">
        <v>145</v>
      </c>
      <c r="AU585" s="149" t="s">
        <v>83</v>
      </c>
      <c r="AV585" s="147" t="s">
        <v>83</v>
      </c>
      <c r="AW585" s="147" t="s">
        <v>29</v>
      </c>
      <c r="AX585" s="147" t="s">
        <v>73</v>
      </c>
      <c r="AY585" s="149" t="s">
        <v>136</v>
      </c>
    </row>
    <row r="586" spans="2:51" s="147" customFormat="1" ht="11.25">
      <c r="B586" s="146"/>
      <c r="D586" s="148" t="s">
        <v>145</v>
      </c>
      <c r="E586" s="149" t="s">
        <v>1</v>
      </c>
      <c r="F586" s="150" t="s">
        <v>197</v>
      </c>
      <c r="H586" s="151">
        <v>15.72</v>
      </c>
      <c r="L586" s="146"/>
      <c r="M586" s="152"/>
      <c r="T586" s="153"/>
      <c r="AT586" s="149" t="s">
        <v>145</v>
      </c>
      <c r="AU586" s="149" t="s">
        <v>83</v>
      </c>
      <c r="AV586" s="147" t="s">
        <v>83</v>
      </c>
      <c r="AW586" s="147" t="s">
        <v>29</v>
      </c>
      <c r="AX586" s="147" t="s">
        <v>73</v>
      </c>
      <c r="AY586" s="149" t="s">
        <v>136</v>
      </c>
    </row>
    <row r="587" spans="2:51" s="147" customFormat="1" ht="11.25">
      <c r="B587" s="146"/>
      <c r="D587" s="148" t="s">
        <v>145</v>
      </c>
      <c r="E587" s="149" t="s">
        <v>1</v>
      </c>
      <c r="F587" s="150" t="s">
        <v>198</v>
      </c>
      <c r="H587" s="151">
        <v>8.552</v>
      </c>
      <c r="L587" s="146"/>
      <c r="M587" s="152"/>
      <c r="T587" s="153"/>
      <c r="AT587" s="149" t="s">
        <v>145</v>
      </c>
      <c r="AU587" s="149" t="s">
        <v>83</v>
      </c>
      <c r="AV587" s="147" t="s">
        <v>83</v>
      </c>
      <c r="AW587" s="147" t="s">
        <v>29</v>
      </c>
      <c r="AX587" s="147" t="s">
        <v>73</v>
      </c>
      <c r="AY587" s="149" t="s">
        <v>136</v>
      </c>
    </row>
    <row r="588" spans="2:51" s="161" customFormat="1" ht="11.25">
      <c r="B588" s="160"/>
      <c r="D588" s="148" t="s">
        <v>145</v>
      </c>
      <c r="E588" s="162" t="s">
        <v>1</v>
      </c>
      <c r="F588" s="163" t="s">
        <v>159</v>
      </c>
      <c r="H588" s="164">
        <v>46.872</v>
      </c>
      <c r="L588" s="160"/>
      <c r="M588" s="165"/>
      <c r="T588" s="166"/>
      <c r="AT588" s="162" t="s">
        <v>145</v>
      </c>
      <c r="AU588" s="162" t="s">
        <v>83</v>
      </c>
      <c r="AV588" s="161" t="s">
        <v>150</v>
      </c>
      <c r="AW588" s="161" t="s">
        <v>29</v>
      </c>
      <c r="AX588" s="161" t="s">
        <v>73</v>
      </c>
      <c r="AY588" s="162" t="s">
        <v>136</v>
      </c>
    </row>
    <row r="589" spans="2:51" s="147" customFormat="1" ht="11.25">
      <c r="B589" s="146"/>
      <c r="D589" s="148" t="s">
        <v>145</v>
      </c>
      <c r="E589" s="149" t="s">
        <v>1</v>
      </c>
      <c r="F589" s="150" t="s">
        <v>202</v>
      </c>
      <c r="H589" s="151">
        <v>4.45</v>
      </c>
      <c r="L589" s="146"/>
      <c r="M589" s="152"/>
      <c r="T589" s="153"/>
      <c r="AT589" s="149" t="s">
        <v>145</v>
      </c>
      <c r="AU589" s="149" t="s">
        <v>83</v>
      </c>
      <c r="AV589" s="147" t="s">
        <v>83</v>
      </c>
      <c r="AW589" s="147" t="s">
        <v>29</v>
      </c>
      <c r="AX589" s="147" t="s">
        <v>73</v>
      </c>
      <c r="AY589" s="149" t="s">
        <v>136</v>
      </c>
    </row>
    <row r="590" spans="2:51" s="147" customFormat="1" ht="11.25">
      <c r="B590" s="146"/>
      <c r="D590" s="148" t="s">
        <v>145</v>
      </c>
      <c r="E590" s="149" t="s">
        <v>1</v>
      </c>
      <c r="F590" s="150" t="s">
        <v>203</v>
      </c>
      <c r="H590" s="151">
        <v>4.45</v>
      </c>
      <c r="L590" s="146"/>
      <c r="M590" s="152"/>
      <c r="T590" s="153"/>
      <c r="AT590" s="149" t="s">
        <v>145</v>
      </c>
      <c r="AU590" s="149" t="s">
        <v>83</v>
      </c>
      <c r="AV590" s="147" t="s">
        <v>83</v>
      </c>
      <c r="AW590" s="147" t="s">
        <v>29</v>
      </c>
      <c r="AX590" s="147" t="s">
        <v>73</v>
      </c>
      <c r="AY590" s="149" t="s">
        <v>136</v>
      </c>
    </row>
    <row r="591" spans="2:51" s="147" customFormat="1" ht="11.25">
      <c r="B591" s="146"/>
      <c r="D591" s="148" t="s">
        <v>145</v>
      </c>
      <c r="E591" s="149" t="s">
        <v>1</v>
      </c>
      <c r="F591" s="150" t="s">
        <v>204</v>
      </c>
      <c r="H591" s="151">
        <v>4.45</v>
      </c>
      <c r="L591" s="146"/>
      <c r="M591" s="152"/>
      <c r="T591" s="153"/>
      <c r="AT591" s="149" t="s">
        <v>145</v>
      </c>
      <c r="AU591" s="149" t="s">
        <v>83</v>
      </c>
      <c r="AV591" s="147" t="s">
        <v>83</v>
      </c>
      <c r="AW591" s="147" t="s">
        <v>29</v>
      </c>
      <c r="AX591" s="147" t="s">
        <v>73</v>
      </c>
      <c r="AY591" s="149" t="s">
        <v>136</v>
      </c>
    </row>
    <row r="592" spans="2:51" s="147" customFormat="1" ht="11.25">
      <c r="B592" s="146"/>
      <c r="D592" s="148" t="s">
        <v>145</v>
      </c>
      <c r="E592" s="149" t="s">
        <v>1</v>
      </c>
      <c r="F592" s="150" t="s">
        <v>205</v>
      </c>
      <c r="H592" s="151">
        <v>4.35</v>
      </c>
      <c r="L592" s="146"/>
      <c r="M592" s="152"/>
      <c r="T592" s="153"/>
      <c r="AT592" s="149" t="s">
        <v>145</v>
      </c>
      <c r="AU592" s="149" t="s">
        <v>83</v>
      </c>
      <c r="AV592" s="147" t="s">
        <v>83</v>
      </c>
      <c r="AW592" s="147" t="s">
        <v>29</v>
      </c>
      <c r="AX592" s="147" t="s">
        <v>73</v>
      </c>
      <c r="AY592" s="149" t="s">
        <v>136</v>
      </c>
    </row>
    <row r="593" spans="2:51" s="161" customFormat="1" ht="11.25">
      <c r="B593" s="160"/>
      <c r="D593" s="148" t="s">
        <v>145</v>
      </c>
      <c r="E593" s="162" t="s">
        <v>1</v>
      </c>
      <c r="F593" s="163" t="s">
        <v>163</v>
      </c>
      <c r="H593" s="164">
        <v>17.7</v>
      </c>
      <c r="L593" s="160"/>
      <c r="M593" s="165"/>
      <c r="T593" s="166"/>
      <c r="AT593" s="162" t="s">
        <v>145</v>
      </c>
      <c r="AU593" s="162" t="s">
        <v>83</v>
      </c>
      <c r="AV593" s="161" t="s">
        <v>150</v>
      </c>
      <c r="AW593" s="161" t="s">
        <v>29</v>
      </c>
      <c r="AX593" s="161" t="s">
        <v>73</v>
      </c>
      <c r="AY593" s="162" t="s">
        <v>136</v>
      </c>
    </row>
    <row r="594" spans="2:65" s="14" customFormat="1" ht="24.2" customHeight="1">
      <c r="B594" s="13"/>
      <c r="C594" s="167" t="s">
        <v>623</v>
      </c>
      <c r="D594" s="167" t="s">
        <v>177</v>
      </c>
      <c r="E594" s="168" t="s">
        <v>624</v>
      </c>
      <c r="F594" s="169" t="s">
        <v>625</v>
      </c>
      <c r="G594" s="170" t="s">
        <v>89</v>
      </c>
      <c r="H594" s="171">
        <f>SUM(H582*1.1)</f>
        <v>71.0292</v>
      </c>
      <c r="I594" s="204">
        <v>0</v>
      </c>
      <c r="J594" s="172">
        <f>ROUND(I594*H594,2)</f>
        <v>0</v>
      </c>
      <c r="K594" s="169" t="s">
        <v>142</v>
      </c>
      <c r="L594" s="173"/>
      <c r="M594" s="174" t="s">
        <v>1</v>
      </c>
      <c r="N594" s="175" t="s">
        <v>38</v>
      </c>
      <c r="O594" s="142">
        <v>0</v>
      </c>
      <c r="P594" s="142">
        <f>O594*H594</f>
        <v>0</v>
      </c>
      <c r="Q594" s="142">
        <v>0.01112</v>
      </c>
      <c r="R594" s="142">
        <f>Q594*H594</f>
        <v>0.7898447040000001</v>
      </c>
      <c r="S594" s="142">
        <v>0</v>
      </c>
      <c r="T594" s="143">
        <f>S594*H594</f>
        <v>0</v>
      </c>
      <c r="AR594" s="144" t="s">
        <v>371</v>
      </c>
      <c r="AT594" s="144" t="s">
        <v>177</v>
      </c>
      <c r="AU594" s="144" t="s">
        <v>83</v>
      </c>
      <c r="AY594" s="2" t="s">
        <v>136</v>
      </c>
      <c r="BE594" s="145">
        <f>IF(N594="základní",J594,0)</f>
        <v>0</v>
      </c>
      <c r="BF594" s="145">
        <f>IF(N594="snížená",J594,0)</f>
        <v>0</v>
      </c>
      <c r="BG594" s="145">
        <f>IF(N594="zákl. přenesená",J594,0)</f>
        <v>0</v>
      </c>
      <c r="BH594" s="145">
        <f>IF(N594="sníž. přenesená",J594,0)</f>
        <v>0</v>
      </c>
      <c r="BI594" s="145">
        <f>IF(N594="nulová",J594,0)</f>
        <v>0</v>
      </c>
      <c r="BJ594" s="2" t="s">
        <v>81</v>
      </c>
      <c r="BK594" s="145">
        <f>ROUND(I594*H594,2)</f>
        <v>0</v>
      </c>
      <c r="BL594" s="2" t="s">
        <v>260</v>
      </c>
      <c r="BM594" s="144" t="s">
        <v>626</v>
      </c>
    </row>
    <row r="595" spans="2:65" s="14" customFormat="1" ht="33" customHeight="1">
      <c r="B595" s="13"/>
      <c r="C595" s="134" t="s">
        <v>627</v>
      </c>
      <c r="D595" s="134" t="s">
        <v>138</v>
      </c>
      <c r="E595" s="135" t="s">
        <v>628</v>
      </c>
      <c r="F595" s="136" t="s">
        <v>629</v>
      </c>
      <c r="G595" s="137" t="s">
        <v>166</v>
      </c>
      <c r="H595" s="138">
        <f>SUM(H601+H606)</f>
        <v>40</v>
      </c>
      <c r="I595" s="203">
        <v>0</v>
      </c>
      <c r="J595" s="139">
        <f>ROUND(I595*H595,2)</f>
        <v>0</v>
      </c>
      <c r="K595" s="136" t="s">
        <v>142</v>
      </c>
      <c r="L595" s="13"/>
      <c r="M595" s="140" t="s">
        <v>1</v>
      </c>
      <c r="N595" s="141" t="s">
        <v>38</v>
      </c>
      <c r="O595" s="142">
        <v>0.248</v>
      </c>
      <c r="P595" s="142">
        <f>O595*H595</f>
        <v>9.92</v>
      </c>
      <c r="Q595" s="142">
        <v>0.0002</v>
      </c>
      <c r="R595" s="142">
        <f>Q595*H595</f>
        <v>0.008</v>
      </c>
      <c r="S595" s="142">
        <v>0</v>
      </c>
      <c r="T595" s="143">
        <f>S595*H595</f>
        <v>0</v>
      </c>
      <c r="AR595" s="144" t="s">
        <v>260</v>
      </c>
      <c r="AT595" s="144" t="s">
        <v>138</v>
      </c>
      <c r="AU595" s="144" t="s">
        <v>83</v>
      </c>
      <c r="AY595" s="2" t="s">
        <v>136</v>
      </c>
      <c r="BE595" s="145">
        <f>IF(N595="základní",J595,0)</f>
        <v>0</v>
      </c>
      <c r="BF595" s="145">
        <f>IF(N595="snížená",J595,0)</f>
        <v>0</v>
      </c>
      <c r="BG595" s="145">
        <f>IF(N595="zákl. přenesená",J595,0)</f>
        <v>0</v>
      </c>
      <c r="BH595" s="145">
        <f>IF(N595="sníž. přenesená",J595,0)</f>
        <v>0</v>
      </c>
      <c r="BI595" s="145">
        <f>IF(N595="nulová",J595,0)</f>
        <v>0</v>
      </c>
      <c r="BJ595" s="2" t="s">
        <v>81</v>
      </c>
      <c r="BK595" s="145">
        <f>ROUND(I595*H595,2)</f>
        <v>0</v>
      </c>
      <c r="BL595" s="2" t="s">
        <v>260</v>
      </c>
      <c r="BM595" s="144" t="s">
        <v>630</v>
      </c>
    </row>
    <row r="596" spans="2:51" s="155" customFormat="1" ht="11.25">
      <c r="B596" s="154"/>
      <c r="D596" s="148" t="s">
        <v>145</v>
      </c>
      <c r="E596" s="156" t="s">
        <v>1</v>
      </c>
      <c r="F596" s="157" t="s">
        <v>321</v>
      </c>
      <c r="H596" s="156" t="s">
        <v>1</v>
      </c>
      <c r="L596" s="154"/>
      <c r="M596" s="158"/>
      <c r="T596" s="159"/>
      <c r="AT596" s="156" t="s">
        <v>145</v>
      </c>
      <c r="AU596" s="156" t="s">
        <v>83</v>
      </c>
      <c r="AV596" s="155" t="s">
        <v>81</v>
      </c>
      <c r="AW596" s="155" t="s">
        <v>29</v>
      </c>
      <c r="AX596" s="155" t="s">
        <v>73</v>
      </c>
      <c r="AY596" s="156" t="s">
        <v>136</v>
      </c>
    </row>
    <row r="597" spans="2:51" s="147" customFormat="1" ht="11.25">
      <c r="B597" s="146"/>
      <c r="D597" s="148" t="s">
        <v>145</v>
      </c>
      <c r="E597" s="149" t="s">
        <v>1</v>
      </c>
      <c r="F597" s="150" t="s">
        <v>631</v>
      </c>
      <c r="H597" s="151">
        <v>8</v>
      </c>
      <c r="L597" s="146"/>
      <c r="M597" s="152"/>
      <c r="T597" s="153"/>
      <c r="AT597" s="149" t="s">
        <v>145</v>
      </c>
      <c r="AU597" s="149" t="s">
        <v>83</v>
      </c>
      <c r="AV597" s="147" t="s">
        <v>83</v>
      </c>
      <c r="AW597" s="147" t="s">
        <v>29</v>
      </c>
      <c r="AX597" s="147" t="s">
        <v>73</v>
      </c>
      <c r="AY597" s="149" t="s">
        <v>136</v>
      </c>
    </row>
    <row r="598" spans="2:51" s="147" customFormat="1" ht="11.25">
      <c r="B598" s="146"/>
      <c r="D598" s="148" t="s">
        <v>145</v>
      </c>
      <c r="E598" s="149" t="s">
        <v>1</v>
      </c>
      <c r="F598" s="150" t="s">
        <v>632</v>
      </c>
      <c r="H598" s="151">
        <v>8</v>
      </c>
      <c r="L598" s="146"/>
      <c r="M598" s="152"/>
      <c r="T598" s="153"/>
      <c r="AT598" s="149" t="s">
        <v>145</v>
      </c>
      <c r="AU598" s="149" t="s">
        <v>83</v>
      </c>
      <c r="AV598" s="147" t="s">
        <v>83</v>
      </c>
      <c r="AW598" s="147" t="s">
        <v>29</v>
      </c>
      <c r="AX598" s="147" t="s">
        <v>73</v>
      </c>
      <c r="AY598" s="149" t="s">
        <v>136</v>
      </c>
    </row>
    <row r="599" spans="2:51" s="147" customFormat="1" ht="11.25">
      <c r="B599" s="146"/>
      <c r="D599" s="148" t="s">
        <v>145</v>
      </c>
      <c r="E599" s="149" t="s">
        <v>1</v>
      </c>
      <c r="F599" s="150" t="s">
        <v>633</v>
      </c>
      <c r="H599" s="151">
        <v>8</v>
      </c>
      <c r="L599" s="146"/>
      <c r="M599" s="152"/>
      <c r="T599" s="153"/>
      <c r="AT599" s="149" t="s">
        <v>145</v>
      </c>
      <c r="AU599" s="149" t="s">
        <v>83</v>
      </c>
      <c r="AV599" s="147" t="s">
        <v>83</v>
      </c>
      <c r="AW599" s="147" t="s">
        <v>29</v>
      </c>
      <c r="AX599" s="147" t="s">
        <v>73</v>
      </c>
      <c r="AY599" s="149" t="s">
        <v>136</v>
      </c>
    </row>
    <row r="600" spans="2:51" s="147" customFormat="1" ht="11.25">
      <c r="B600" s="146"/>
      <c r="D600" s="148" t="s">
        <v>145</v>
      </c>
      <c r="E600" s="149" t="s">
        <v>1</v>
      </c>
      <c r="F600" s="150" t="s">
        <v>634</v>
      </c>
      <c r="H600" s="151">
        <v>8</v>
      </c>
      <c r="L600" s="146"/>
      <c r="M600" s="152"/>
      <c r="T600" s="153"/>
      <c r="AT600" s="149" t="s">
        <v>145</v>
      </c>
      <c r="AU600" s="149" t="s">
        <v>83</v>
      </c>
      <c r="AV600" s="147" t="s">
        <v>83</v>
      </c>
      <c r="AW600" s="147" t="s">
        <v>29</v>
      </c>
      <c r="AX600" s="147" t="s">
        <v>73</v>
      </c>
      <c r="AY600" s="149" t="s">
        <v>136</v>
      </c>
    </row>
    <row r="601" spans="2:51" s="161" customFormat="1" ht="11.25">
      <c r="B601" s="160"/>
      <c r="D601" s="148" t="s">
        <v>145</v>
      </c>
      <c r="E601" s="162" t="s">
        <v>1</v>
      </c>
      <c r="F601" s="163" t="s">
        <v>159</v>
      </c>
      <c r="H601" s="164">
        <v>32</v>
      </c>
      <c r="L601" s="160"/>
      <c r="M601" s="165"/>
      <c r="T601" s="166"/>
      <c r="AT601" s="162" t="s">
        <v>145</v>
      </c>
      <c r="AU601" s="162" t="s">
        <v>83</v>
      </c>
      <c r="AV601" s="161" t="s">
        <v>150</v>
      </c>
      <c r="AW601" s="161" t="s">
        <v>29</v>
      </c>
      <c r="AX601" s="161" t="s">
        <v>73</v>
      </c>
      <c r="AY601" s="162" t="s">
        <v>136</v>
      </c>
    </row>
    <row r="602" spans="2:51" s="147" customFormat="1" ht="11.25">
      <c r="B602" s="146"/>
      <c r="D602" s="148" t="s">
        <v>145</v>
      </c>
      <c r="E602" s="149" t="s">
        <v>1</v>
      </c>
      <c r="F602" s="150" t="s">
        <v>635</v>
      </c>
      <c r="H602" s="151">
        <v>2</v>
      </c>
      <c r="L602" s="146"/>
      <c r="M602" s="152"/>
      <c r="T602" s="153"/>
      <c r="AT602" s="149" t="s">
        <v>145</v>
      </c>
      <c r="AU602" s="149" t="s">
        <v>83</v>
      </c>
      <c r="AV602" s="147" t="s">
        <v>83</v>
      </c>
      <c r="AW602" s="147" t="s">
        <v>29</v>
      </c>
      <c r="AX602" s="147" t="s">
        <v>73</v>
      </c>
      <c r="AY602" s="149" t="s">
        <v>136</v>
      </c>
    </row>
    <row r="603" spans="2:51" s="147" customFormat="1" ht="11.25">
      <c r="B603" s="146"/>
      <c r="D603" s="148" t="s">
        <v>145</v>
      </c>
      <c r="E603" s="149" t="s">
        <v>1</v>
      </c>
      <c r="F603" s="150" t="s">
        <v>636</v>
      </c>
      <c r="H603" s="151">
        <v>2</v>
      </c>
      <c r="L603" s="146"/>
      <c r="M603" s="152"/>
      <c r="T603" s="153"/>
      <c r="AT603" s="149" t="s">
        <v>145</v>
      </c>
      <c r="AU603" s="149" t="s">
        <v>83</v>
      </c>
      <c r="AV603" s="147" t="s">
        <v>83</v>
      </c>
      <c r="AW603" s="147" t="s">
        <v>29</v>
      </c>
      <c r="AX603" s="147" t="s">
        <v>73</v>
      </c>
      <c r="AY603" s="149" t="s">
        <v>136</v>
      </c>
    </row>
    <row r="604" spans="2:51" s="147" customFormat="1" ht="11.25">
      <c r="B604" s="146"/>
      <c r="D604" s="148" t="s">
        <v>145</v>
      </c>
      <c r="E604" s="149" t="s">
        <v>1</v>
      </c>
      <c r="F604" s="150" t="s">
        <v>637</v>
      </c>
      <c r="H604" s="151">
        <v>2</v>
      </c>
      <c r="L604" s="146"/>
      <c r="M604" s="152"/>
      <c r="T604" s="153"/>
      <c r="AT604" s="149" t="s">
        <v>145</v>
      </c>
      <c r="AU604" s="149" t="s">
        <v>83</v>
      </c>
      <c r="AV604" s="147" t="s">
        <v>83</v>
      </c>
      <c r="AW604" s="147" t="s">
        <v>29</v>
      </c>
      <c r="AX604" s="147" t="s">
        <v>73</v>
      </c>
      <c r="AY604" s="149" t="s">
        <v>136</v>
      </c>
    </row>
    <row r="605" spans="2:51" s="147" customFormat="1" ht="11.25">
      <c r="B605" s="146"/>
      <c r="D605" s="148" t="s">
        <v>145</v>
      </c>
      <c r="E605" s="149" t="s">
        <v>1</v>
      </c>
      <c r="F605" s="150" t="s">
        <v>638</v>
      </c>
      <c r="H605" s="151">
        <v>2</v>
      </c>
      <c r="L605" s="146"/>
      <c r="M605" s="152"/>
      <c r="T605" s="153"/>
      <c r="AT605" s="149" t="s">
        <v>145</v>
      </c>
      <c r="AU605" s="149" t="s">
        <v>83</v>
      </c>
      <c r="AV605" s="147" t="s">
        <v>83</v>
      </c>
      <c r="AW605" s="147" t="s">
        <v>29</v>
      </c>
      <c r="AX605" s="147" t="s">
        <v>73</v>
      </c>
      <c r="AY605" s="149" t="s">
        <v>136</v>
      </c>
    </row>
    <row r="606" spans="2:51" s="161" customFormat="1" ht="11.25">
      <c r="B606" s="160"/>
      <c r="D606" s="148" t="s">
        <v>145</v>
      </c>
      <c r="E606" s="162" t="s">
        <v>1</v>
      </c>
      <c r="F606" s="163" t="s">
        <v>163</v>
      </c>
      <c r="H606" s="164">
        <v>8</v>
      </c>
      <c r="L606" s="160"/>
      <c r="M606" s="165"/>
      <c r="T606" s="166"/>
      <c r="AT606" s="162" t="s">
        <v>145</v>
      </c>
      <c r="AU606" s="162" t="s">
        <v>83</v>
      </c>
      <c r="AV606" s="161" t="s">
        <v>150</v>
      </c>
      <c r="AW606" s="161" t="s">
        <v>29</v>
      </c>
      <c r="AX606" s="161" t="s">
        <v>73</v>
      </c>
      <c r="AY606" s="162" t="s">
        <v>136</v>
      </c>
    </row>
    <row r="607" spans="2:65" s="14" customFormat="1" ht="16.5" customHeight="1">
      <c r="B607" s="13"/>
      <c r="C607" s="167" t="s">
        <v>639</v>
      </c>
      <c r="D607" s="167" t="s">
        <v>177</v>
      </c>
      <c r="E607" s="168" t="s">
        <v>640</v>
      </c>
      <c r="F607" s="169" t="s">
        <v>641</v>
      </c>
      <c r="G607" s="170" t="s">
        <v>166</v>
      </c>
      <c r="H607" s="171">
        <f>SUM(H595*1.05)</f>
        <v>42</v>
      </c>
      <c r="I607" s="204">
        <v>0</v>
      </c>
      <c r="J607" s="172">
        <f>ROUND(I607*H607,2)</f>
        <v>0</v>
      </c>
      <c r="K607" s="169" t="s">
        <v>142</v>
      </c>
      <c r="L607" s="173"/>
      <c r="M607" s="174" t="s">
        <v>1</v>
      </c>
      <c r="N607" s="175" t="s">
        <v>38</v>
      </c>
      <c r="O607" s="142">
        <v>0</v>
      </c>
      <c r="P607" s="142">
        <f>O607*H607</f>
        <v>0</v>
      </c>
      <c r="Q607" s="142">
        <v>0.00032</v>
      </c>
      <c r="R607" s="142">
        <f>Q607*H607</f>
        <v>0.01344</v>
      </c>
      <c r="S607" s="142">
        <v>0</v>
      </c>
      <c r="T607" s="143">
        <f>S607*H607</f>
        <v>0</v>
      </c>
      <c r="AR607" s="144" t="s">
        <v>371</v>
      </c>
      <c r="AT607" s="144" t="s">
        <v>177</v>
      </c>
      <c r="AU607" s="144" t="s">
        <v>83</v>
      </c>
      <c r="AY607" s="2" t="s">
        <v>136</v>
      </c>
      <c r="BE607" s="145">
        <f>IF(N607="základní",J607,0)</f>
        <v>0</v>
      </c>
      <c r="BF607" s="145">
        <f>IF(N607="snížená",J607,0)</f>
        <v>0</v>
      </c>
      <c r="BG607" s="145">
        <f>IF(N607="zákl. přenesená",J607,0)</f>
        <v>0</v>
      </c>
      <c r="BH607" s="145">
        <f>IF(N607="sníž. přenesená",J607,0)</f>
        <v>0</v>
      </c>
      <c r="BI607" s="145">
        <f>IF(N607="nulová",J607,0)</f>
        <v>0</v>
      </c>
      <c r="BJ607" s="2" t="s">
        <v>81</v>
      </c>
      <c r="BK607" s="145">
        <f>ROUND(I607*H607,2)</f>
        <v>0</v>
      </c>
      <c r="BL607" s="2" t="s">
        <v>260</v>
      </c>
      <c r="BM607" s="144" t="s">
        <v>642</v>
      </c>
    </row>
    <row r="608" spans="2:65" s="14" customFormat="1" ht="49.15" customHeight="1">
      <c r="B608" s="13"/>
      <c r="C608" s="134" t="s">
        <v>643</v>
      </c>
      <c r="D608" s="134" t="s">
        <v>138</v>
      </c>
      <c r="E608" s="135" t="s">
        <v>644</v>
      </c>
      <c r="F608" s="136" t="s">
        <v>645</v>
      </c>
      <c r="G608" s="137" t="s">
        <v>253</v>
      </c>
      <c r="H608" s="138">
        <v>1.561</v>
      </c>
      <c r="I608" s="203">
        <v>0</v>
      </c>
      <c r="J608" s="139">
        <f>ROUND(I608*H608,2)</f>
        <v>0</v>
      </c>
      <c r="K608" s="136" t="s">
        <v>154</v>
      </c>
      <c r="L608" s="13"/>
      <c r="M608" s="140" t="s">
        <v>1</v>
      </c>
      <c r="N608" s="141" t="s">
        <v>38</v>
      </c>
      <c r="O608" s="142">
        <v>0.872</v>
      </c>
      <c r="P608" s="142">
        <f>O608*H608</f>
        <v>1.361192</v>
      </c>
      <c r="Q608" s="142">
        <v>0</v>
      </c>
      <c r="R608" s="142">
        <f>Q608*H608</f>
        <v>0</v>
      </c>
      <c r="S608" s="142">
        <v>0</v>
      </c>
      <c r="T608" s="143">
        <f>S608*H608</f>
        <v>0</v>
      </c>
      <c r="AR608" s="144" t="s">
        <v>260</v>
      </c>
      <c r="AT608" s="144" t="s">
        <v>138</v>
      </c>
      <c r="AU608" s="144" t="s">
        <v>83</v>
      </c>
      <c r="AY608" s="2" t="s">
        <v>136</v>
      </c>
      <c r="BE608" s="145">
        <f>IF(N608="základní",J608,0)</f>
        <v>0</v>
      </c>
      <c r="BF608" s="145">
        <f>IF(N608="snížená",J608,0)</f>
        <v>0</v>
      </c>
      <c r="BG608" s="145">
        <f>IF(N608="zákl. přenesená",J608,0)</f>
        <v>0</v>
      </c>
      <c r="BH608" s="145">
        <f>IF(N608="sníž. přenesená",J608,0)</f>
        <v>0</v>
      </c>
      <c r="BI608" s="145">
        <f>IF(N608="nulová",J608,0)</f>
        <v>0</v>
      </c>
      <c r="BJ608" s="2" t="s">
        <v>81</v>
      </c>
      <c r="BK608" s="145">
        <f>ROUND(I608*H608,2)</f>
        <v>0</v>
      </c>
      <c r="BL608" s="2" t="s">
        <v>260</v>
      </c>
      <c r="BM608" s="144" t="s">
        <v>646</v>
      </c>
    </row>
    <row r="609" spans="2:63" s="123" customFormat="1" ht="22.9" customHeight="1">
      <c r="B609" s="122"/>
      <c r="D609" s="124" t="s">
        <v>72</v>
      </c>
      <c r="E609" s="132" t="s">
        <v>647</v>
      </c>
      <c r="F609" s="132" t="s">
        <v>648</v>
      </c>
      <c r="J609" s="133">
        <f>BK609</f>
        <v>0</v>
      </c>
      <c r="L609" s="122"/>
      <c r="M609" s="127"/>
      <c r="P609" s="128">
        <f>SUM(P610:P681)</f>
        <v>71.28315500000001</v>
      </c>
      <c r="R609" s="128">
        <f>SUM(R610:R681)</f>
        <v>0.24647490000000002</v>
      </c>
      <c r="T609" s="129">
        <f>SUM(T610:T681)</f>
        <v>0</v>
      </c>
      <c r="AR609" s="124" t="s">
        <v>83</v>
      </c>
      <c r="AT609" s="130" t="s">
        <v>72</v>
      </c>
      <c r="AU609" s="130" t="s">
        <v>81</v>
      </c>
      <c r="AY609" s="124" t="s">
        <v>136</v>
      </c>
      <c r="BK609" s="131">
        <f>SUM(BK610:BK681)</f>
        <v>0</v>
      </c>
    </row>
    <row r="610" spans="2:65" s="14" customFormat="1" ht="24.2" customHeight="1">
      <c r="B610" s="13"/>
      <c r="C610" s="134" t="s">
        <v>649</v>
      </c>
      <c r="D610" s="134" t="s">
        <v>138</v>
      </c>
      <c r="E610" s="135" t="s">
        <v>650</v>
      </c>
      <c r="F610" s="136" t="s">
        <v>651</v>
      </c>
      <c r="G610" s="137" t="s">
        <v>89</v>
      </c>
      <c r="H610" s="138">
        <f>SUM(H613+H617+H621+H627+H633)</f>
        <v>520.315</v>
      </c>
      <c r="I610" s="203">
        <v>0</v>
      </c>
      <c r="J610" s="139">
        <f>ROUND(I610*H610,2)</f>
        <v>0</v>
      </c>
      <c r="K610" s="136" t="s">
        <v>154</v>
      </c>
      <c r="L610" s="13"/>
      <c r="M610" s="140" t="s">
        <v>1</v>
      </c>
      <c r="N610" s="141" t="s">
        <v>38</v>
      </c>
      <c r="O610" s="142">
        <v>0.033</v>
      </c>
      <c r="P610" s="142">
        <f>O610*H610</f>
        <v>17.170395000000003</v>
      </c>
      <c r="Q610" s="142">
        <v>0.0002</v>
      </c>
      <c r="R610" s="142">
        <f>Q610*H610</f>
        <v>0.10406300000000002</v>
      </c>
      <c r="S610" s="142">
        <v>0</v>
      </c>
      <c r="T610" s="143">
        <f>S610*H610</f>
        <v>0</v>
      </c>
      <c r="AR610" s="144" t="s">
        <v>260</v>
      </c>
      <c r="AT610" s="144" t="s">
        <v>138</v>
      </c>
      <c r="AU610" s="144" t="s">
        <v>83</v>
      </c>
      <c r="AY610" s="2" t="s">
        <v>136</v>
      </c>
      <c r="BE610" s="145">
        <f>IF(N610="základní",J610,0)</f>
        <v>0</v>
      </c>
      <c r="BF610" s="145">
        <f>IF(N610="snížená",J610,0)</f>
        <v>0</v>
      </c>
      <c r="BG610" s="145">
        <f>IF(N610="zákl. přenesená",J610,0)</f>
        <v>0</v>
      </c>
      <c r="BH610" s="145">
        <f>IF(N610="sníž. přenesená",J610,0)</f>
        <v>0</v>
      </c>
      <c r="BI610" s="145">
        <f>IF(N610="nulová",J610,0)</f>
        <v>0</v>
      </c>
      <c r="BJ610" s="2" t="s">
        <v>81</v>
      </c>
      <c r="BK610" s="145">
        <f>ROUND(I610*H610,2)</f>
        <v>0</v>
      </c>
      <c r="BL610" s="2" t="s">
        <v>260</v>
      </c>
      <c r="BM610" s="144" t="s">
        <v>652</v>
      </c>
    </row>
    <row r="611" spans="2:51" s="147" customFormat="1" ht="11.25">
      <c r="B611" s="146"/>
      <c r="D611" s="148" t="s">
        <v>145</v>
      </c>
      <c r="E611" s="149" t="s">
        <v>1</v>
      </c>
      <c r="F611" s="150" t="s">
        <v>653</v>
      </c>
      <c r="H611" s="151">
        <v>269.865</v>
      </c>
      <c r="L611" s="146"/>
      <c r="M611" s="152"/>
      <c r="T611" s="153"/>
      <c r="AT611" s="149" t="s">
        <v>145</v>
      </c>
      <c r="AU611" s="149" t="s">
        <v>83</v>
      </c>
      <c r="AV611" s="147" t="s">
        <v>83</v>
      </c>
      <c r="AW611" s="147" t="s">
        <v>29</v>
      </c>
      <c r="AX611" s="147" t="s">
        <v>73</v>
      </c>
      <c r="AY611" s="149" t="s">
        <v>136</v>
      </c>
    </row>
    <row r="612" spans="2:51" s="147" customFormat="1" ht="11.25">
      <c r="B612" s="146"/>
      <c r="D612" s="148" t="s">
        <v>145</v>
      </c>
      <c r="E612" s="149" t="s">
        <v>1</v>
      </c>
      <c r="F612" s="150" t="s">
        <v>654</v>
      </c>
      <c r="H612" s="151">
        <v>211.065</v>
      </c>
      <c r="L612" s="146"/>
      <c r="M612" s="152"/>
      <c r="T612" s="153"/>
      <c r="AT612" s="149" t="s">
        <v>145</v>
      </c>
      <c r="AU612" s="149" t="s">
        <v>83</v>
      </c>
      <c r="AV612" s="147" t="s">
        <v>83</v>
      </c>
      <c r="AW612" s="147" t="s">
        <v>29</v>
      </c>
      <c r="AX612" s="147" t="s">
        <v>73</v>
      </c>
      <c r="AY612" s="149" t="s">
        <v>136</v>
      </c>
    </row>
    <row r="613" spans="2:51" s="161" customFormat="1" ht="11.25">
      <c r="B613" s="160"/>
      <c r="D613" s="148" t="s">
        <v>145</v>
      </c>
      <c r="E613" s="162" t="s">
        <v>1</v>
      </c>
      <c r="F613" s="163" t="s">
        <v>655</v>
      </c>
      <c r="H613" s="164">
        <v>480.93</v>
      </c>
      <c r="L613" s="160"/>
      <c r="M613" s="165"/>
      <c r="T613" s="166"/>
      <c r="AT613" s="162" t="s">
        <v>145</v>
      </c>
      <c r="AU613" s="162" t="s">
        <v>83</v>
      </c>
      <c r="AV613" s="161" t="s">
        <v>150</v>
      </c>
      <c r="AW613" s="161" t="s">
        <v>29</v>
      </c>
      <c r="AX613" s="161" t="s">
        <v>73</v>
      </c>
      <c r="AY613" s="162" t="s">
        <v>136</v>
      </c>
    </row>
    <row r="614" spans="2:51" s="155" customFormat="1" ht="11.25">
      <c r="B614" s="154"/>
      <c r="D614" s="148" t="s">
        <v>145</v>
      </c>
      <c r="E614" s="156" t="s">
        <v>1</v>
      </c>
      <c r="F614" s="157" t="s">
        <v>156</v>
      </c>
      <c r="H614" s="156" t="s">
        <v>1</v>
      </c>
      <c r="L614" s="154"/>
      <c r="M614" s="158"/>
      <c r="T614" s="159"/>
      <c r="AT614" s="156" t="s">
        <v>145</v>
      </c>
      <c r="AU614" s="156" t="s">
        <v>83</v>
      </c>
      <c r="AV614" s="155" t="s">
        <v>81</v>
      </c>
      <c r="AW614" s="155" t="s">
        <v>29</v>
      </c>
      <c r="AX614" s="155" t="s">
        <v>73</v>
      </c>
      <c r="AY614" s="156" t="s">
        <v>136</v>
      </c>
    </row>
    <row r="615" spans="2:51" s="147" customFormat="1" ht="11.25">
      <c r="B615" s="146"/>
      <c r="D615" s="148" t="s">
        <v>145</v>
      </c>
      <c r="E615" s="149" t="s">
        <v>1</v>
      </c>
      <c r="F615" s="150" t="s">
        <v>157</v>
      </c>
      <c r="H615" s="151">
        <v>1.247</v>
      </c>
      <c r="L615" s="146"/>
      <c r="M615" s="152"/>
      <c r="T615" s="153"/>
      <c r="AT615" s="149" t="s">
        <v>145</v>
      </c>
      <c r="AU615" s="149" t="s">
        <v>83</v>
      </c>
      <c r="AV615" s="147" t="s">
        <v>83</v>
      </c>
      <c r="AW615" s="147" t="s">
        <v>29</v>
      </c>
      <c r="AX615" s="147" t="s">
        <v>73</v>
      </c>
      <c r="AY615" s="149" t="s">
        <v>136</v>
      </c>
    </row>
    <row r="616" spans="2:51" s="147" customFormat="1" ht="11.25">
      <c r="B616" s="146"/>
      <c r="D616" s="148" t="s">
        <v>145</v>
      </c>
      <c r="E616" s="149" t="s">
        <v>1</v>
      </c>
      <c r="F616" s="150" t="s">
        <v>158</v>
      </c>
      <c r="H616" s="151">
        <v>0.675</v>
      </c>
      <c r="L616" s="146"/>
      <c r="M616" s="152"/>
      <c r="T616" s="153"/>
      <c r="AT616" s="149" t="s">
        <v>145</v>
      </c>
      <c r="AU616" s="149" t="s">
        <v>83</v>
      </c>
      <c r="AV616" s="147" t="s">
        <v>83</v>
      </c>
      <c r="AW616" s="147" t="s">
        <v>29</v>
      </c>
      <c r="AX616" s="147" t="s">
        <v>73</v>
      </c>
      <c r="AY616" s="149" t="s">
        <v>136</v>
      </c>
    </row>
    <row r="617" spans="2:51" s="161" customFormat="1" ht="11.25">
      <c r="B617" s="160"/>
      <c r="D617" s="148" t="s">
        <v>145</v>
      </c>
      <c r="E617" s="162" t="s">
        <v>1</v>
      </c>
      <c r="F617" s="163" t="s">
        <v>159</v>
      </c>
      <c r="H617" s="164">
        <v>1.9220000000000002</v>
      </c>
      <c r="L617" s="160"/>
      <c r="M617" s="165"/>
      <c r="T617" s="166"/>
      <c r="AT617" s="162" t="s">
        <v>145</v>
      </c>
      <c r="AU617" s="162" t="s">
        <v>83</v>
      </c>
      <c r="AV617" s="161" t="s">
        <v>150</v>
      </c>
      <c r="AW617" s="161" t="s">
        <v>29</v>
      </c>
      <c r="AX617" s="161" t="s">
        <v>73</v>
      </c>
      <c r="AY617" s="162" t="s">
        <v>136</v>
      </c>
    </row>
    <row r="618" spans="2:51" s="147" customFormat="1" ht="11.25">
      <c r="B618" s="146"/>
      <c r="D618" s="148" t="s">
        <v>145</v>
      </c>
      <c r="E618" s="149" t="s">
        <v>1</v>
      </c>
      <c r="F618" s="150" t="s">
        <v>160</v>
      </c>
      <c r="H618" s="151">
        <v>5.22</v>
      </c>
      <c r="L618" s="146"/>
      <c r="M618" s="152"/>
      <c r="T618" s="153"/>
      <c r="AT618" s="149" t="s">
        <v>145</v>
      </c>
      <c r="AU618" s="149" t="s">
        <v>83</v>
      </c>
      <c r="AV618" s="147" t="s">
        <v>83</v>
      </c>
      <c r="AW618" s="147" t="s">
        <v>29</v>
      </c>
      <c r="AX618" s="147" t="s">
        <v>73</v>
      </c>
      <c r="AY618" s="149" t="s">
        <v>136</v>
      </c>
    </row>
    <row r="619" spans="2:51" s="147" customFormat="1" ht="11.25">
      <c r="B619" s="146"/>
      <c r="D619" s="148" t="s">
        <v>145</v>
      </c>
      <c r="E619" s="149" t="s">
        <v>1</v>
      </c>
      <c r="F619" s="150" t="s">
        <v>161</v>
      </c>
      <c r="H619" s="151">
        <v>1.196</v>
      </c>
      <c r="L619" s="146"/>
      <c r="M619" s="152"/>
      <c r="T619" s="153"/>
      <c r="AT619" s="149" t="s">
        <v>145</v>
      </c>
      <c r="AU619" s="149" t="s">
        <v>83</v>
      </c>
      <c r="AV619" s="147" t="s">
        <v>83</v>
      </c>
      <c r="AW619" s="147" t="s">
        <v>29</v>
      </c>
      <c r="AX619" s="147" t="s">
        <v>73</v>
      </c>
      <c r="AY619" s="149" t="s">
        <v>136</v>
      </c>
    </row>
    <row r="620" spans="2:51" s="147" customFormat="1" ht="11.25">
      <c r="B620" s="146"/>
      <c r="D620" s="148" t="s">
        <v>145</v>
      </c>
      <c r="E620" s="149" t="s">
        <v>1</v>
      </c>
      <c r="F620" s="150" t="s">
        <v>162</v>
      </c>
      <c r="H620" s="151">
        <v>2.936</v>
      </c>
      <c r="L620" s="146"/>
      <c r="M620" s="152"/>
      <c r="T620" s="153"/>
      <c r="AT620" s="149" t="s">
        <v>145</v>
      </c>
      <c r="AU620" s="149" t="s">
        <v>83</v>
      </c>
      <c r="AV620" s="147" t="s">
        <v>83</v>
      </c>
      <c r="AW620" s="147" t="s">
        <v>29</v>
      </c>
      <c r="AX620" s="147" t="s">
        <v>73</v>
      </c>
      <c r="AY620" s="149" t="s">
        <v>136</v>
      </c>
    </row>
    <row r="621" spans="2:51" s="161" customFormat="1" ht="11.25">
      <c r="B621" s="160"/>
      <c r="D621" s="148" t="s">
        <v>145</v>
      </c>
      <c r="E621" s="162" t="s">
        <v>1</v>
      </c>
      <c r="F621" s="163" t="s">
        <v>163</v>
      </c>
      <c r="H621" s="164">
        <v>9.352</v>
      </c>
      <c r="L621" s="160"/>
      <c r="M621" s="165"/>
      <c r="T621" s="166"/>
      <c r="AT621" s="162" t="s">
        <v>145</v>
      </c>
      <c r="AU621" s="162" t="s">
        <v>83</v>
      </c>
      <c r="AV621" s="161" t="s">
        <v>150</v>
      </c>
      <c r="AW621" s="161" t="s">
        <v>29</v>
      </c>
      <c r="AX621" s="161" t="s">
        <v>73</v>
      </c>
      <c r="AY621" s="162" t="s">
        <v>136</v>
      </c>
    </row>
    <row r="622" spans="2:51" s="155" customFormat="1" ht="11.25">
      <c r="B622" s="154"/>
      <c r="D622" s="148" t="s">
        <v>145</v>
      </c>
      <c r="E622" s="156" t="s">
        <v>1</v>
      </c>
      <c r="F622" s="157" t="s">
        <v>656</v>
      </c>
      <c r="H622" s="156" t="s">
        <v>1</v>
      </c>
      <c r="L622" s="154"/>
      <c r="M622" s="158"/>
      <c r="T622" s="159"/>
      <c r="AT622" s="156" t="s">
        <v>145</v>
      </c>
      <c r="AU622" s="156" t="s">
        <v>83</v>
      </c>
      <c r="AV622" s="155" t="s">
        <v>81</v>
      </c>
      <c r="AW622" s="155" t="s">
        <v>29</v>
      </c>
      <c r="AX622" s="155" t="s">
        <v>73</v>
      </c>
      <c r="AY622" s="156" t="s">
        <v>136</v>
      </c>
    </row>
    <row r="623" spans="2:51" s="147" customFormat="1" ht="11.25">
      <c r="B623" s="146"/>
      <c r="D623" s="148" t="s">
        <v>145</v>
      </c>
      <c r="E623" s="149" t="s">
        <v>1</v>
      </c>
      <c r="F623" s="150" t="s">
        <v>657</v>
      </c>
      <c r="H623" s="151">
        <v>2.49</v>
      </c>
      <c r="L623" s="146"/>
      <c r="M623" s="152"/>
      <c r="T623" s="153"/>
      <c r="AT623" s="149" t="s">
        <v>145</v>
      </c>
      <c r="AU623" s="149" t="s">
        <v>83</v>
      </c>
      <c r="AV623" s="147" t="s">
        <v>83</v>
      </c>
      <c r="AW623" s="147" t="s">
        <v>29</v>
      </c>
      <c r="AX623" s="147" t="s">
        <v>73</v>
      </c>
      <c r="AY623" s="149" t="s">
        <v>136</v>
      </c>
    </row>
    <row r="624" spans="2:51" s="147" customFormat="1" ht="11.25">
      <c r="B624" s="146"/>
      <c r="D624" s="148" t="s">
        <v>145</v>
      </c>
      <c r="E624" s="149" t="s">
        <v>1</v>
      </c>
      <c r="F624" s="150" t="s">
        <v>658</v>
      </c>
      <c r="H624" s="151">
        <v>1.44</v>
      </c>
      <c r="L624" s="146"/>
      <c r="M624" s="152"/>
      <c r="T624" s="153"/>
      <c r="AT624" s="149" t="s">
        <v>145</v>
      </c>
      <c r="AU624" s="149" t="s">
        <v>83</v>
      </c>
      <c r="AV624" s="147" t="s">
        <v>83</v>
      </c>
      <c r="AW624" s="147" t="s">
        <v>29</v>
      </c>
      <c r="AX624" s="147" t="s">
        <v>73</v>
      </c>
      <c r="AY624" s="149" t="s">
        <v>136</v>
      </c>
    </row>
    <row r="625" spans="2:51" s="147" customFormat="1" ht="11.25">
      <c r="B625" s="146"/>
      <c r="D625" s="148" t="s">
        <v>145</v>
      </c>
      <c r="E625" s="149" t="s">
        <v>1</v>
      </c>
      <c r="F625" s="150" t="s">
        <v>659</v>
      </c>
      <c r="H625" s="151">
        <v>2.718</v>
      </c>
      <c r="L625" s="146"/>
      <c r="M625" s="152"/>
      <c r="T625" s="153"/>
      <c r="AT625" s="149" t="s">
        <v>145</v>
      </c>
      <c r="AU625" s="149" t="s">
        <v>83</v>
      </c>
      <c r="AV625" s="147" t="s">
        <v>83</v>
      </c>
      <c r="AW625" s="147" t="s">
        <v>29</v>
      </c>
      <c r="AX625" s="147" t="s">
        <v>73</v>
      </c>
      <c r="AY625" s="149" t="s">
        <v>136</v>
      </c>
    </row>
    <row r="626" spans="2:51" s="147" customFormat="1" ht="11.25">
      <c r="B626" s="146"/>
      <c r="D626" s="148" t="s">
        <v>145</v>
      </c>
      <c r="E626" s="149" t="s">
        <v>1</v>
      </c>
      <c r="F626" s="150" t="s">
        <v>660</v>
      </c>
      <c r="H626" s="151">
        <v>1.463</v>
      </c>
      <c r="L626" s="146"/>
      <c r="M626" s="152"/>
      <c r="T626" s="153"/>
      <c r="AT626" s="149" t="s">
        <v>145</v>
      </c>
      <c r="AU626" s="149" t="s">
        <v>83</v>
      </c>
      <c r="AV626" s="147" t="s">
        <v>83</v>
      </c>
      <c r="AW626" s="147" t="s">
        <v>29</v>
      </c>
      <c r="AX626" s="147" t="s">
        <v>73</v>
      </c>
      <c r="AY626" s="149" t="s">
        <v>136</v>
      </c>
    </row>
    <row r="627" spans="2:51" s="161" customFormat="1" ht="11.25">
      <c r="B627" s="160"/>
      <c r="D627" s="148" t="s">
        <v>145</v>
      </c>
      <c r="E627" s="162" t="s">
        <v>1</v>
      </c>
      <c r="F627" s="163" t="s">
        <v>159</v>
      </c>
      <c r="H627" s="164">
        <v>8.111</v>
      </c>
      <c r="L627" s="160"/>
      <c r="M627" s="165"/>
      <c r="T627" s="166"/>
      <c r="AT627" s="162" t="s">
        <v>145</v>
      </c>
      <c r="AU627" s="162" t="s">
        <v>83</v>
      </c>
      <c r="AV627" s="161" t="s">
        <v>150</v>
      </c>
      <c r="AW627" s="161" t="s">
        <v>29</v>
      </c>
      <c r="AX627" s="161" t="s">
        <v>73</v>
      </c>
      <c r="AY627" s="162" t="s">
        <v>136</v>
      </c>
    </row>
    <row r="628" spans="2:51" s="155" customFormat="1" ht="11.25">
      <c r="B628" s="154"/>
      <c r="D628" s="148" t="s">
        <v>145</v>
      </c>
      <c r="E628" s="156" t="s">
        <v>1</v>
      </c>
      <c r="F628" s="157" t="s">
        <v>661</v>
      </c>
      <c r="H628" s="156" t="s">
        <v>1</v>
      </c>
      <c r="L628" s="154"/>
      <c r="M628" s="158"/>
      <c r="T628" s="159"/>
      <c r="AT628" s="156" t="s">
        <v>145</v>
      </c>
      <c r="AU628" s="156" t="s">
        <v>83</v>
      </c>
      <c r="AV628" s="155" t="s">
        <v>81</v>
      </c>
      <c r="AW628" s="155" t="s">
        <v>29</v>
      </c>
      <c r="AX628" s="155" t="s">
        <v>73</v>
      </c>
      <c r="AY628" s="156" t="s">
        <v>136</v>
      </c>
    </row>
    <row r="629" spans="2:51" s="147" customFormat="1" ht="11.25">
      <c r="B629" s="146"/>
      <c r="D629" s="148" t="s">
        <v>145</v>
      </c>
      <c r="E629" s="149" t="s">
        <v>1</v>
      </c>
      <c r="F629" s="150" t="s">
        <v>662</v>
      </c>
      <c r="H629" s="151">
        <v>5</v>
      </c>
      <c r="L629" s="146"/>
      <c r="M629" s="152"/>
      <c r="T629" s="153"/>
      <c r="AT629" s="149" t="s">
        <v>145</v>
      </c>
      <c r="AU629" s="149" t="s">
        <v>83</v>
      </c>
      <c r="AV629" s="147" t="s">
        <v>83</v>
      </c>
      <c r="AW629" s="147" t="s">
        <v>29</v>
      </c>
      <c r="AX629" s="147" t="s">
        <v>73</v>
      </c>
      <c r="AY629" s="149" t="s">
        <v>136</v>
      </c>
    </row>
    <row r="630" spans="2:51" s="147" customFormat="1" ht="11.25">
      <c r="B630" s="146"/>
      <c r="D630" s="148" t="s">
        <v>145</v>
      </c>
      <c r="E630" s="149" t="s">
        <v>1</v>
      </c>
      <c r="F630" s="150" t="s">
        <v>663</v>
      </c>
      <c r="H630" s="151">
        <v>5</v>
      </c>
      <c r="L630" s="146"/>
      <c r="M630" s="152"/>
      <c r="T630" s="153"/>
      <c r="AT630" s="149" t="s">
        <v>145</v>
      </c>
      <c r="AU630" s="149" t="s">
        <v>83</v>
      </c>
      <c r="AV630" s="147" t="s">
        <v>83</v>
      </c>
      <c r="AW630" s="147" t="s">
        <v>29</v>
      </c>
      <c r="AX630" s="147" t="s">
        <v>73</v>
      </c>
      <c r="AY630" s="149" t="s">
        <v>136</v>
      </c>
    </row>
    <row r="631" spans="2:51" s="147" customFormat="1" ht="11.25">
      <c r="B631" s="146"/>
      <c r="D631" s="148" t="s">
        <v>145</v>
      </c>
      <c r="E631" s="149" t="s">
        <v>1</v>
      </c>
      <c r="F631" s="150" t="s">
        <v>664</v>
      </c>
      <c r="H631" s="151">
        <v>5</v>
      </c>
      <c r="L631" s="146"/>
      <c r="M631" s="152"/>
      <c r="T631" s="153"/>
      <c r="AT631" s="149" t="s">
        <v>145</v>
      </c>
      <c r="AU631" s="149" t="s">
        <v>83</v>
      </c>
      <c r="AV631" s="147" t="s">
        <v>83</v>
      </c>
      <c r="AW631" s="147" t="s">
        <v>29</v>
      </c>
      <c r="AX631" s="147" t="s">
        <v>73</v>
      </c>
      <c r="AY631" s="149" t="s">
        <v>136</v>
      </c>
    </row>
    <row r="632" spans="2:51" s="147" customFormat="1" ht="11.25">
      <c r="B632" s="146"/>
      <c r="D632" s="148" t="s">
        <v>145</v>
      </c>
      <c r="E632" s="149" t="s">
        <v>1</v>
      </c>
      <c r="F632" s="150" t="s">
        <v>665</v>
      </c>
      <c r="H632" s="151">
        <v>5</v>
      </c>
      <c r="L632" s="146"/>
      <c r="M632" s="152"/>
      <c r="T632" s="153"/>
      <c r="AT632" s="149" t="s">
        <v>145</v>
      </c>
      <c r="AU632" s="149" t="s">
        <v>83</v>
      </c>
      <c r="AV632" s="147" t="s">
        <v>83</v>
      </c>
      <c r="AW632" s="147" t="s">
        <v>29</v>
      </c>
      <c r="AX632" s="147" t="s">
        <v>73</v>
      </c>
      <c r="AY632" s="149" t="s">
        <v>136</v>
      </c>
    </row>
    <row r="633" spans="2:51" s="161" customFormat="1" ht="11.25">
      <c r="B633" s="160"/>
      <c r="D633" s="148" t="s">
        <v>145</v>
      </c>
      <c r="E633" s="162" t="s">
        <v>1</v>
      </c>
      <c r="F633" s="163" t="s">
        <v>163</v>
      </c>
      <c r="H633" s="164">
        <v>20</v>
      </c>
      <c r="L633" s="160"/>
      <c r="M633" s="165"/>
      <c r="T633" s="166"/>
      <c r="AT633" s="162" t="s">
        <v>145</v>
      </c>
      <c r="AU633" s="162" t="s">
        <v>83</v>
      </c>
      <c r="AV633" s="161" t="s">
        <v>150</v>
      </c>
      <c r="AW633" s="161" t="s">
        <v>29</v>
      </c>
      <c r="AX633" s="161" t="s">
        <v>73</v>
      </c>
      <c r="AY633" s="162" t="s">
        <v>136</v>
      </c>
    </row>
    <row r="634" spans="2:65" s="14" customFormat="1" ht="37.9" customHeight="1">
      <c r="B634" s="13"/>
      <c r="C634" s="134" t="s">
        <v>666</v>
      </c>
      <c r="D634" s="134" t="s">
        <v>138</v>
      </c>
      <c r="E634" s="135" t="s">
        <v>667</v>
      </c>
      <c r="F634" s="136" t="s">
        <v>668</v>
      </c>
      <c r="G634" s="137" t="s">
        <v>89</v>
      </c>
      <c r="H634" s="138">
        <f>SUM(H637+H641+H645+H651+H657)</f>
        <v>520.315</v>
      </c>
      <c r="I634" s="203">
        <v>0</v>
      </c>
      <c r="J634" s="139">
        <f>ROUND(I634*H634,2)</f>
        <v>0</v>
      </c>
      <c r="K634" s="136" t="s">
        <v>154</v>
      </c>
      <c r="L634" s="13"/>
      <c r="M634" s="140" t="s">
        <v>1</v>
      </c>
      <c r="N634" s="141" t="s">
        <v>38</v>
      </c>
      <c r="O634" s="142">
        <v>0.104</v>
      </c>
      <c r="P634" s="142">
        <f>O634*H634</f>
        <v>54.11276</v>
      </c>
      <c r="Q634" s="142">
        <v>0.00026</v>
      </c>
      <c r="R634" s="142">
        <f>Q634*H634</f>
        <v>0.1352819</v>
      </c>
      <c r="S634" s="142">
        <v>0</v>
      </c>
      <c r="T634" s="143">
        <f>S634*H634</f>
        <v>0</v>
      </c>
      <c r="AR634" s="144" t="s">
        <v>260</v>
      </c>
      <c r="AT634" s="144" t="s">
        <v>138</v>
      </c>
      <c r="AU634" s="144" t="s">
        <v>83</v>
      </c>
      <c r="AY634" s="2" t="s">
        <v>136</v>
      </c>
      <c r="BE634" s="145">
        <f>IF(N634="základní",J634,0)</f>
        <v>0</v>
      </c>
      <c r="BF634" s="145">
        <f>IF(N634="snížená",J634,0)</f>
        <v>0</v>
      </c>
      <c r="BG634" s="145">
        <f>IF(N634="zákl. přenesená",J634,0)</f>
        <v>0</v>
      </c>
      <c r="BH634" s="145">
        <f>IF(N634="sníž. přenesená",J634,0)</f>
        <v>0</v>
      </c>
      <c r="BI634" s="145">
        <f>IF(N634="nulová",J634,0)</f>
        <v>0</v>
      </c>
      <c r="BJ634" s="2" t="s">
        <v>81</v>
      </c>
      <c r="BK634" s="145">
        <f>ROUND(I634*H634,2)</f>
        <v>0</v>
      </c>
      <c r="BL634" s="2" t="s">
        <v>260</v>
      </c>
      <c r="BM634" s="144" t="s">
        <v>669</v>
      </c>
    </row>
    <row r="635" spans="2:51" s="147" customFormat="1" ht="11.25">
      <c r="B635" s="146"/>
      <c r="D635" s="148" t="s">
        <v>145</v>
      </c>
      <c r="E635" s="149" t="s">
        <v>1</v>
      </c>
      <c r="F635" s="150" t="s">
        <v>653</v>
      </c>
      <c r="H635" s="151">
        <v>269.865</v>
      </c>
      <c r="L635" s="146"/>
      <c r="M635" s="152"/>
      <c r="T635" s="153"/>
      <c r="AT635" s="149" t="s">
        <v>145</v>
      </c>
      <c r="AU635" s="149" t="s">
        <v>83</v>
      </c>
      <c r="AV635" s="147" t="s">
        <v>83</v>
      </c>
      <c r="AW635" s="147" t="s">
        <v>29</v>
      </c>
      <c r="AX635" s="147" t="s">
        <v>73</v>
      </c>
      <c r="AY635" s="149" t="s">
        <v>136</v>
      </c>
    </row>
    <row r="636" spans="2:51" s="147" customFormat="1" ht="11.25">
      <c r="B636" s="146"/>
      <c r="D636" s="148" t="s">
        <v>145</v>
      </c>
      <c r="E636" s="149" t="s">
        <v>1</v>
      </c>
      <c r="F636" s="150" t="s">
        <v>654</v>
      </c>
      <c r="H636" s="151">
        <v>211.065</v>
      </c>
      <c r="L636" s="146"/>
      <c r="M636" s="152"/>
      <c r="T636" s="153"/>
      <c r="AT636" s="149" t="s">
        <v>145</v>
      </c>
      <c r="AU636" s="149" t="s">
        <v>83</v>
      </c>
      <c r="AV636" s="147" t="s">
        <v>83</v>
      </c>
      <c r="AW636" s="147" t="s">
        <v>29</v>
      </c>
      <c r="AX636" s="147" t="s">
        <v>73</v>
      </c>
      <c r="AY636" s="149" t="s">
        <v>136</v>
      </c>
    </row>
    <row r="637" spans="2:51" s="161" customFormat="1" ht="11.25">
      <c r="B637" s="160"/>
      <c r="D637" s="148" t="s">
        <v>145</v>
      </c>
      <c r="E637" s="162" t="s">
        <v>1</v>
      </c>
      <c r="F637" s="163" t="s">
        <v>655</v>
      </c>
      <c r="H637" s="164">
        <v>480.93</v>
      </c>
      <c r="L637" s="160"/>
      <c r="M637" s="165"/>
      <c r="T637" s="166"/>
      <c r="AT637" s="162" t="s">
        <v>145</v>
      </c>
      <c r="AU637" s="162" t="s">
        <v>83</v>
      </c>
      <c r="AV637" s="161" t="s">
        <v>150</v>
      </c>
      <c r="AW637" s="161" t="s">
        <v>29</v>
      </c>
      <c r="AX637" s="161" t="s">
        <v>73</v>
      </c>
      <c r="AY637" s="162" t="s">
        <v>136</v>
      </c>
    </row>
    <row r="638" spans="2:51" s="155" customFormat="1" ht="11.25">
      <c r="B638" s="154"/>
      <c r="D638" s="148" t="s">
        <v>145</v>
      </c>
      <c r="E638" s="156" t="s">
        <v>1</v>
      </c>
      <c r="F638" s="157" t="s">
        <v>156</v>
      </c>
      <c r="H638" s="156" t="s">
        <v>1</v>
      </c>
      <c r="L638" s="154"/>
      <c r="M638" s="158"/>
      <c r="T638" s="159"/>
      <c r="AT638" s="156" t="s">
        <v>145</v>
      </c>
      <c r="AU638" s="156" t="s">
        <v>83</v>
      </c>
      <c r="AV638" s="155" t="s">
        <v>81</v>
      </c>
      <c r="AW638" s="155" t="s">
        <v>29</v>
      </c>
      <c r="AX638" s="155" t="s">
        <v>73</v>
      </c>
      <c r="AY638" s="156" t="s">
        <v>136</v>
      </c>
    </row>
    <row r="639" spans="2:51" s="147" customFormat="1" ht="11.25">
      <c r="B639" s="146"/>
      <c r="D639" s="148" t="s">
        <v>145</v>
      </c>
      <c r="E639" s="149" t="s">
        <v>1</v>
      </c>
      <c r="F639" s="150" t="s">
        <v>157</v>
      </c>
      <c r="H639" s="151">
        <v>1.247</v>
      </c>
      <c r="L639" s="146"/>
      <c r="M639" s="152"/>
      <c r="T639" s="153"/>
      <c r="AT639" s="149" t="s">
        <v>145</v>
      </c>
      <c r="AU639" s="149" t="s">
        <v>83</v>
      </c>
      <c r="AV639" s="147" t="s">
        <v>83</v>
      </c>
      <c r="AW639" s="147" t="s">
        <v>29</v>
      </c>
      <c r="AX639" s="147" t="s">
        <v>73</v>
      </c>
      <c r="AY639" s="149" t="s">
        <v>136</v>
      </c>
    </row>
    <row r="640" spans="2:51" s="147" customFormat="1" ht="11.25">
      <c r="B640" s="146"/>
      <c r="D640" s="148" t="s">
        <v>145</v>
      </c>
      <c r="E640" s="149" t="s">
        <v>1</v>
      </c>
      <c r="F640" s="150" t="s">
        <v>158</v>
      </c>
      <c r="H640" s="151">
        <v>0.675</v>
      </c>
      <c r="L640" s="146"/>
      <c r="M640" s="152"/>
      <c r="T640" s="153"/>
      <c r="AT640" s="149" t="s">
        <v>145</v>
      </c>
      <c r="AU640" s="149" t="s">
        <v>83</v>
      </c>
      <c r="AV640" s="147" t="s">
        <v>83</v>
      </c>
      <c r="AW640" s="147" t="s">
        <v>29</v>
      </c>
      <c r="AX640" s="147" t="s">
        <v>73</v>
      </c>
      <c r="AY640" s="149" t="s">
        <v>136</v>
      </c>
    </row>
    <row r="641" spans="2:51" s="161" customFormat="1" ht="11.25">
      <c r="B641" s="160"/>
      <c r="D641" s="148" t="s">
        <v>145</v>
      </c>
      <c r="E641" s="162" t="s">
        <v>1</v>
      </c>
      <c r="F641" s="163" t="s">
        <v>159</v>
      </c>
      <c r="H641" s="164">
        <v>1.9220000000000002</v>
      </c>
      <c r="L641" s="160"/>
      <c r="M641" s="165"/>
      <c r="T641" s="166"/>
      <c r="AT641" s="162" t="s">
        <v>145</v>
      </c>
      <c r="AU641" s="162" t="s">
        <v>83</v>
      </c>
      <c r="AV641" s="161" t="s">
        <v>150</v>
      </c>
      <c r="AW641" s="161" t="s">
        <v>29</v>
      </c>
      <c r="AX641" s="161" t="s">
        <v>73</v>
      </c>
      <c r="AY641" s="162" t="s">
        <v>136</v>
      </c>
    </row>
    <row r="642" spans="2:51" s="147" customFormat="1" ht="11.25">
      <c r="B642" s="146"/>
      <c r="D642" s="148" t="s">
        <v>145</v>
      </c>
      <c r="E642" s="149" t="s">
        <v>1</v>
      </c>
      <c r="F642" s="150" t="s">
        <v>160</v>
      </c>
      <c r="H642" s="151">
        <v>5.22</v>
      </c>
      <c r="L642" s="146"/>
      <c r="M642" s="152"/>
      <c r="T642" s="153"/>
      <c r="AT642" s="149" t="s">
        <v>145</v>
      </c>
      <c r="AU642" s="149" t="s">
        <v>83</v>
      </c>
      <c r="AV642" s="147" t="s">
        <v>83</v>
      </c>
      <c r="AW642" s="147" t="s">
        <v>29</v>
      </c>
      <c r="AX642" s="147" t="s">
        <v>73</v>
      </c>
      <c r="AY642" s="149" t="s">
        <v>136</v>
      </c>
    </row>
    <row r="643" spans="2:51" s="147" customFormat="1" ht="11.25">
      <c r="B643" s="146"/>
      <c r="D643" s="148" t="s">
        <v>145</v>
      </c>
      <c r="E643" s="149" t="s">
        <v>1</v>
      </c>
      <c r="F643" s="150" t="s">
        <v>161</v>
      </c>
      <c r="H643" s="151">
        <v>1.196</v>
      </c>
      <c r="L643" s="146"/>
      <c r="M643" s="152"/>
      <c r="T643" s="153"/>
      <c r="AT643" s="149" t="s">
        <v>145</v>
      </c>
      <c r="AU643" s="149" t="s">
        <v>83</v>
      </c>
      <c r="AV643" s="147" t="s">
        <v>83</v>
      </c>
      <c r="AW643" s="147" t="s">
        <v>29</v>
      </c>
      <c r="AX643" s="147" t="s">
        <v>73</v>
      </c>
      <c r="AY643" s="149" t="s">
        <v>136</v>
      </c>
    </row>
    <row r="644" spans="2:51" s="147" customFormat="1" ht="11.25">
      <c r="B644" s="146"/>
      <c r="D644" s="148" t="s">
        <v>145</v>
      </c>
      <c r="E644" s="149" t="s">
        <v>1</v>
      </c>
      <c r="F644" s="150" t="s">
        <v>162</v>
      </c>
      <c r="H644" s="151">
        <v>2.936</v>
      </c>
      <c r="L644" s="146"/>
      <c r="M644" s="152"/>
      <c r="T644" s="153"/>
      <c r="AT644" s="149" t="s">
        <v>145</v>
      </c>
      <c r="AU644" s="149" t="s">
        <v>83</v>
      </c>
      <c r="AV644" s="147" t="s">
        <v>83</v>
      </c>
      <c r="AW644" s="147" t="s">
        <v>29</v>
      </c>
      <c r="AX644" s="147" t="s">
        <v>73</v>
      </c>
      <c r="AY644" s="149" t="s">
        <v>136</v>
      </c>
    </row>
    <row r="645" spans="2:51" s="161" customFormat="1" ht="11.25">
      <c r="B645" s="160"/>
      <c r="D645" s="148" t="s">
        <v>145</v>
      </c>
      <c r="E645" s="162" t="s">
        <v>1</v>
      </c>
      <c r="F645" s="163" t="s">
        <v>163</v>
      </c>
      <c r="H645" s="164">
        <v>9.352</v>
      </c>
      <c r="L645" s="160"/>
      <c r="M645" s="165"/>
      <c r="T645" s="166"/>
      <c r="AT645" s="162" t="s">
        <v>145</v>
      </c>
      <c r="AU645" s="162" t="s">
        <v>83</v>
      </c>
      <c r="AV645" s="161" t="s">
        <v>150</v>
      </c>
      <c r="AW645" s="161" t="s">
        <v>29</v>
      </c>
      <c r="AX645" s="161" t="s">
        <v>73</v>
      </c>
      <c r="AY645" s="162" t="s">
        <v>136</v>
      </c>
    </row>
    <row r="646" spans="2:51" s="155" customFormat="1" ht="11.25">
      <c r="B646" s="154"/>
      <c r="D646" s="148" t="s">
        <v>145</v>
      </c>
      <c r="E646" s="156" t="s">
        <v>1</v>
      </c>
      <c r="F646" s="157" t="s">
        <v>656</v>
      </c>
      <c r="H646" s="156" t="s">
        <v>1</v>
      </c>
      <c r="L646" s="154"/>
      <c r="M646" s="158"/>
      <c r="T646" s="159"/>
      <c r="AT646" s="156" t="s">
        <v>145</v>
      </c>
      <c r="AU646" s="156" t="s">
        <v>83</v>
      </c>
      <c r="AV646" s="155" t="s">
        <v>81</v>
      </c>
      <c r="AW646" s="155" t="s">
        <v>29</v>
      </c>
      <c r="AX646" s="155" t="s">
        <v>73</v>
      </c>
      <c r="AY646" s="156" t="s">
        <v>136</v>
      </c>
    </row>
    <row r="647" spans="2:51" s="147" customFormat="1" ht="11.25">
      <c r="B647" s="146"/>
      <c r="D647" s="148" t="s">
        <v>145</v>
      </c>
      <c r="E647" s="149" t="s">
        <v>1</v>
      </c>
      <c r="F647" s="150" t="s">
        <v>657</v>
      </c>
      <c r="H647" s="151">
        <v>2.49</v>
      </c>
      <c r="L647" s="146"/>
      <c r="M647" s="152"/>
      <c r="T647" s="153"/>
      <c r="AT647" s="149" t="s">
        <v>145</v>
      </c>
      <c r="AU647" s="149" t="s">
        <v>83</v>
      </c>
      <c r="AV647" s="147" t="s">
        <v>83</v>
      </c>
      <c r="AW647" s="147" t="s">
        <v>29</v>
      </c>
      <c r="AX647" s="147" t="s">
        <v>73</v>
      </c>
      <c r="AY647" s="149" t="s">
        <v>136</v>
      </c>
    </row>
    <row r="648" spans="2:51" s="147" customFormat="1" ht="11.25">
      <c r="B648" s="146"/>
      <c r="D648" s="148" t="s">
        <v>145</v>
      </c>
      <c r="E648" s="149" t="s">
        <v>1</v>
      </c>
      <c r="F648" s="150" t="s">
        <v>658</v>
      </c>
      <c r="H648" s="151">
        <v>1.44</v>
      </c>
      <c r="L648" s="146"/>
      <c r="M648" s="152"/>
      <c r="T648" s="153"/>
      <c r="AT648" s="149" t="s">
        <v>145</v>
      </c>
      <c r="AU648" s="149" t="s">
        <v>83</v>
      </c>
      <c r="AV648" s="147" t="s">
        <v>83</v>
      </c>
      <c r="AW648" s="147" t="s">
        <v>29</v>
      </c>
      <c r="AX648" s="147" t="s">
        <v>73</v>
      </c>
      <c r="AY648" s="149" t="s">
        <v>136</v>
      </c>
    </row>
    <row r="649" spans="2:51" s="147" customFormat="1" ht="11.25">
      <c r="B649" s="146"/>
      <c r="D649" s="148" t="s">
        <v>145</v>
      </c>
      <c r="E649" s="149" t="s">
        <v>1</v>
      </c>
      <c r="F649" s="150" t="s">
        <v>659</v>
      </c>
      <c r="H649" s="151">
        <v>2.718</v>
      </c>
      <c r="L649" s="146"/>
      <c r="M649" s="152"/>
      <c r="T649" s="153"/>
      <c r="AT649" s="149" t="s">
        <v>145</v>
      </c>
      <c r="AU649" s="149" t="s">
        <v>83</v>
      </c>
      <c r="AV649" s="147" t="s">
        <v>83</v>
      </c>
      <c r="AW649" s="147" t="s">
        <v>29</v>
      </c>
      <c r="AX649" s="147" t="s">
        <v>73</v>
      </c>
      <c r="AY649" s="149" t="s">
        <v>136</v>
      </c>
    </row>
    <row r="650" spans="2:51" s="147" customFormat="1" ht="11.25">
      <c r="B650" s="146"/>
      <c r="D650" s="148" t="s">
        <v>145</v>
      </c>
      <c r="E650" s="149" t="s">
        <v>1</v>
      </c>
      <c r="F650" s="150" t="s">
        <v>660</v>
      </c>
      <c r="H650" s="151">
        <v>1.463</v>
      </c>
      <c r="L650" s="146"/>
      <c r="M650" s="152"/>
      <c r="T650" s="153"/>
      <c r="AT650" s="149" t="s">
        <v>145</v>
      </c>
      <c r="AU650" s="149" t="s">
        <v>83</v>
      </c>
      <c r="AV650" s="147" t="s">
        <v>83</v>
      </c>
      <c r="AW650" s="147" t="s">
        <v>29</v>
      </c>
      <c r="AX650" s="147" t="s">
        <v>73</v>
      </c>
      <c r="AY650" s="149" t="s">
        <v>136</v>
      </c>
    </row>
    <row r="651" spans="2:51" s="161" customFormat="1" ht="11.25">
      <c r="B651" s="160"/>
      <c r="D651" s="148" t="s">
        <v>145</v>
      </c>
      <c r="E651" s="162" t="s">
        <v>1</v>
      </c>
      <c r="F651" s="163" t="s">
        <v>159</v>
      </c>
      <c r="H651" s="164">
        <v>8.111</v>
      </c>
      <c r="L651" s="160"/>
      <c r="M651" s="165"/>
      <c r="T651" s="166"/>
      <c r="AT651" s="162" t="s">
        <v>145</v>
      </c>
      <c r="AU651" s="162" t="s">
        <v>83</v>
      </c>
      <c r="AV651" s="161" t="s">
        <v>150</v>
      </c>
      <c r="AW651" s="161" t="s">
        <v>29</v>
      </c>
      <c r="AX651" s="161" t="s">
        <v>73</v>
      </c>
      <c r="AY651" s="162" t="s">
        <v>136</v>
      </c>
    </row>
    <row r="652" spans="2:51" s="155" customFormat="1" ht="11.25">
      <c r="B652" s="154"/>
      <c r="D652" s="148" t="s">
        <v>145</v>
      </c>
      <c r="E652" s="156" t="s">
        <v>1</v>
      </c>
      <c r="F652" s="157" t="s">
        <v>661</v>
      </c>
      <c r="H652" s="156" t="s">
        <v>1</v>
      </c>
      <c r="L652" s="154"/>
      <c r="M652" s="158"/>
      <c r="T652" s="159"/>
      <c r="AT652" s="156" t="s">
        <v>145</v>
      </c>
      <c r="AU652" s="156" t="s">
        <v>83</v>
      </c>
      <c r="AV652" s="155" t="s">
        <v>81</v>
      </c>
      <c r="AW652" s="155" t="s">
        <v>29</v>
      </c>
      <c r="AX652" s="155" t="s">
        <v>73</v>
      </c>
      <c r="AY652" s="156" t="s">
        <v>136</v>
      </c>
    </row>
    <row r="653" spans="2:51" s="147" customFormat="1" ht="11.25">
      <c r="B653" s="146"/>
      <c r="D653" s="148" t="s">
        <v>145</v>
      </c>
      <c r="E653" s="149" t="s">
        <v>1</v>
      </c>
      <c r="F653" s="150" t="s">
        <v>662</v>
      </c>
      <c r="H653" s="151">
        <v>5</v>
      </c>
      <c r="L653" s="146"/>
      <c r="M653" s="152"/>
      <c r="T653" s="153"/>
      <c r="AT653" s="149" t="s">
        <v>145</v>
      </c>
      <c r="AU653" s="149" t="s">
        <v>83</v>
      </c>
      <c r="AV653" s="147" t="s">
        <v>83</v>
      </c>
      <c r="AW653" s="147" t="s">
        <v>29</v>
      </c>
      <c r="AX653" s="147" t="s">
        <v>73</v>
      </c>
      <c r="AY653" s="149" t="s">
        <v>136</v>
      </c>
    </row>
    <row r="654" spans="2:51" s="147" customFormat="1" ht="11.25">
      <c r="B654" s="146"/>
      <c r="D654" s="148" t="s">
        <v>145</v>
      </c>
      <c r="E654" s="149" t="s">
        <v>1</v>
      </c>
      <c r="F654" s="150" t="s">
        <v>663</v>
      </c>
      <c r="H654" s="151">
        <v>5</v>
      </c>
      <c r="L654" s="146"/>
      <c r="M654" s="152"/>
      <c r="T654" s="153"/>
      <c r="AT654" s="149" t="s">
        <v>145</v>
      </c>
      <c r="AU654" s="149" t="s">
        <v>83</v>
      </c>
      <c r="AV654" s="147" t="s">
        <v>83</v>
      </c>
      <c r="AW654" s="147" t="s">
        <v>29</v>
      </c>
      <c r="AX654" s="147" t="s">
        <v>73</v>
      </c>
      <c r="AY654" s="149" t="s">
        <v>136</v>
      </c>
    </row>
    <row r="655" spans="2:51" s="147" customFormat="1" ht="11.25">
      <c r="B655" s="146"/>
      <c r="D655" s="148" t="s">
        <v>145</v>
      </c>
      <c r="E655" s="149" t="s">
        <v>1</v>
      </c>
      <c r="F655" s="150" t="s">
        <v>664</v>
      </c>
      <c r="H655" s="151">
        <v>5</v>
      </c>
      <c r="L655" s="146"/>
      <c r="M655" s="152"/>
      <c r="T655" s="153"/>
      <c r="AT655" s="149" t="s">
        <v>145</v>
      </c>
      <c r="AU655" s="149" t="s">
        <v>83</v>
      </c>
      <c r="AV655" s="147" t="s">
        <v>83</v>
      </c>
      <c r="AW655" s="147" t="s">
        <v>29</v>
      </c>
      <c r="AX655" s="147" t="s">
        <v>73</v>
      </c>
      <c r="AY655" s="149" t="s">
        <v>136</v>
      </c>
    </row>
    <row r="656" spans="2:51" s="147" customFormat="1" ht="11.25">
      <c r="B656" s="146"/>
      <c r="D656" s="148" t="s">
        <v>145</v>
      </c>
      <c r="E656" s="149" t="s">
        <v>1</v>
      </c>
      <c r="F656" s="150" t="s">
        <v>665</v>
      </c>
      <c r="H656" s="151">
        <v>5</v>
      </c>
      <c r="L656" s="146"/>
      <c r="M656" s="152"/>
      <c r="T656" s="153"/>
      <c r="AT656" s="149" t="s">
        <v>145</v>
      </c>
      <c r="AU656" s="149" t="s">
        <v>83</v>
      </c>
      <c r="AV656" s="147" t="s">
        <v>83</v>
      </c>
      <c r="AW656" s="147" t="s">
        <v>29</v>
      </c>
      <c r="AX656" s="147" t="s">
        <v>73</v>
      </c>
      <c r="AY656" s="149" t="s">
        <v>136</v>
      </c>
    </row>
    <row r="657" spans="2:51" s="161" customFormat="1" ht="11.25">
      <c r="B657" s="160"/>
      <c r="D657" s="148" t="s">
        <v>145</v>
      </c>
      <c r="E657" s="162" t="s">
        <v>1</v>
      </c>
      <c r="F657" s="163" t="s">
        <v>163</v>
      </c>
      <c r="H657" s="164">
        <v>20</v>
      </c>
      <c r="L657" s="160"/>
      <c r="M657" s="165"/>
      <c r="T657" s="166"/>
      <c r="AT657" s="162" t="s">
        <v>145</v>
      </c>
      <c r="AU657" s="162" t="s">
        <v>83</v>
      </c>
      <c r="AV657" s="161" t="s">
        <v>150</v>
      </c>
      <c r="AW657" s="161" t="s">
        <v>29</v>
      </c>
      <c r="AX657" s="161" t="s">
        <v>73</v>
      </c>
      <c r="AY657" s="162" t="s">
        <v>136</v>
      </c>
    </row>
    <row r="658" spans="2:65" s="14" customFormat="1" ht="49.15" customHeight="1">
      <c r="B658" s="13"/>
      <c r="C658" s="134" t="s">
        <v>670</v>
      </c>
      <c r="D658" s="134" t="s">
        <v>138</v>
      </c>
      <c r="E658" s="135" t="s">
        <v>671</v>
      </c>
      <c r="F658" s="136" t="s">
        <v>672</v>
      </c>
      <c r="G658" s="137" t="s">
        <v>89</v>
      </c>
      <c r="H658" s="138">
        <f>SUM(H661+H665+H669+H675+H681)</f>
        <v>356.5</v>
      </c>
      <c r="I658" s="203">
        <v>0</v>
      </c>
      <c r="J658" s="139">
        <f>ROUND(I658*H658,2)</f>
        <v>0</v>
      </c>
      <c r="K658" s="136" t="s">
        <v>154</v>
      </c>
      <c r="L658" s="13"/>
      <c r="M658" s="140" t="s">
        <v>1</v>
      </c>
      <c r="N658" s="141" t="s">
        <v>38</v>
      </c>
      <c r="O658" s="142">
        <v>0</v>
      </c>
      <c r="P658" s="142">
        <f>O658*H658</f>
        <v>0</v>
      </c>
      <c r="Q658" s="142">
        <v>2E-05</v>
      </c>
      <c r="R658" s="142">
        <f>Q658*H658</f>
        <v>0.007130000000000001</v>
      </c>
      <c r="S658" s="142">
        <v>0</v>
      </c>
      <c r="T658" s="143">
        <f>S658*H658</f>
        <v>0</v>
      </c>
      <c r="AR658" s="144" t="s">
        <v>260</v>
      </c>
      <c r="AT658" s="144" t="s">
        <v>138</v>
      </c>
      <c r="AU658" s="144" t="s">
        <v>83</v>
      </c>
      <c r="AY658" s="2" t="s">
        <v>136</v>
      </c>
      <c r="BE658" s="145">
        <f>IF(N658="základní",J658,0)</f>
        <v>0</v>
      </c>
      <c r="BF658" s="145">
        <f>IF(N658="snížená",J658,0)</f>
        <v>0</v>
      </c>
      <c r="BG658" s="145">
        <f>IF(N658="zákl. přenesená",J658,0)</f>
        <v>0</v>
      </c>
      <c r="BH658" s="145">
        <f>IF(N658="sníž. přenesená",J658,0)</f>
        <v>0</v>
      </c>
      <c r="BI658" s="145">
        <f>IF(N658="nulová",J658,0)</f>
        <v>0</v>
      </c>
      <c r="BJ658" s="2" t="s">
        <v>81</v>
      </c>
      <c r="BK658" s="145">
        <f>ROUND(I658*H658,2)</f>
        <v>0</v>
      </c>
      <c r="BL658" s="2" t="s">
        <v>260</v>
      </c>
      <c r="BM658" s="144" t="s">
        <v>673</v>
      </c>
    </row>
    <row r="659" spans="2:51" s="147" customFormat="1" ht="11.25">
      <c r="B659" s="146"/>
      <c r="D659" s="148" t="s">
        <v>145</v>
      </c>
      <c r="E659" s="149" t="s">
        <v>1</v>
      </c>
      <c r="F659" s="150" t="s">
        <v>674</v>
      </c>
      <c r="H659" s="151">
        <v>189.945</v>
      </c>
      <c r="L659" s="146"/>
      <c r="M659" s="152"/>
      <c r="T659" s="153"/>
      <c r="AT659" s="149" t="s">
        <v>145</v>
      </c>
      <c r="AU659" s="149" t="s">
        <v>83</v>
      </c>
      <c r="AV659" s="147" t="s">
        <v>83</v>
      </c>
      <c r="AW659" s="147" t="s">
        <v>29</v>
      </c>
      <c r="AX659" s="147" t="s">
        <v>73</v>
      </c>
      <c r="AY659" s="149" t="s">
        <v>136</v>
      </c>
    </row>
    <row r="660" spans="2:51" s="147" customFormat="1" ht="11.25">
      <c r="B660" s="146"/>
      <c r="D660" s="148" t="s">
        <v>145</v>
      </c>
      <c r="E660" s="149" t="s">
        <v>1</v>
      </c>
      <c r="F660" s="150" t="s">
        <v>675</v>
      </c>
      <c r="H660" s="151">
        <v>127.17</v>
      </c>
      <c r="L660" s="146"/>
      <c r="M660" s="152"/>
      <c r="T660" s="153"/>
      <c r="AT660" s="149" t="s">
        <v>145</v>
      </c>
      <c r="AU660" s="149" t="s">
        <v>83</v>
      </c>
      <c r="AV660" s="147" t="s">
        <v>83</v>
      </c>
      <c r="AW660" s="147" t="s">
        <v>29</v>
      </c>
      <c r="AX660" s="147" t="s">
        <v>73</v>
      </c>
      <c r="AY660" s="149" t="s">
        <v>136</v>
      </c>
    </row>
    <row r="661" spans="2:51" s="161" customFormat="1" ht="11.25">
      <c r="B661" s="160"/>
      <c r="D661" s="148" t="s">
        <v>145</v>
      </c>
      <c r="E661" s="162" t="s">
        <v>1</v>
      </c>
      <c r="F661" s="163" t="s">
        <v>655</v>
      </c>
      <c r="H661" s="164">
        <v>317.115</v>
      </c>
      <c r="L661" s="160"/>
      <c r="M661" s="165"/>
      <c r="T661" s="166"/>
      <c r="AT661" s="162" t="s">
        <v>145</v>
      </c>
      <c r="AU661" s="162" t="s">
        <v>83</v>
      </c>
      <c r="AV661" s="161" t="s">
        <v>150</v>
      </c>
      <c r="AW661" s="161" t="s">
        <v>29</v>
      </c>
      <c r="AX661" s="161" t="s">
        <v>73</v>
      </c>
      <c r="AY661" s="162" t="s">
        <v>136</v>
      </c>
    </row>
    <row r="662" spans="2:51" s="155" customFormat="1" ht="11.25">
      <c r="B662" s="154"/>
      <c r="D662" s="148" t="s">
        <v>145</v>
      </c>
      <c r="E662" s="156" t="s">
        <v>1</v>
      </c>
      <c r="F662" s="157" t="s">
        <v>156</v>
      </c>
      <c r="H662" s="156" t="s">
        <v>1</v>
      </c>
      <c r="L662" s="154"/>
      <c r="M662" s="158"/>
      <c r="T662" s="159"/>
      <c r="AT662" s="156" t="s">
        <v>145</v>
      </c>
      <c r="AU662" s="156" t="s">
        <v>83</v>
      </c>
      <c r="AV662" s="155" t="s">
        <v>81</v>
      </c>
      <c r="AW662" s="155" t="s">
        <v>29</v>
      </c>
      <c r="AX662" s="155" t="s">
        <v>73</v>
      </c>
      <c r="AY662" s="156" t="s">
        <v>136</v>
      </c>
    </row>
    <row r="663" spans="2:51" s="147" customFormat="1" ht="11.25">
      <c r="B663" s="146"/>
      <c r="D663" s="148" t="s">
        <v>145</v>
      </c>
      <c r="E663" s="149" t="s">
        <v>1</v>
      </c>
      <c r="F663" s="150" t="s">
        <v>157</v>
      </c>
      <c r="H663" s="151">
        <v>1.247</v>
      </c>
      <c r="L663" s="146"/>
      <c r="M663" s="152"/>
      <c r="T663" s="153"/>
      <c r="AT663" s="149" t="s">
        <v>145</v>
      </c>
      <c r="AU663" s="149" t="s">
        <v>83</v>
      </c>
      <c r="AV663" s="147" t="s">
        <v>83</v>
      </c>
      <c r="AW663" s="147" t="s">
        <v>29</v>
      </c>
      <c r="AX663" s="147" t="s">
        <v>73</v>
      </c>
      <c r="AY663" s="149" t="s">
        <v>136</v>
      </c>
    </row>
    <row r="664" spans="2:51" s="147" customFormat="1" ht="11.25">
      <c r="B664" s="146"/>
      <c r="D664" s="148" t="s">
        <v>145</v>
      </c>
      <c r="E664" s="149" t="s">
        <v>1</v>
      </c>
      <c r="F664" s="150" t="s">
        <v>158</v>
      </c>
      <c r="H664" s="151">
        <v>0.675</v>
      </c>
      <c r="L664" s="146"/>
      <c r="M664" s="152"/>
      <c r="T664" s="153"/>
      <c r="AT664" s="149" t="s">
        <v>145</v>
      </c>
      <c r="AU664" s="149" t="s">
        <v>83</v>
      </c>
      <c r="AV664" s="147" t="s">
        <v>83</v>
      </c>
      <c r="AW664" s="147" t="s">
        <v>29</v>
      </c>
      <c r="AX664" s="147" t="s">
        <v>73</v>
      </c>
      <c r="AY664" s="149" t="s">
        <v>136</v>
      </c>
    </row>
    <row r="665" spans="2:51" s="161" customFormat="1" ht="11.25">
      <c r="B665" s="160"/>
      <c r="D665" s="148" t="s">
        <v>145</v>
      </c>
      <c r="E665" s="162" t="s">
        <v>1</v>
      </c>
      <c r="F665" s="163" t="s">
        <v>159</v>
      </c>
      <c r="H665" s="164">
        <v>1.9220000000000002</v>
      </c>
      <c r="L665" s="160"/>
      <c r="M665" s="165"/>
      <c r="T665" s="166"/>
      <c r="AT665" s="162" t="s">
        <v>145</v>
      </c>
      <c r="AU665" s="162" t="s">
        <v>83</v>
      </c>
      <c r="AV665" s="161" t="s">
        <v>150</v>
      </c>
      <c r="AW665" s="161" t="s">
        <v>29</v>
      </c>
      <c r="AX665" s="161" t="s">
        <v>73</v>
      </c>
      <c r="AY665" s="162" t="s">
        <v>136</v>
      </c>
    </row>
    <row r="666" spans="2:51" s="147" customFormat="1" ht="11.25">
      <c r="B666" s="146"/>
      <c r="D666" s="148" t="s">
        <v>145</v>
      </c>
      <c r="E666" s="149" t="s">
        <v>1</v>
      </c>
      <c r="F666" s="150" t="s">
        <v>160</v>
      </c>
      <c r="H666" s="151">
        <v>5.22</v>
      </c>
      <c r="L666" s="146"/>
      <c r="M666" s="152"/>
      <c r="T666" s="153"/>
      <c r="AT666" s="149" t="s">
        <v>145</v>
      </c>
      <c r="AU666" s="149" t="s">
        <v>83</v>
      </c>
      <c r="AV666" s="147" t="s">
        <v>83</v>
      </c>
      <c r="AW666" s="147" t="s">
        <v>29</v>
      </c>
      <c r="AX666" s="147" t="s">
        <v>73</v>
      </c>
      <c r="AY666" s="149" t="s">
        <v>136</v>
      </c>
    </row>
    <row r="667" spans="2:51" s="147" customFormat="1" ht="11.25">
      <c r="B667" s="146"/>
      <c r="D667" s="148" t="s">
        <v>145</v>
      </c>
      <c r="E667" s="149" t="s">
        <v>1</v>
      </c>
      <c r="F667" s="150" t="s">
        <v>161</v>
      </c>
      <c r="H667" s="151">
        <v>1.196</v>
      </c>
      <c r="L667" s="146"/>
      <c r="M667" s="152"/>
      <c r="T667" s="153"/>
      <c r="AT667" s="149" t="s">
        <v>145</v>
      </c>
      <c r="AU667" s="149" t="s">
        <v>83</v>
      </c>
      <c r="AV667" s="147" t="s">
        <v>83</v>
      </c>
      <c r="AW667" s="147" t="s">
        <v>29</v>
      </c>
      <c r="AX667" s="147" t="s">
        <v>73</v>
      </c>
      <c r="AY667" s="149" t="s">
        <v>136</v>
      </c>
    </row>
    <row r="668" spans="2:51" s="147" customFormat="1" ht="11.25">
      <c r="B668" s="146"/>
      <c r="D668" s="148" t="s">
        <v>145</v>
      </c>
      <c r="E668" s="149" t="s">
        <v>1</v>
      </c>
      <c r="F668" s="150" t="s">
        <v>162</v>
      </c>
      <c r="H668" s="151">
        <v>2.936</v>
      </c>
      <c r="L668" s="146"/>
      <c r="M668" s="152"/>
      <c r="T668" s="153"/>
      <c r="AT668" s="149" t="s">
        <v>145</v>
      </c>
      <c r="AU668" s="149" t="s">
        <v>83</v>
      </c>
      <c r="AV668" s="147" t="s">
        <v>83</v>
      </c>
      <c r="AW668" s="147" t="s">
        <v>29</v>
      </c>
      <c r="AX668" s="147" t="s">
        <v>73</v>
      </c>
      <c r="AY668" s="149" t="s">
        <v>136</v>
      </c>
    </row>
    <row r="669" spans="2:51" s="161" customFormat="1" ht="11.25">
      <c r="B669" s="160"/>
      <c r="D669" s="148" t="s">
        <v>145</v>
      </c>
      <c r="E669" s="162" t="s">
        <v>1</v>
      </c>
      <c r="F669" s="163" t="s">
        <v>163</v>
      </c>
      <c r="H669" s="164">
        <v>9.352</v>
      </c>
      <c r="L669" s="160"/>
      <c r="M669" s="165"/>
      <c r="T669" s="166"/>
      <c r="AT669" s="162" t="s">
        <v>145</v>
      </c>
      <c r="AU669" s="162" t="s">
        <v>83</v>
      </c>
      <c r="AV669" s="161" t="s">
        <v>150</v>
      </c>
      <c r="AW669" s="161" t="s">
        <v>29</v>
      </c>
      <c r="AX669" s="161" t="s">
        <v>73</v>
      </c>
      <c r="AY669" s="162" t="s">
        <v>136</v>
      </c>
    </row>
    <row r="670" spans="2:51" s="155" customFormat="1" ht="11.25">
      <c r="B670" s="154"/>
      <c r="D670" s="148" t="s">
        <v>145</v>
      </c>
      <c r="E670" s="156" t="s">
        <v>1</v>
      </c>
      <c r="F670" s="157" t="s">
        <v>656</v>
      </c>
      <c r="H670" s="156" t="s">
        <v>1</v>
      </c>
      <c r="L670" s="154"/>
      <c r="M670" s="158"/>
      <c r="T670" s="159"/>
      <c r="AT670" s="156" t="s">
        <v>145</v>
      </c>
      <c r="AU670" s="156" t="s">
        <v>83</v>
      </c>
      <c r="AV670" s="155" t="s">
        <v>81</v>
      </c>
      <c r="AW670" s="155" t="s">
        <v>29</v>
      </c>
      <c r="AX670" s="155" t="s">
        <v>73</v>
      </c>
      <c r="AY670" s="156" t="s">
        <v>136</v>
      </c>
    </row>
    <row r="671" spans="2:51" s="147" customFormat="1" ht="11.25">
      <c r="B671" s="146"/>
      <c r="D671" s="148" t="s">
        <v>145</v>
      </c>
      <c r="E671" s="149" t="s">
        <v>1</v>
      </c>
      <c r="F671" s="150" t="s">
        <v>657</v>
      </c>
      <c r="H671" s="151">
        <v>2.49</v>
      </c>
      <c r="L671" s="146"/>
      <c r="M671" s="152"/>
      <c r="T671" s="153"/>
      <c r="AT671" s="149" t="s">
        <v>145</v>
      </c>
      <c r="AU671" s="149" t="s">
        <v>83</v>
      </c>
      <c r="AV671" s="147" t="s">
        <v>83</v>
      </c>
      <c r="AW671" s="147" t="s">
        <v>29</v>
      </c>
      <c r="AX671" s="147" t="s">
        <v>73</v>
      </c>
      <c r="AY671" s="149" t="s">
        <v>136</v>
      </c>
    </row>
    <row r="672" spans="2:51" s="147" customFormat="1" ht="11.25">
      <c r="B672" s="146"/>
      <c r="D672" s="148" t="s">
        <v>145</v>
      </c>
      <c r="E672" s="149" t="s">
        <v>1</v>
      </c>
      <c r="F672" s="150" t="s">
        <v>658</v>
      </c>
      <c r="H672" s="151">
        <v>1.44</v>
      </c>
      <c r="L672" s="146"/>
      <c r="M672" s="152"/>
      <c r="T672" s="153"/>
      <c r="AT672" s="149" t="s">
        <v>145</v>
      </c>
      <c r="AU672" s="149" t="s">
        <v>83</v>
      </c>
      <c r="AV672" s="147" t="s">
        <v>83</v>
      </c>
      <c r="AW672" s="147" t="s">
        <v>29</v>
      </c>
      <c r="AX672" s="147" t="s">
        <v>73</v>
      </c>
      <c r="AY672" s="149" t="s">
        <v>136</v>
      </c>
    </row>
    <row r="673" spans="2:51" s="147" customFormat="1" ht="11.25">
      <c r="B673" s="146"/>
      <c r="D673" s="148" t="s">
        <v>145</v>
      </c>
      <c r="E673" s="149" t="s">
        <v>1</v>
      </c>
      <c r="F673" s="150" t="s">
        <v>659</v>
      </c>
      <c r="H673" s="151">
        <v>2.718</v>
      </c>
      <c r="L673" s="146"/>
      <c r="M673" s="152"/>
      <c r="T673" s="153"/>
      <c r="AT673" s="149" t="s">
        <v>145</v>
      </c>
      <c r="AU673" s="149" t="s">
        <v>83</v>
      </c>
      <c r="AV673" s="147" t="s">
        <v>83</v>
      </c>
      <c r="AW673" s="147" t="s">
        <v>29</v>
      </c>
      <c r="AX673" s="147" t="s">
        <v>73</v>
      </c>
      <c r="AY673" s="149" t="s">
        <v>136</v>
      </c>
    </row>
    <row r="674" spans="2:51" s="147" customFormat="1" ht="11.25">
      <c r="B674" s="146"/>
      <c r="D674" s="148" t="s">
        <v>145</v>
      </c>
      <c r="E674" s="149" t="s">
        <v>1</v>
      </c>
      <c r="F674" s="150" t="s">
        <v>660</v>
      </c>
      <c r="H674" s="151">
        <v>1.463</v>
      </c>
      <c r="L674" s="146"/>
      <c r="M674" s="152"/>
      <c r="T674" s="153"/>
      <c r="AT674" s="149" t="s">
        <v>145</v>
      </c>
      <c r="AU674" s="149" t="s">
        <v>83</v>
      </c>
      <c r="AV674" s="147" t="s">
        <v>83</v>
      </c>
      <c r="AW674" s="147" t="s">
        <v>29</v>
      </c>
      <c r="AX674" s="147" t="s">
        <v>73</v>
      </c>
      <c r="AY674" s="149" t="s">
        <v>136</v>
      </c>
    </row>
    <row r="675" spans="2:51" s="161" customFormat="1" ht="11.25">
      <c r="B675" s="160"/>
      <c r="D675" s="148" t="s">
        <v>145</v>
      </c>
      <c r="E675" s="162" t="s">
        <v>1</v>
      </c>
      <c r="F675" s="163" t="s">
        <v>159</v>
      </c>
      <c r="H675" s="164">
        <v>8.111</v>
      </c>
      <c r="L675" s="160"/>
      <c r="M675" s="165"/>
      <c r="T675" s="166"/>
      <c r="AT675" s="162" t="s">
        <v>145</v>
      </c>
      <c r="AU675" s="162" t="s">
        <v>83</v>
      </c>
      <c r="AV675" s="161" t="s">
        <v>150</v>
      </c>
      <c r="AW675" s="161" t="s">
        <v>29</v>
      </c>
      <c r="AX675" s="161" t="s">
        <v>73</v>
      </c>
      <c r="AY675" s="162" t="s">
        <v>136</v>
      </c>
    </row>
    <row r="676" spans="2:51" s="155" customFormat="1" ht="11.25">
      <c r="B676" s="154"/>
      <c r="D676" s="148" t="s">
        <v>145</v>
      </c>
      <c r="E676" s="156" t="s">
        <v>1</v>
      </c>
      <c r="F676" s="157" t="s">
        <v>661</v>
      </c>
      <c r="H676" s="156" t="s">
        <v>1</v>
      </c>
      <c r="L676" s="154"/>
      <c r="M676" s="158"/>
      <c r="T676" s="159"/>
      <c r="AT676" s="156" t="s">
        <v>145</v>
      </c>
      <c r="AU676" s="156" t="s">
        <v>83</v>
      </c>
      <c r="AV676" s="155" t="s">
        <v>81</v>
      </c>
      <c r="AW676" s="155" t="s">
        <v>29</v>
      </c>
      <c r="AX676" s="155" t="s">
        <v>73</v>
      </c>
      <c r="AY676" s="156" t="s">
        <v>136</v>
      </c>
    </row>
    <row r="677" spans="2:51" s="147" customFormat="1" ht="11.25">
      <c r="B677" s="146"/>
      <c r="D677" s="148" t="s">
        <v>145</v>
      </c>
      <c r="E677" s="149" t="s">
        <v>1</v>
      </c>
      <c r="F677" s="150" t="s">
        <v>662</v>
      </c>
      <c r="H677" s="151">
        <v>5</v>
      </c>
      <c r="L677" s="146"/>
      <c r="M677" s="152"/>
      <c r="T677" s="153"/>
      <c r="AT677" s="149" t="s">
        <v>145</v>
      </c>
      <c r="AU677" s="149" t="s">
        <v>83</v>
      </c>
      <c r="AV677" s="147" t="s">
        <v>83</v>
      </c>
      <c r="AW677" s="147" t="s">
        <v>29</v>
      </c>
      <c r="AX677" s="147" t="s">
        <v>73</v>
      </c>
      <c r="AY677" s="149" t="s">
        <v>136</v>
      </c>
    </row>
    <row r="678" spans="2:51" s="147" customFormat="1" ht="11.25">
      <c r="B678" s="146"/>
      <c r="D678" s="148" t="s">
        <v>145</v>
      </c>
      <c r="E678" s="149" t="s">
        <v>1</v>
      </c>
      <c r="F678" s="150" t="s">
        <v>663</v>
      </c>
      <c r="H678" s="151">
        <v>5</v>
      </c>
      <c r="L678" s="146"/>
      <c r="M678" s="152"/>
      <c r="T678" s="153"/>
      <c r="AT678" s="149" t="s">
        <v>145</v>
      </c>
      <c r="AU678" s="149" t="s">
        <v>83</v>
      </c>
      <c r="AV678" s="147" t="s">
        <v>83</v>
      </c>
      <c r="AW678" s="147" t="s">
        <v>29</v>
      </c>
      <c r="AX678" s="147" t="s">
        <v>73</v>
      </c>
      <c r="AY678" s="149" t="s">
        <v>136</v>
      </c>
    </row>
    <row r="679" spans="2:51" s="147" customFormat="1" ht="11.25">
      <c r="B679" s="146"/>
      <c r="D679" s="148" t="s">
        <v>145</v>
      </c>
      <c r="E679" s="149" t="s">
        <v>1</v>
      </c>
      <c r="F679" s="150" t="s">
        <v>664</v>
      </c>
      <c r="H679" s="151">
        <v>5</v>
      </c>
      <c r="L679" s="146"/>
      <c r="M679" s="152"/>
      <c r="T679" s="153"/>
      <c r="AT679" s="149" t="s">
        <v>145</v>
      </c>
      <c r="AU679" s="149" t="s">
        <v>83</v>
      </c>
      <c r="AV679" s="147" t="s">
        <v>83</v>
      </c>
      <c r="AW679" s="147" t="s">
        <v>29</v>
      </c>
      <c r="AX679" s="147" t="s">
        <v>73</v>
      </c>
      <c r="AY679" s="149" t="s">
        <v>136</v>
      </c>
    </row>
    <row r="680" spans="2:51" s="147" customFormat="1" ht="11.25">
      <c r="B680" s="146"/>
      <c r="D680" s="148" t="s">
        <v>145</v>
      </c>
      <c r="E680" s="149" t="s">
        <v>1</v>
      </c>
      <c r="F680" s="150" t="s">
        <v>665</v>
      </c>
      <c r="H680" s="151">
        <v>5</v>
      </c>
      <c r="L680" s="146"/>
      <c r="M680" s="152"/>
      <c r="T680" s="153"/>
      <c r="AT680" s="149" t="s">
        <v>145</v>
      </c>
      <c r="AU680" s="149" t="s">
        <v>83</v>
      </c>
      <c r="AV680" s="147" t="s">
        <v>83</v>
      </c>
      <c r="AW680" s="147" t="s">
        <v>29</v>
      </c>
      <c r="AX680" s="147" t="s">
        <v>73</v>
      </c>
      <c r="AY680" s="149" t="s">
        <v>136</v>
      </c>
    </row>
    <row r="681" spans="2:51" s="161" customFormat="1" ht="11.25">
      <c r="B681" s="160"/>
      <c r="D681" s="148" t="s">
        <v>145</v>
      </c>
      <c r="E681" s="162" t="s">
        <v>1</v>
      </c>
      <c r="F681" s="163" t="s">
        <v>163</v>
      </c>
      <c r="H681" s="164">
        <v>20</v>
      </c>
      <c r="L681" s="160"/>
      <c r="M681" s="165"/>
      <c r="T681" s="166"/>
      <c r="AT681" s="162" t="s">
        <v>145</v>
      </c>
      <c r="AU681" s="162" t="s">
        <v>83</v>
      </c>
      <c r="AV681" s="161" t="s">
        <v>150</v>
      </c>
      <c r="AW681" s="161" t="s">
        <v>29</v>
      </c>
      <c r="AX681" s="161" t="s">
        <v>73</v>
      </c>
      <c r="AY681" s="162" t="s">
        <v>136</v>
      </c>
    </row>
    <row r="682" spans="2:63" s="123" customFormat="1" ht="25.9" customHeight="1">
      <c r="B682" s="122"/>
      <c r="D682" s="124" t="s">
        <v>72</v>
      </c>
      <c r="E682" s="125" t="s">
        <v>676</v>
      </c>
      <c r="F682" s="125" t="s">
        <v>677</v>
      </c>
      <c r="J682" s="126">
        <f>SUM(J683)</f>
        <v>0</v>
      </c>
      <c r="L682" s="122"/>
      <c r="M682" s="127"/>
      <c r="P682" s="128">
        <v>0</v>
      </c>
      <c r="R682" s="128">
        <v>0</v>
      </c>
      <c r="T682" s="129">
        <v>0</v>
      </c>
      <c r="AR682" s="124" t="s">
        <v>143</v>
      </c>
      <c r="AT682" s="130" t="s">
        <v>72</v>
      </c>
      <c r="AU682" s="130" t="s">
        <v>73</v>
      </c>
      <c r="AY682" s="124" t="s">
        <v>136</v>
      </c>
      <c r="BK682" s="131">
        <v>0</v>
      </c>
    </row>
    <row r="683" spans="2:63" s="123" customFormat="1" ht="25.9" customHeight="1">
      <c r="B683" s="122"/>
      <c r="D683" s="124" t="s">
        <v>72</v>
      </c>
      <c r="E683" s="125" t="s">
        <v>678</v>
      </c>
      <c r="F683" s="125" t="s">
        <v>679</v>
      </c>
      <c r="J683" s="126">
        <f>SUM(J684+J687+J689+J693+J695)</f>
        <v>0</v>
      </c>
      <c r="L683" s="122"/>
      <c r="M683" s="127"/>
      <c r="P683" s="128">
        <f>P687</f>
        <v>0</v>
      </c>
      <c r="R683" s="128">
        <f>R687</f>
        <v>0</v>
      </c>
      <c r="T683" s="129">
        <f>T687</f>
        <v>0</v>
      </c>
      <c r="AR683" s="124" t="s">
        <v>169</v>
      </c>
      <c r="AT683" s="130" t="s">
        <v>72</v>
      </c>
      <c r="AU683" s="130" t="s">
        <v>73</v>
      </c>
      <c r="AY683" s="124" t="s">
        <v>136</v>
      </c>
      <c r="BK683" s="131">
        <f>BK687</f>
        <v>0</v>
      </c>
    </row>
    <row r="684" spans="2:63" s="123" customFormat="1" ht="23.1" customHeight="1">
      <c r="B684" s="122"/>
      <c r="D684" s="124" t="s">
        <v>72</v>
      </c>
      <c r="E684" s="132" t="s">
        <v>885</v>
      </c>
      <c r="F684" s="132" t="s">
        <v>886</v>
      </c>
      <c r="J684" s="133">
        <f>SUM(J685:J686)</f>
        <v>0</v>
      </c>
      <c r="L684" s="122"/>
      <c r="M684" s="127"/>
      <c r="P684" s="128"/>
      <c r="R684" s="128"/>
      <c r="T684" s="129"/>
      <c r="AR684" s="124"/>
      <c r="AT684" s="130"/>
      <c r="AU684" s="130"/>
      <c r="AY684" s="124"/>
      <c r="BK684" s="131"/>
    </row>
    <row r="685" spans="2:65" s="14" customFormat="1" ht="24.2" customHeight="1">
      <c r="B685" s="13"/>
      <c r="C685" s="134">
        <v>91</v>
      </c>
      <c r="D685" s="134" t="s">
        <v>138</v>
      </c>
      <c r="E685" s="135" t="s">
        <v>887</v>
      </c>
      <c r="F685" s="136" t="s">
        <v>890</v>
      </c>
      <c r="G685" s="137" t="s">
        <v>683</v>
      </c>
      <c r="H685" s="138">
        <v>1</v>
      </c>
      <c r="I685" s="202">
        <v>0</v>
      </c>
      <c r="J685" s="139">
        <f>ROUND(I685*H685,2)</f>
        <v>0</v>
      </c>
      <c r="K685" s="136" t="s">
        <v>142</v>
      </c>
      <c r="L685" s="13"/>
      <c r="M685" s="187" t="s">
        <v>1</v>
      </c>
      <c r="N685" s="141" t="s">
        <v>38</v>
      </c>
      <c r="P685" s="142">
        <f>O685*H685</f>
        <v>0</v>
      </c>
      <c r="Q685" s="142">
        <v>0</v>
      </c>
      <c r="R685" s="142">
        <f>Q685*H685</f>
        <v>0</v>
      </c>
      <c r="S685" s="142">
        <v>0</v>
      </c>
      <c r="T685" s="143">
        <f>S685*H685</f>
        <v>0</v>
      </c>
      <c r="AR685" s="144" t="s">
        <v>143</v>
      </c>
      <c r="AT685" s="144" t="s">
        <v>138</v>
      </c>
      <c r="AU685" s="144" t="s">
        <v>83</v>
      </c>
      <c r="AY685" s="2" t="s">
        <v>136</v>
      </c>
      <c r="BE685" s="145">
        <f>IF(N685="základní",J685,0)</f>
        <v>0</v>
      </c>
      <c r="BF685" s="145">
        <f>IF(N685="snížená",J685,0)</f>
        <v>0</v>
      </c>
      <c r="BG685" s="145">
        <f>IF(N685="zákl. přenesená",J685,0)</f>
        <v>0</v>
      </c>
      <c r="BH685" s="145">
        <f>IF(N685="sníž. přenesená",J685,0)</f>
        <v>0</v>
      </c>
      <c r="BI685" s="145">
        <f>IF(N685="nulová",J685,0)</f>
        <v>0</v>
      </c>
      <c r="BJ685" s="2" t="s">
        <v>81</v>
      </c>
      <c r="BK685" s="145">
        <f>ROUND(I685*H685,2)</f>
        <v>0</v>
      </c>
      <c r="BL685" s="2" t="s">
        <v>143</v>
      </c>
      <c r="BM685" s="144" t="s">
        <v>83</v>
      </c>
    </row>
    <row r="686" spans="2:65" s="14" customFormat="1" ht="24" customHeight="1">
      <c r="B686" s="13"/>
      <c r="C686" s="188">
        <v>92</v>
      </c>
      <c r="D686" s="188" t="s">
        <v>138</v>
      </c>
      <c r="E686" s="135" t="s">
        <v>888</v>
      </c>
      <c r="F686" s="189" t="s">
        <v>889</v>
      </c>
      <c r="G686" s="190" t="s">
        <v>683</v>
      </c>
      <c r="H686" s="191">
        <v>1</v>
      </c>
      <c r="I686" s="192">
        <v>0</v>
      </c>
      <c r="J686" s="139">
        <f>ROUND(I686*H686,2)</f>
        <v>0</v>
      </c>
      <c r="K686" s="136" t="s">
        <v>142</v>
      </c>
      <c r="L686" s="13"/>
      <c r="M686" s="193" t="s">
        <v>1</v>
      </c>
      <c r="N686" s="194" t="s">
        <v>38</v>
      </c>
      <c r="P686" s="195">
        <f>O686*H686</f>
        <v>0</v>
      </c>
      <c r="Q686" s="195">
        <v>0</v>
      </c>
      <c r="R686" s="195">
        <f>Q686*H686</f>
        <v>0</v>
      </c>
      <c r="S686" s="195">
        <v>0</v>
      </c>
      <c r="T686" s="196">
        <f>S686*H686</f>
        <v>0</v>
      </c>
      <c r="AR686" s="197" t="s">
        <v>143</v>
      </c>
      <c r="AT686" s="197" t="s">
        <v>138</v>
      </c>
      <c r="AU686" s="197" t="s">
        <v>83</v>
      </c>
      <c r="AY686" s="2" t="s">
        <v>136</v>
      </c>
      <c r="BE686" s="145">
        <f>IF(N686="základní",J686,0)</f>
        <v>0</v>
      </c>
      <c r="BF686" s="145">
        <f>IF(N686="snížená",J686,0)</f>
        <v>0</v>
      </c>
      <c r="BG686" s="145">
        <f>IF(N686="zákl. přenesená",J686,0)</f>
        <v>0</v>
      </c>
      <c r="BH686" s="145">
        <f>IF(N686="sníž. přenesená",J686,0)</f>
        <v>0</v>
      </c>
      <c r="BI686" s="145">
        <f>IF(N686="nulová",J686,0)</f>
        <v>0</v>
      </c>
      <c r="BJ686" s="2" t="s">
        <v>81</v>
      </c>
      <c r="BK686" s="145">
        <f>ROUND(I686*H686,2)</f>
        <v>0</v>
      </c>
      <c r="BL686" s="2" t="s">
        <v>143</v>
      </c>
      <c r="BM686" s="197" t="s">
        <v>83</v>
      </c>
    </row>
    <row r="687" spans="2:63" s="123" customFormat="1" ht="23.1" customHeight="1">
      <c r="B687" s="122"/>
      <c r="D687" s="124" t="s">
        <v>72</v>
      </c>
      <c r="E687" s="132" t="s">
        <v>680</v>
      </c>
      <c r="F687" s="132" t="s">
        <v>681</v>
      </c>
      <c r="J687" s="133">
        <f>SUM(J688)</f>
        <v>0</v>
      </c>
      <c r="L687" s="122"/>
      <c r="M687" s="127"/>
      <c r="P687" s="128">
        <f>P688</f>
        <v>0</v>
      </c>
      <c r="R687" s="128">
        <f>R688</f>
        <v>0</v>
      </c>
      <c r="T687" s="129">
        <f>T688</f>
        <v>0</v>
      </c>
      <c r="AR687" s="124" t="s">
        <v>169</v>
      </c>
      <c r="AT687" s="130" t="s">
        <v>72</v>
      </c>
      <c r="AU687" s="130" t="s">
        <v>81</v>
      </c>
      <c r="AY687" s="124" t="s">
        <v>136</v>
      </c>
      <c r="BK687" s="131">
        <f>BK688</f>
        <v>0</v>
      </c>
    </row>
    <row r="688" spans="2:65" s="14" customFormat="1" ht="16.5" customHeight="1">
      <c r="B688" s="13"/>
      <c r="C688" s="134">
        <v>93</v>
      </c>
      <c r="D688" s="134" t="s">
        <v>138</v>
      </c>
      <c r="E688" s="135" t="s">
        <v>682</v>
      </c>
      <c r="F688" s="136" t="s">
        <v>891</v>
      </c>
      <c r="G688" s="137" t="s">
        <v>683</v>
      </c>
      <c r="H688" s="138">
        <v>1</v>
      </c>
      <c r="I688" s="192">
        <v>0</v>
      </c>
      <c r="J688" s="139">
        <f>ROUND(I688*H688,2)</f>
        <v>0</v>
      </c>
      <c r="K688" s="136" t="s">
        <v>142</v>
      </c>
      <c r="L688" s="13"/>
      <c r="M688" s="183" t="s">
        <v>1</v>
      </c>
      <c r="N688" s="184" t="s">
        <v>38</v>
      </c>
      <c r="O688" s="185">
        <v>0</v>
      </c>
      <c r="P688" s="185">
        <f>O688*H688</f>
        <v>0</v>
      </c>
      <c r="Q688" s="185">
        <v>0</v>
      </c>
      <c r="R688" s="185">
        <f>Q688*H688</f>
        <v>0</v>
      </c>
      <c r="S688" s="185">
        <v>0</v>
      </c>
      <c r="T688" s="186">
        <f>S688*H688</f>
        <v>0</v>
      </c>
      <c r="AR688" s="144" t="s">
        <v>684</v>
      </c>
      <c r="AT688" s="144" t="s">
        <v>138</v>
      </c>
      <c r="AU688" s="144" t="s">
        <v>83</v>
      </c>
      <c r="AY688" s="2" t="s">
        <v>136</v>
      </c>
      <c r="BE688" s="145">
        <f>IF(N688="základní",J688,0)</f>
        <v>0</v>
      </c>
      <c r="BF688" s="145">
        <f>IF(N688="snížená",J688,0)</f>
        <v>0</v>
      </c>
      <c r="BG688" s="145">
        <f>IF(N688="zákl. přenesená",J688,0)</f>
        <v>0</v>
      </c>
      <c r="BH688" s="145">
        <f>IF(N688="sníž. přenesená",J688,0)</f>
        <v>0</v>
      </c>
      <c r="BI688" s="145">
        <f>IF(N688="nulová",J688,0)</f>
        <v>0</v>
      </c>
      <c r="BJ688" s="2" t="s">
        <v>81</v>
      </c>
      <c r="BK688" s="145">
        <f>ROUND(I688*H688,2)</f>
        <v>0</v>
      </c>
      <c r="BL688" s="2" t="s">
        <v>684</v>
      </c>
      <c r="BM688" s="144" t="s">
        <v>685</v>
      </c>
    </row>
    <row r="689" spans="2:65" s="14" customFormat="1" ht="23.1" customHeight="1">
      <c r="B689" s="13"/>
      <c r="C689" s="198"/>
      <c r="D689" s="124" t="s">
        <v>72</v>
      </c>
      <c r="E689" s="132" t="s">
        <v>892</v>
      </c>
      <c r="F689" s="132" t="s">
        <v>893</v>
      </c>
      <c r="G689" s="123"/>
      <c r="H689" s="123"/>
      <c r="I689" s="201"/>
      <c r="J689" s="133">
        <f>SUM(J690:J692)</f>
        <v>0</v>
      </c>
      <c r="K689" s="199"/>
      <c r="L689" s="13"/>
      <c r="M689" s="200"/>
      <c r="N689" s="141"/>
      <c r="O689" s="142"/>
      <c r="P689" s="142"/>
      <c r="Q689" s="142"/>
      <c r="R689" s="142"/>
      <c r="S689" s="142"/>
      <c r="T689" s="142"/>
      <c r="AR689" s="144"/>
      <c r="AT689" s="144"/>
      <c r="AU689" s="144"/>
      <c r="AY689" s="2"/>
      <c r="BE689" s="145"/>
      <c r="BF689" s="145"/>
      <c r="BG689" s="145"/>
      <c r="BH689" s="145"/>
      <c r="BI689" s="145"/>
      <c r="BJ689" s="2"/>
      <c r="BK689" s="145"/>
      <c r="BL689" s="2"/>
      <c r="BM689" s="144"/>
    </row>
    <row r="690" spans="2:65" s="14" customFormat="1" ht="16.5" customHeight="1">
      <c r="B690" s="13"/>
      <c r="C690" s="134">
        <v>94</v>
      </c>
      <c r="D690" s="134" t="s">
        <v>138</v>
      </c>
      <c r="E690" s="135" t="s">
        <v>894</v>
      </c>
      <c r="F690" s="136" t="s">
        <v>895</v>
      </c>
      <c r="G690" s="137" t="s">
        <v>683</v>
      </c>
      <c r="H690" s="138">
        <v>1</v>
      </c>
      <c r="I690" s="192">
        <v>0</v>
      </c>
      <c r="J690" s="139">
        <f>ROUND(I690*H690,2)</f>
        <v>0</v>
      </c>
      <c r="K690" s="136" t="s">
        <v>142</v>
      </c>
      <c r="L690" s="13"/>
      <c r="M690" s="200"/>
      <c r="N690" s="141"/>
      <c r="O690" s="142"/>
      <c r="P690" s="142"/>
      <c r="Q690" s="142"/>
      <c r="R690" s="142"/>
      <c r="S690" s="142"/>
      <c r="T690" s="142"/>
      <c r="AR690" s="144"/>
      <c r="AT690" s="144"/>
      <c r="AU690" s="144"/>
      <c r="AY690" s="2"/>
      <c r="BE690" s="145"/>
      <c r="BF690" s="145"/>
      <c r="BG690" s="145"/>
      <c r="BH690" s="145"/>
      <c r="BI690" s="145"/>
      <c r="BJ690" s="2"/>
      <c r="BK690" s="145"/>
      <c r="BL690" s="2"/>
      <c r="BM690" s="144"/>
    </row>
    <row r="691" spans="2:65" s="14" customFormat="1" ht="16.5" customHeight="1">
      <c r="B691" s="13"/>
      <c r="C691" s="134">
        <v>95</v>
      </c>
      <c r="D691" s="134" t="s">
        <v>138</v>
      </c>
      <c r="E691" s="135" t="s">
        <v>896</v>
      </c>
      <c r="F691" s="136" t="s">
        <v>897</v>
      </c>
      <c r="G691" s="137" t="s">
        <v>683</v>
      </c>
      <c r="H691" s="138">
        <v>1</v>
      </c>
      <c r="I691" s="192">
        <v>0</v>
      </c>
      <c r="J691" s="139">
        <f>ROUND(I691*H691,2)</f>
        <v>0</v>
      </c>
      <c r="K691" s="136" t="s">
        <v>142</v>
      </c>
      <c r="L691" s="13"/>
      <c r="M691" s="200"/>
      <c r="N691" s="141"/>
      <c r="O691" s="142"/>
      <c r="P691" s="142"/>
      <c r="Q691" s="142"/>
      <c r="R691" s="142"/>
      <c r="S691" s="142"/>
      <c r="T691" s="142"/>
      <c r="AR691" s="144"/>
      <c r="AT691" s="144"/>
      <c r="AU691" s="144"/>
      <c r="AY691" s="2"/>
      <c r="BE691" s="145"/>
      <c r="BF691" s="145"/>
      <c r="BG691" s="145"/>
      <c r="BH691" s="145"/>
      <c r="BI691" s="145"/>
      <c r="BJ691" s="2"/>
      <c r="BK691" s="145"/>
      <c r="BL691" s="2"/>
      <c r="BM691" s="144"/>
    </row>
    <row r="692" spans="2:65" s="14" customFormat="1" ht="16.5" customHeight="1">
      <c r="B692" s="13"/>
      <c r="C692" s="134">
        <v>96</v>
      </c>
      <c r="D692" s="134" t="s">
        <v>138</v>
      </c>
      <c r="E692" s="135" t="s">
        <v>898</v>
      </c>
      <c r="F692" s="136" t="s">
        <v>899</v>
      </c>
      <c r="G692" s="137" t="s">
        <v>683</v>
      </c>
      <c r="H692" s="138">
        <v>1</v>
      </c>
      <c r="I692" s="192">
        <v>0</v>
      </c>
      <c r="J692" s="139">
        <f>ROUND(I692*H692,2)</f>
        <v>0</v>
      </c>
      <c r="K692" s="136" t="s">
        <v>142</v>
      </c>
      <c r="L692" s="13"/>
      <c r="M692" s="200"/>
      <c r="N692" s="141"/>
      <c r="O692" s="142"/>
      <c r="P692" s="142"/>
      <c r="Q692" s="142"/>
      <c r="R692" s="142"/>
      <c r="S692" s="142"/>
      <c r="T692" s="142"/>
      <c r="AR692" s="144"/>
      <c r="AT692" s="144"/>
      <c r="AU692" s="144"/>
      <c r="AY692" s="2"/>
      <c r="BE692" s="145"/>
      <c r="BF692" s="145"/>
      <c r="BG692" s="145"/>
      <c r="BH692" s="145"/>
      <c r="BI692" s="145"/>
      <c r="BJ692" s="2"/>
      <c r="BK692" s="145"/>
      <c r="BL692" s="2"/>
      <c r="BM692" s="144"/>
    </row>
    <row r="693" spans="2:65" s="14" customFormat="1" ht="23.1" customHeight="1">
      <c r="B693" s="13"/>
      <c r="C693" s="198"/>
      <c r="D693" s="124" t="s">
        <v>72</v>
      </c>
      <c r="E693" s="132" t="s">
        <v>900</v>
      </c>
      <c r="F693" s="132" t="s">
        <v>901</v>
      </c>
      <c r="G693" s="123"/>
      <c r="H693" s="123"/>
      <c r="I693" s="201"/>
      <c r="J693" s="133">
        <f>SUM(J694)</f>
        <v>0</v>
      </c>
      <c r="K693" s="199"/>
      <c r="L693" s="13"/>
      <c r="M693" s="200"/>
      <c r="N693" s="141"/>
      <c r="O693" s="142"/>
      <c r="P693" s="142"/>
      <c r="Q693" s="142"/>
      <c r="R693" s="142"/>
      <c r="S693" s="142"/>
      <c r="T693" s="142"/>
      <c r="AR693" s="144"/>
      <c r="AT693" s="144"/>
      <c r="AU693" s="144"/>
      <c r="AY693" s="2"/>
      <c r="BE693" s="145"/>
      <c r="BF693" s="145"/>
      <c r="BG693" s="145"/>
      <c r="BH693" s="145"/>
      <c r="BI693" s="145"/>
      <c r="BJ693" s="2"/>
      <c r="BK693" s="145"/>
      <c r="BL693" s="2"/>
      <c r="BM693" s="144"/>
    </row>
    <row r="694" spans="2:65" s="14" customFormat="1" ht="16.5" customHeight="1">
      <c r="B694" s="13"/>
      <c r="C694" s="134">
        <v>97</v>
      </c>
      <c r="D694" s="134" t="s">
        <v>138</v>
      </c>
      <c r="E694" s="135" t="s">
        <v>902</v>
      </c>
      <c r="F694" s="136" t="s">
        <v>903</v>
      </c>
      <c r="G694" s="137" t="s">
        <v>683</v>
      </c>
      <c r="H694" s="138">
        <v>1</v>
      </c>
      <c r="I694" s="192">
        <v>0</v>
      </c>
      <c r="J694" s="139">
        <f>ROUND(I694*H694,2)</f>
        <v>0</v>
      </c>
      <c r="K694" s="136" t="s">
        <v>142</v>
      </c>
      <c r="L694" s="13"/>
      <c r="M694" s="200"/>
      <c r="N694" s="141"/>
      <c r="O694" s="142"/>
      <c r="P694" s="142"/>
      <c r="Q694" s="142"/>
      <c r="R694" s="142"/>
      <c r="S694" s="142"/>
      <c r="T694" s="142"/>
      <c r="AR694" s="144"/>
      <c r="AT694" s="144"/>
      <c r="AU694" s="144"/>
      <c r="AY694" s="2"/>
      <c r="BE694" s="145"/>
      <c r="BF694" s="145"/>
      <c r="BG694" s="145"/>
      <c r="BH694" s="145"/>
      <c r="BI694" s="145"/>
      <c r="BJ694" s="2"/>
      <c r="BK694" s="145"/>
      <c r="BL694" s="2"/>
      <c r="BM694" s="144"/>
    </row>
    <row r="695" spans="2:65" s="14" customFormat="1" ht="23.1" customHeight="1">
      <c r="B695" s="13"/>
      <c r="C695" s="198"/>
      <c r="D695" s="124" t="s">
        <v>72</v>
      </c>
      <c r="E695" s="132" t="s">
        <v>904</v>
      </c>
      <c r="F695" s="132" t="s">
        <v>905</v>
      </c>
      <c r="G695" s="123"/>
      <c r="H695" s="123"/>
      <c r="I695" s="201"/>
      <c r="J695" s="133">
        <f>SUM(J696:J697)</f>
        <v>0</v>
      </c>
      <c r="K695" s="199"/>
      <c r="L695" s="13"/>
      <c r="M695" s="200"/>
      <c r="N695" s="141"/>
      <c r="O695" s="142"/>
      <c r="P695" s="142"/>
      <c r="Q695" s="142"/>
      <c r="R695" s="142"/>
      <c r="S695" s="142"/>
      <c r="T695" s="142"/>
      <c r="AR695" s="144"/>
      <c r="AT695" s="144"/>
      <c r="AU695" s="144"/>
      <c r="AY695" s="2"/>
      <c r="BE695" s="145"/>
      <c r="BF695" s="145"/>
      <c r="BG695" s="145"/>
      <c r="BH695" s="145"/>
      <c r="BI695" s="145"/>
      <c r="BJ695" s="2"/>
      <c r="BK695" s="145"/>
      <c r="BL695" s="2"/>
      <c r="BM695" s="144"/>
    </row>
    <row r="696" spans="2:65" s="14" customFormat="1" ht="16.5" customHeight="1">
      <c r="B696" s="13"/>
      <c r="C696" s="134">
        <v>98</v>
      </c>
      <c r="D696" s="134" t="s">
        <v>138</v>
      </c>
      <c r="E696" s="135" t="s">
        <v>906</v>
      </c>
      <c r="F696" s="136" t="s">
        <v>908</v>
      </c>
      <c r="G696" s="137" t="s">
        <v>907</v>
      </c>
      <c r="H696" s="138">
        <v>1</v>
      </c>
      <c r="I696" s="192">
        <v>0</v>
      </c>
      <c r="J696" s="139">
        <f>ROUND(I696*H696,2)</f>
        <v>0</v>
      </c>
      <c r="K696" s="136" t="s">
        <v>142</v>
      </c>
      <c r="L696" s="13"/>
      <c r="M696" s="200"/>
      <c r="N696" s="141"/>
      <c r="O696" s="142"/>
      <c r="P696" s="142"/>
      <c r="Q696" s="142"/>
      <c r="R696" s="142"/>
      <c r="S696" s="142"/>
      <c r="T696" s="142"/>
      <c r="AR696" s="144"/>
      <c r="AT696" s="144"/>
      <c r="AU696" s="144"/>
      <c r="AY696" s="2"/>
      <c r="BE696" s="145"/>
      <c r="BF696" s="145"/>
      <c r="BG696" s="145"/>
      <c r="BH696" s="145"/>
      <c r="BI696" s="145"/>
      <c r="BJ696" s="2"/>
      <c r="BK696" s="145"/>
      <c r="BL696" s="2"/>
      <c r="BM696" s="144"/>
    </row>
    <row r="697" spans="2:65" s="14" customFormat="1" ht="16.5" customHeight="1">
      <c r="B697" s="13"/>
      <c r="C697" s="134">
        <v>99</v>
      </c>
      <c r="D697" s="134" t="s">
        <v>138</v>
      </c>
      <c r="E697" s="135" t="s">
        <v>909</v>
      </c>
      <c r="F697" s="136" t="s">
        <v>910</v>
      </c>
      <c r="G697" s="137" t="s">
        <v>683</v>
      </c>
      <c r="H697" s="138">
        <v>1</v>
      </c>
      <c r="I697" s="192">
        <v>0</v>
      </c>
      <c r="J697" s="139">
        <f>ROUND(I697*H697,2)</f>
        <v>0</v>
      </c>
      <c r="K697" s="136" t="s">
        <v>142</v>
      </c>
      <c r="L697" s="13"/>
      <c r="M697" s="200"/>
      <c r="N697" s="141"/>
      <c r="O697" s="142"/>
      <c r="P697" s="142"/>
      <c r="Q697" s="142"/>
      <c r="R697" s="142"/>
      <c r="S697" s="142"/>
      <c r="T697" s="142"/>
      <c r="AR697" s="144"/>
      <c r="AT697" s="144"/>
      <c r="AU697" s="144"/>
      <c r="AY697" s="2"/>
      <c r="BE697" s="145"/>
      <c r="BF697" s="145"/>
      <c r="BG697" s="145"/>
      <c r="BH697" s="145"/>
      <c r="BI697" s="145"/>
      <c r="BJ697" s="2"/>
      <c r="BK697" s="145"/>
      <c r="BL697" s="2"/>
      <c r="BM697" s="144"/>
    </row>
    <row r="698" spans="2:12" s="14" customFormat="1" ht="6.95" customHeight="1">
      <c r="B698" s="26"/>
      <c r="C698" s="27"/>
      <c r="D698" s="27"/>
      <c r="E698" s="27"/>
      <c r="F698" s="27"/>
      <c r="G698" s="27"/>
      <c r="H698" s="27"/>
      <c r="I698" s="27"/>
      <c r="J698" s="27"/>
      <c r="K698" s="27"/>
      <c r="L698" s="13"/>
    </row>
  </sheetData>
  <sheetProtection algorithmName="SHA-512" hashValue="YB1QhPwc2BnDdOAQgjdeifTq8//gCcZpDuwm83EpteDbEnMFZ6L+Z+gfwK4se5diXioJ+CmXVkIcO1uFsinPOQ==" saltValue="gb4W7i1PuYd74QnEOIM9hg==" spinCount="100000" sheet="1" objects="1" scenarios="1"/>
  <protectedRanges>
    <protectedRange sqref="I141:I697" name="Oblast1"/>
  </protectedRanges>
  <mergeCells count="9">
    <mergeCell ref="E87:H87"/>
    <mergeCell ref="E128:H128"/>
    <mergeCell ref="E130:H130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6068C-EE06-4BC3-BFA5-D715F4E4021D}">
  <dimension ref="B2:BM209"/>
  <sheetViews>
    <sheetView showGridLines="0" tabSelected="1" zoomScale="80" zoomScaleNormal="80" workbookViewId="0" topLeftCell="A140">
      <selection activeCell="K129" sqref="K129"/>
    </sheetView>
  </sheetViews>
  <sheetFormatPr defaultColWidth="9.140625" defaultRowHeight="15"/>
  <cols>
    <col min="1" max="1" width="7.140625" style="0" customWidth="1"/>
    <col min="2" max="2" width="0.99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43.57421875" style="0" customWidth="1"/>
    <col min="7" max="7" width="6.421875" style="0" customWidth="1"/>
    <col min="8" max="8" width="12.00390625" style="0" customWidth="1"/>
    <col min="9" max="9" width="13.57421875" style="0" customWidth="1"/>
    <col min="10" max="11" width="19.140625" style="0" customWidth="1"/>
    <col min="12" max="12" width="8.00390625" style="0" customWidth="1"/>
    <col min="13" max="13" width="0.13671875" style="0" hidden="1" customWidth="1"/>
    <col min="14" max="14" width="9.140625" style="0" hidden="1" customWidth="1"/>
    <col min="15" max="19" width="12.140625" style="0" hidden="1" customWidth="1"/>
    <col min="20" max="20" width="13.421875" style="0" hidden="1" customWidth="1"/>
    <col min="21" max="21" width="16.8515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43" max="43" width="2.7109375" style="0" customWidth="1"/>
    <col min="44" max="65" width="9.140625" style="0" hidden="1" customWidth="1"/>
  </cols>
  <sheetData>
    <row r="2" spans="12:46" ht="36.95" customHeight="1"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AT2" s="2" t="s">
        <v>86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83</v>
      </c>
    </row>
    <row r="4" spans="2:46" ht="24.95" customHeight="1">
      <c r="B4" s="5"/>
      <c r="D4" s="72" t="s">
        <v>91</v>
      </c>
      <c r="L4" s="5"/>
      <c r="M4" s="73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74" t="s">
        <v>14</v>
      </c>
      <c r="L6" s="5"/>
    </row>
    <row r="7" spans="2:12" ht="26.25" customHeight="1">
      <c r="B7" s="5"/>
      <c r="E7" s="240" t="str">
        <f>'[1]Rekapitulace stavby'!K6</f>
        <v>VÝMĚNA ROZVODŮ ZTI V BUDOVĚ ZUŠ ČESKÁ LÍPA, ARBESOVA 2077-.ETAPA</v>
      </c>
      <c r="F7" s="241"/>
      <c r="G7" s="241"/>
      <c r="H7" s="241"/>
      <c r="L7" s="5"/>
    </row>
    <row r="8" spans="2:12" s="14" customFormat="1" ht="12" customHeight="1">
      <c r="B8" s="13"/>
      <c r="D8" s="74" t="s">
        <v>92</v>
      </c>
      <c r="L8" s="13"/>
    </row>
    <row r="9" spans="2:12" s="14" customFormat="1" ht="30" customHeight="1">
      <c r="B9" s="13"/>
      <c r="E9" s="238" t="s">
        <v>686</v>
      </c>
      <c r="F9" s="239"/>
      <c r="G9" s="239"/>
      <c r="H9" s="239"/>
      <c r="L9" s="13"/>
    </row>
    <row r="10" spans="2:12" s="14" customFormat="1" ht="15">
      <c r="B10" s="13"/>
      <c r="L10" s="13"/>
    </row>
    <row r="11" spans="2:12" s="14" customFormat="1" ht="12" customHeight="1">
      <c r="B11" s="13"/>
      <c r="D11" s="74" t="s">
        <v>16</v>
      </c>
      <c r="F11" s="75" t="s">
        <v>1</v>
      </c>
      <c r="I11" s="74" t="s">
        <v>17</v>
      </c>
      <c r="J11" s="75" t="s">
        <v>1</v>
      </c>
      <c r="L11" s="13"/>
    </row>
    <row r="12" spans="2:12" s="14" customFormat="1" ht="12" customHeight="1">
      <c r="B12" s="13"/>
      <c r="D12" s="74" t="s">
        <v>18</v>
      </c>
      <c r="F12" s="75" t="s">
        <v>19</v>
      </c>
      <c r="I12" s="74" t="s">
        <v>20</v>
      </c>
      <c r="J12" s="76" t="str">
        <f>'[1]Rekapitulace stavby'!AN8</f>
        <v>19. 3. 2024</v>
      </c>
      <c r="L12" s="13"/>
    </row>
    <row r="13" spans="2:12" s="14" customFormat="1" ht="10.9" customHeight="1">
      <c r="B13" s="13"/>
      <c r="L13" s="13"/>
    </row>
    <row r="14" spans="2:12" s="14" customFormat="1" ht="12" customHeight="1">
      <c r="B14" s="13"/>
      <c r="D14" s="74" t="s">
        <v>22</v>
      </c>
      <c r="I14" s="74" t="s">
        <v>23</v>
      </c>
      <c r="J14" s="75" t="s">
        <v>1</v>
      </c>
      <c r="L14" s="13"/>
    </row>
    <row r="15" spans="2:12" s="14" customFormat="1" ht="18" customHeight="1">
      <c r="B15" s="13"/>
      <c r="E15" s="75" t="s">
        <v>24</v>
      </c>
      <c r="I15" s="74" t="s">
        <v>25</v>
      </c>
      <c r="J15" s="75" t="s">
        <v>1</v>
      </c>
      <c r="L15" s="13"/>
    </row>
    <row r="16" spans="2:12" s="14" customFormat="1" ht="6.95" customHeight="1">
      <c r="B16" s="13"/>
      <c r="L16" s="13"/>
    </row>
    <row r="17" spans="2:12" s="14" customFormat="1" ht="12" customHeight="1">
      <c r="B17" s="13"/>
      <c r="D17" s="74" t="s">
        <v>26</v>
      </c>
      <c r="I17" s="74" t="s">
        <v>23</v>
      </c>
      <c r="J17" s="75" t="str">
        <f>'[1]Rekapitulace stavby'!AN13</f>
        <v/>
      </c>
      <c r="L17" s="13"/>
    </row>
    <row r="18" spans="2:12" s="14" customFormat="1" ht="18" customHeight="1">
      <c r="B18" s="13"/>
      <c r="E18" s="242" t="str">
        <f>'[1]Rekapitulace stavby'!E14</f>
        <v xml:space="preserve"> </v>
      </c>
      <c r="F18" s="242"/>
      <c r="G18" s="242"/>
      <c r="H18" s="242"/>
      <c r="I18" s="74" t="s">
        <v>25</v>
      </c>
      <c r="J18" s="75" t="str">
        <f>'[1]Rekapitulace stavby'!AN14</f>
        <v/>
      </c>
      <c r="L18" s="13"/>
    </row>
    <row r="19" spans="2:12" s="14" customFormat="1" ht="6.95" customHeight="1">
      <c r="B19" s="13"/>
      <c r="L19" s="13"/>
    </row>
    <row r="20" spans="2:12" s="14" customFormat="1" ht="12" customHeight="1">
      <c r="B20" s="13"/>
      <c r="D20" s="74" t="s">
        <v>28</v>
      </c>
      <c r="I20" s="74" t="s">
        <v>23</v>
      </c>
      <c r="J20" s="75" t="str">
        <f>IF('[1]Rekapitulace stavby'!AN16="","",'[1]Rekapitulace stavby'!AN16)</f>
        <v/>
      </c>
      <c r="L20" s="13"/>
    </row>
    <row r="21" spans="2:12" s="14" customFormat="1" ht="18" customHeight="1">
      <c r="B21" s="13"/>
      <c r="E21" s="75" t="str">
        <f>IF('[1]Rekapitulace stavby'!E17="","",'[1]Rekapitulace stavby'!E17)</f>
        <v xml:space="preserve"> </v>
      </c>
      <c r="I21" s="74" t="s">
        <v>25</v>
      </c>
      <c r="J21" s="75" t="str">
        <f>IF('[1]Rekapitulace stavby'!AN17="","",'[1]Rekapitulace stavby'!AN17)</f>
        <v/>
      </c>
      <c r="L21" s="13"/>
    </row>
    <row r="22" spans="2:12" s="14" customFormat="1" ht="6.95" customHeight="1">
      <c r="B22" s="13"/>
      <c r="L22" s="13"/>
    </row>
    <row r="23" spans="2:12" s="14" customFormat="1" ht="12" customHeight="1">
      <c r="B23" s="13"/>
      <c r="D23" s="74" t="s">
        <v>30</v>
      </c>
      <c r="I23" s="74" t="s">
        <v>23</v>
      </c>
      <c r="J23" s="75" t="s">
        <v>1</v>
      </c>
      <c r="L23" s="13"/>
    </row>
    <row r="24" spans="2:12" s="14" customFormat="1" ht="18" customHeight="1">
      <c r="B24" s="13"/>
      <c r="E24" s="75" t="s">
        <v>687</v>
      </c>
      <c r="I24" s="74" t="s">
        <v>25</v>
      </c>
      <c r="J24" s="75" t="s">
        <v>1</v>
      </c>
      <c r="L24" s="13"/>
    </row>
    <row r="25" spans="2:12" s="14" customFormat="1" ht="6.95" customHeight="1">
      <c r="B25" s="13"/>
      <c r="L25" s="13"/>
    </row>
    <row r="26" spans="2:12" s="14" customFormat="1" ht="12" customHeight="1">
      <c r="B26" s="13"/>
      <c r="D26" s="74" t="s">
        <v>32</v>
      </c>
      <c r="L26" s="13"/>
    </row>
    <row r="27" spans="2:12" s="78" customFormat="1" ht="16.5" customHeight="1">
      <c r="B27" s="77"/>
      <c r="E27" s="243" t="s">
        <v>1</v>
      </c>
      <c r="F27" s="243"/>
      <c r="G27" s="243"/>
      <c r="H27" s="243"/>
      <c r="L27" s="77"/>
    </row>
    <row r="28" spans="2:12" s="14" customFormat="1" ht="6.95" customHeight="1">
      <c r="B28" s="13"/>
      <c r="L28" s="13"/>
    </row>
    <row r="29" spans="2:12" s="14" customFormat="1" ht="6.95" customHeight="1">
      <c r="B29" s="13"/>
      <c r="D29" s="36"/>
      <c r="E29" s="36"/>
      <c r="F29" s="36"/>
      <c r="G29" s="36"/>
      <c r="H29" s="36"/>
      <c r="I29" s="36"/>
      <c r="J29" s="36"/>
      <c r="K29" s="36"/>
      <c r="L29" s="13"/>
    </row>
    <row r="30" spans="2:12" s="14" customFormat="1" ht="25.35" customHeight="1">
      <c r="B30" s="13"/>
      <c r="D30" s="80" t="s">
        <v>33</v>
      </c>
      <c r="J30" s="81">
        <f>ROUND(J126,2)</f>
        <v>0</v>
      </c>
      <c r="L30" s="13"/>
    </row>
    <row r="31" spans="2:12" s="14" customFormat="1" ht="6.95" customHeight="1">
      <c r="B31" s="13"/>
      <c r="D31" s="36"/>
      <c r="E31" s="36"/>
      <c r="F31" s="36"/>
      <c r="G31" s="36"/>
      <c r="H31" s="36"/>
      <c r="I31" s="36"/>
      <c r="J31" s="36"/>
      <c r="K31" s="36"/>
      <c r="L31" s="13"/>
    </row>
    <row r="32" spans="2:12" s="14" customFormat="1" ht="14.45" customHeight="1">
      <c r="B32" s="13"/>
      <c r="F32" s="82" t="s">
        <v>35</v>
      </c>
      <c r="I32" s="82" t="s">
        <v>34</v>
      </c>
      <c r="J32" s="82" t="s">
        <v>36</v>
      </c>
      <c r="L32" s="13"/>
    </row>
    <row r="33" spans="2:12" s="14" customFormat="1" ht="14.45" customHeight="1">
      <c r="B33" s="13"/>
      <c r="D33" s="83" t="s">
        <v>37</v>
      </c>
      <c r="E33" s="74" t="s">
        <v>38</v>
      </c>
      <c r="F33" s="84">
        <f>ROUND((SUM(BE126:BE208)),2)</f>
        <v>0</v>
      </c>
      <c r="I33" s="85">
        <v>0.21</v>
      </c>
      <c r="J33" s="84">
        <f>ROUND(((SUM(BE126:BE208))*I33),2)</f>
        <v>0</v>
      </c>
      <c r="L33" s="13"/>
    </row>
    <row r="34" spans="2:12" s="14" customFormat="1" ht="14.45" customHeight="1">
      <c r="B34" s="13"/>
      <c r="E34" s="74" t="s">
        <v>39</v>
      </c>
      <c r="F34" s="84">
        <f>ROUND((SUM(BF126:BF208)),2)</f>
        <v>0</v>
      </c>
      <c r="I34" s="85">
        <v>0.12</v>
      </c>
      <c r="J34" s="84">
        <f>ROUND(((SUM(BF126:BF208))*I34),2)</f>
        <v>0</v>
      </c>
      <c r="L34" s="13"/>
    </row>
    <row r="35" spans="2:12" s="14" customFormat="1" ht="14.45" customHeight="1" hidden="1">
      <c r="B35" s="13"/>
      <c r="E35" s="74" t="s">
        <v>40</v>
      </c>
      <c r="F35" s="84">
        <f>ROUND((SUM(BG126:BG208)),2)</f>
        <v>0</v>
      </c>
      <c r="I35" s="85">
        <v>0.21</v>
      </c>
      <c r="J35" s="84">
        <f>0</f>
        <v>0</v>
      </c>
      <c r="L35" s="13"/>
    </row>
    <row r="36" spans="2:12" s="14" customFormat="1" ht="14.45" customHeight="1" hidden="1">
      <c r="B36" s="13"/>
      <c r="E36" s="74" t="s">
        <v>41</v>
      </c>
      <c r="F36" s="84">
        <f>ROUND((SUM(BH126:BH208)),2)</f>
        <v>0</v>
      </c>
      <c r="I36" s="85">
        <v>0.12</v>
      </c>
      <c r="J36" s="84">
        <f>0</f>
        <v>0</v>
      </c>
      <c r="L36" s="13"/>
    </row>
    <row r="37" spans="2:12" s="14" customFormat="1" ht="14.45" customHeight="1" hidden="1">
      <c r="B37" s="13"/>
      <c r="E37" s="74" t="s">
        <v>42</v>
      </c>
      <c r="F37" s="84">
        <f>ROUND((SUM(BI126:BI208)),2)</f>
        <v>0</v>
      </c>
      <c r="I37" s="85">
        <v>0</v>
      </c>
      <c r="J37" s="84">
        <f>0</f>
        <v>0</v>
      </c>
      <c r="L37" s="13"/>
    </row>
    <row r="38" spans="2:12" s="14" customFormat="1" ht="6.95" customHeight="1">
      <c r="B38" s="13"/>
      <c r="L38" s="13"/>
    </row>
    <row r="39" spans="2:12" s="14" customFormat="1" ht="25.35" customHeight="1">
      <c r="B39" s="13"/>
      <c r="C39" s="86"/>
      <c r="D39" s="87" t="s">
        <v>43</v>
      </c>
      <c r="E39" s="39"/>
      <c r="F39" s="39"/>
      <c r="G39" s="88" t="s">
        <v>44</v>
      </c>
      <c r="H39" s="89" t="s">
        <v>45</v>
      </c>
      <c r="I39" s="39"/>
      <c r="J39" s="90">
        <f>SUM(J30:J37)</f>
        <v>0</v>
      </c>
      <c r="K39" s="91"/>
      <c r="L39" s="13"/>
    </row>
    <row r="40" spans="2:12" s="14" customFormat="1" ht="14.45" customHeight="1">
      <c r="B40" s="13"/>
      <c r="L40" s="13"/>
    </row>
    <row r="41" spans="2:12" ht="14.45" customHeight="1">
      <c r="B41" s="5"/>
      <c r="L41" s="5"/>
    </row>
    <row r="42" spans="2:12" ht="14.45" customHeight="1">
      <c r="B42" s="5"/>
      <c r="L42" s="5"/>
    </row>
    <row r="43" spans="2:12" ht="14.45" customHeight="1">
      <c r="B43" s="5"/>
      <c r="L43" s="5"/>
    </row>
    <row r="44" spans="2:12" ht="14.45" customHeight="1">
      <c r="B44" s="5"/>
      <c r="L44" s="5"/>
    </row>
    <row r="45" spans="2:12" ht="14.45" customHeight="1">
      <c r="B45" s="5"/>
      <c r="L45" s="5"/>
    </row>
    <row r="46" spans="2:12" ht="14.45" customHeight="1">
      <c r="B46" s="5"/>
      <c r="L46" s="5"/>
    </row>
    <row r="47" spans="2:12" ht="14.45" customHeight="1">
      <c r="B47" s="5"/>
      <c r="L47" s="5"/>
    </row>
    <row r="48" spans="2:12" ht="14.45" customHeight="1">
      <c r="B48" s="5"/>
      <c r="L48" s="5"/>
    </row>
    <row r="49" spans="2:12" ht="14.45" customHeight="1">
      <c r="B49" s="5"/>
      <c r="L49" s="5"/>
    </row>
    <row r="50" spans="2:12" s="14" customFormat="1" ht="14.45" customHeight="1">
      <c r="B50" s="13"/>
      <c r="D50" s="92" t="s">
        <v>46</v>
      </c>
      <c r="E50" s="24"/>
      <c r="F50" s="24"/>
      <c r="G50" s="92" t="s">
        <v>47</v>
      </c>
      <c r="H50" s="24"/>
      <c r="I50" s="24"/>
      <c r="J50" s="24"/>
      <c r="K50" s="24"/>
      <c r="L50" s="13"/>
    </row>
    <row r="51" spans="2:12" ht="15">
      <c r="B51" s="5"/>
      <c r="L51" s="5"/>
    </row>
    <row r="52" spans="2:12" ht="15">
      <c r="B52" s="5"/>
      <c r="L52" s="5"/>
    </row>
    <row r="53" spans="2:12" ht="15">
      <c r="B53" s="5"/>
      <c r="L53" s="5"/>
    </row>
    <row r="54" spans="2:12" ht="15">
      <c r="B54" s="5"/>
      <c r="L54" s="5"/>
    </row>
    <row r="55" spans="2:12" ht="15">
      <c r="B55" s="5"/>
      <c r="L55" s="5"/>
    </row>
    <row r="56" spans="2:12" ht="15">
      <c r="B56" s="5"/>
      <c r="L56" s="5"/>
    </row>
    <row r="57" spans="2:12" ht="15">
      <c r="B57" s="5"/>
      <c r="L57" s="5"/>
    </row>
    <row r="58" spans="2:12" ht="15">
      <c r="B58" s="5"/>
      <c r="L58" s="5"/>
    </row>
    <row r="59" spans="2:12" ht="15">
      <c r="B59" s="5"/>
      <c r="L59" s="5"/>
    </row>
    <row r="60" spans="2:12" ht="15">
      <c r="B60" s="5"/>
      <c r="L60" s="5"/>
    </row>
    <row r="61" spans="2:12" s="14" customFormat="1" ht="15">
      <c r="B61" s="13"/>
      <c r="D61" s="93" t="s">
        <v>48</v>
      </c>
      <c r="E61" s="16"/>
      <c r="F61" s="94" t="s">
        <v>49</v>
      </c>
      <c r="G61" s="93" t="s">
        <v>48</v>
      </c>
      <c r="H61" s="16"/>
      <c r="I61" s="16"/>
      <c r="J61" s="95" t="s">
        <v>49</v>
      </c>
      <c r="K61" s="16"/>
      <c r="L61" s="13"/>
    </row>
    <row r="62" spans="2:12" ht="15">
      <c r="B62" s="5"/>
      <c r="L62" s="5"/>
    </row>
    <row r="63" spans="2:12" ht="15">
      <c r="B63" s="5"/>
      <c r="L63" s="5"/>
    </row>
    <row r="64" spans="2:12" ht="15">
      <c r="B64" s="5"/>
      <c r="L64" s="5"/>
    </row>
    <row r="65" spans="2:12" s="14" customFormat="1" ht="15">
      <c r="B65" s="13"/>
      <c r="D65" s="92" t="s">
        <v>50</v>
      </c>
      <c r="E65" s="24"/>
      <c r="F65" s="24"/>
      <c r="G65" s="92" t="s">
        <v>51</v>
      </c>
      <c r="H65" s="24"/>
      <c r="I65" s="24"/>
      <c r="J65" s="24"/>
      <c r="K65" s="24"/>
      <c r="L65" s="13"/>
    </row>
    <row r="66" spans="2:12" ht="15">
      <c r="B66" s="5"/>
      <c r="L66" s="5"/>
    </row>
    <row r="67" spans="2:12" ht="15">
      <c r="B67" s="5"/>
      <c r="L67" s="5"/>
    </row>
    <row r="68" spans="2:12" ht="15">
      <c r="B68" s="5"/>
      <c r="L68" s="5"/>
    </row>
    <row r="69" spans="2:12" ht="15">
      <c r="B69" s="5"/>
      <c r="L69" s="5"/>
    </row>
    <row r="70" spans="2:12" ht="15">
      <c r="B70" s="5"/>
      <c r="L70" s="5"/>
    </row>
    <row r="71" spans="2:12" ht="15">
      <c r="B71" s="5"/>
      <c r="L71" s="5"/>
    </row>
    <row r="72" spans="2:12" ht="15">
      <c r="B72" s="5"/>
      <c r="L72" s="5"/>
    </row>
    <row r="73" spans="2:12" ht="15">
      <c r="B73" s="5"/>
      <c r="L73" s="5"/>
    </row>
    <row r="74" spans="2:12" ht="15">
      <c r="B74" s="5"/>
      <c r="L74" s="5"/>
    </row>
    <row r="75" spans="2:12" ht="15">
      <c r="B75" s="5"/>
      <c r="L75" s="5"/>
    </row>
    <row r="76" spans="2:12" s="14" customFormat="1" ht="15">
      <c r="B76" s="13"/>
      <c r="D76" s="93" t="s">
        <v>48</v>
      </c>
      <c r="E76" s="16"/>
      <c r="F76" s="94" t="s">
        <v>49</v>
      </c>
      <c r="G76" s="93" t="s">
        <v>48</v>
      </c>
      <c r="H76" s="16"/>
      <c r="I76" s="16"/>
      <c r="J76" s="95" t="s">
        <v>49</v>
      </c>
      <c r="K76" s="16"/>
      <c r="L76" s="13"/>
    </row>
    <row r="77" spans="2:12" s="14" customFormat="1" ht="14.45" customHeight="1"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13"/>
    </row>
    <row r="81" spans="2:12" s="14" customFormat="1" ht="6.95" customHeight="1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13"/>
    </row>
    <row r="82" spans="2:12" s="14" customFormat="1" ht="24.95" customHeight="1">
      <c r="B82" s="13"/>
      <c r="C82" s="72" t="s">
        <v>94</v>
      </c>
      <c r="L82" s="13"/>
    </row>
    <row r="83" spans="2:12" s="14" customFormat="1" ht="6.95" customHeight="1">
      <c r="B83" s="13"/>
      <c r="L83" s="13"/>
    </row>
    <row r="84" spans="2:12" s="14" customFormat="1" ht="12" customHeight="1">
      <c r="B84" s="13"/>
      <c r="C84" s="74" t="s">
        <v>14</v>
      </c>
      <c r="L84" s="13"/>
    </row>
    <row r="85" spans="2:12" s="14" customFormat="1" ht="26.25" customHeight="1">
      <c r="B85" s="13"/>
      <c r="E85" s="240" t="str">
        <f>E7</f>
        <v>VÝMĚNA ROZVODŮ ZTI V BUDOVĚ ZUŠ ČESKÁ LÍPA, ARBESOVA 2077-.ETAPA</v>
      </c>
      <c r="F85" s="241"/>
      <c r="G85" s="241"/>
      <c r="H85" s="241"/>
      <c r="L85" s="13"/>
    </row>
    <row r="86" spans="2:12" s="14" customFormat="1" ht="12" customHeight="1">
      <c r="B86" s="13"/>
      <c r="C86" s="74" t="s">
        <v>92</v>
      </c>
      <c r="L86" s="13"/>
    </row>
    <row r="87" spans="2:12" s="14" customFormat="1" ht="30" customHeight="1">
      <c r="B87" s="13"/>
      <c r="E87" s="238" t="str">
        <f>E9</f>
        <v>SO 701.2 - SO 701.2  STOUPAČKY, UČEBNY A INSTALAČNÍ KANÁL</v>
      </c>
      <c r="F87" s="239"/>
      <c r="G87" s="239"/>
      <c r="H87" s="239"/>
      <c r="L87" s="13"/>
    </row>
    <row r="88" spans="2:12" s="14" customFormat="1" ht="6.95" customHeight="1">
      <c r="B88" s="13"/>
      <c r="L88" s="13"/>
    </row>
    <row r="89" spans="2:12" s="14" customFormat="1" ht="12" customHeight="1">
      <c r="B89" s="13"/>
      <c r="C89" s="74" t="s">
        <v>18</v>
      </c>
      <c r="F89" s="75" t="str">
        <f>F12</f>
        <v>ČESKÁ LÍPA, ARBESOVA 2077</v>
      </c>
      <c r="I89" s="74" t="s">
        <v>20</v>
      </c>
      <c r="J89" s="76" t="str">
        <f>IF(J12="","",J12)</f>
        <v>19. 3. 2024</v>
      </c>
      <c r="L89" s="13"/>
    </row>
    <row r="90" spans="2:12" s="14" customFormat="1" ht="6.95" customHeight="1">
      <c r="B90" s="13"/>
      <c r="L90" s="13"/>
    </row>
    <row r="91" spans="2:12" s="14" customFormat="1" ht="15.2" customHeight="1">
      <c r="B91" s="13"/>
      <c r="C91" s="74" t="s">
        <v>22</v>
      </c>
      <c r="F91" s="75" t="str">
        <f>E15</f>
        <v>MĚSTO ČESKÁ LÍPA</v>
      </c>
      <c r="I91" s="74" t="s">
        <v>28</v>
      </c>
      <c r="J91" s="79" t="str">
        <f>E21</f>
        <v xml:space="preserve"> </v>
      </c>
      <c r="L91" s="13"/>
    </row>
    <row r="92" spans="2:12" s="14" customFormat="1" ht="15.2" customHeight="1">
      <c r="B92" s="13"/>
      <c r="C92" s="74" t="s">
        <v>26</v>
      </c>
      <c r="F92" s="75" t="str">
        <f>IF(E18="","",E18)</f>
        <v xml:space="preserve"> </v>
      </c>
      <c r="I92" s="74" t="s">
        <v>30</v>
      </c>
      <c r="J92" s="79" t="str">
        <f>E24</f>
        <v>Ing. HERMOVÁ</v>
      </c>
      <c r="L92" s="13"/>
    </row>
    <row r="93" spans="2:12" s="14" customFormat="1" ht="10.35" customHeight="1">
      <c r="B93" s="13"/>
      <c r="L93" s="13"/>
    </row>
    <row r="94" spans="2:12" s="14" customFormat="1" ht="29.25" customHeight="1">
      <c r="B94" s="13"/>
      <c r="C94" s="96" t="s">
        <v>95</v>
      </c>
      <c r="D94" s="86"/>
      <c r="E94" s="86"/>
      <c r="F94" s="86"/>
      <c r="G94" s="86"/>
      <c r="H94" s="86"/>
      <c r="I94" s="86"/>
      <c r="J94" s="97" t="s">
        <v>96</v>
      </c>
      <c r="K94" s="86"/>
      <c r="L94" s="13"/>
    </row>
    <row r="95" spans="2:12" s="14" customFormat="1" ht="10.35" customHeight="1">
      <c r="B95" s="13"/>
      <c r="L95" s="13"/>
    </row>
    <row r="96" spans="2:47" s="14" customFormat="1" ht="22.9" customHeight="1">
      <c r="B96" s="13"/>
      <c r="C96" s="98" t="s">
        <v>97</v>
      </c>
      <c r="J96" s="81">
        <f>J126</f>
        <v>0</v>
      </c>
      <c r="L96" s="13"/>
      <c r="AU96" s="2" t="s">
        <v>98</v>
      </c>
    </row>
    <row r="97" spans="2:12" s="100" customFormat="1" ht="24.95" customHeight="1">
      <c r="B97" s="99"/>
      <c r="D97" s="101" t="s">
        <v>99</v>
      </c>
      <c r="E97" s="102"/>
      <c r="F97" s="102"/>
      <c r="G97" s="102"/>
      <c r="H97" s="102"/>
      <c r="I97" s="102"/>
      <c r="J97" s="103">
        <f>J127</f>
        <v>0</v>
      </c>
      <c r="L97" s="99"/>
    </row>
    <row r="98" spans="2:12" s="105" customFormat="1" ht="19.9" customHeight="1">
      <c r="B98" s="104"/>
      <c r="D98" s="106" t="s">
        <v>100</v>
      </c>
      <c r="E98" s="107"/>
      <c r="F98" s="107"/>
      <c r="G98" s="107"/>
      <c r="H98" s="107"/>
      <c r="I98" s="107"/>
      <c r="J98" s="108">
        <f>J128</f>
        <v>0</v>
      </c>
      <c r="L98" s="104"/>
    </row>
    <row r="99" spans="2:12" s="105" customFormat="1" ht="19.9" customHeight="1">
      <c r="B99" s="104"/>
      <c r="D99" s="106" t="s">
        <v>102</v>
      </c>
      <c r="E99" s="107"/>
      <c r="F99" s="107"/>
      <c r="G99" s="107"/>
      <c r="H99" s="107"/>
      <c r="I99" s="107"/>
      <c r="J99" s="108">
        <f>J141</f>
        <v>0</v>
      </c>
      <c r="L99" s="104"/>
    </row>
    <row r="100" spans="2:12" s="105" customFormat="1" ht="19.9" customHeight="1">
      <c r="B100" s="104"/>
      <c r="D100" s="106" t="s">
        <v>104</v>
      </c>
      <c r="E100" s="107"/>
      <c r="F100" s="107"/>
      <c r="G100" s="107"/>
      <c r="H100" s="107"/>
      <c r="I100" s="107"/>
      <c r="J100" s="108">
        <f>J144</f>
        <v>0</v>
      </c>
      <c r="L100" s="104"/>
    </row>
    <row r="101" spans="2:12" s="105" customFormat="1" ht="19.9" customHeight="1">
      <c r="B101" s="104"/>
      <c r="D101" s="106" t="s">
        <v>106</v>
      </c>
      <c r="E101" s="107"/>
      <c r="F101" s="107"/>
      <c r="G101" s="107"/>
      <c r="H101" s="107"/>
      <c r="I101" s="107"/>
      <c r="J101" s="108">
        <f>J149</f>
        <v>0</v>
      </c>
      <c r="L101" s="104"/>
    </row>
    <row r="102" spans="2:12" s="100" customFormat="1" ht="24.95" customHeight="1">
      <c r="B102" s="99"/>
      <c r="D102" s="101" t="s">
        <v>108</v>
      </c>
      <c r="E102" s="102"/>
      <c r="F102" s="102"/>
      <c r="G102" s="102"/>
      <c r="H102" s="102"/>
      <c r="I102" s="102"/>
      <c r="J102" s="103">
        <f>J161</f>
        <v>0</v>
      </c>
      <c r="L102" s="99"/>
    </row>
    <row r="103" spans="2:12" s="105" customFormat="1" ht="19.9" customHeight="1">
      <c r="B103" s="104"/>
      <c r="D103" s="106" t="s">
        <v>688</v>
      </c>
      <c r="E103" s="107"/>
      <c r="F103" s="107"/>
      <c r="G103" s="107"/>
      <c r="H103" s="107"/>
      <c r="I103" s="107"/>
      <c r="J103" s="108">
        <f>J162</f>
        <v>0</v>
      </c>
      <c r="L103" s="104"/>
    </row>
    <row r="104" spans="2:12" s="105" customFormat="1" ht="19.9" customHeight="1">
      <c r="B104" s="104"/>
      <c r="D104" s="106" t="s">
        <v>689</v>
      </c>
      <c r="E104" s="107"/>
      <c r="F104" s="107"/>
      <c r="G104" s="107"/>
      <c r="H104" s="107"/>
      <c r="I104" s="107"/>
      <c r="J104" s="108">
        <f>J176</f>
        <v>0</v>
      </c>
      <c r="L104" s="104"/>
    </row>
    <row r="105" spans="2:12" s="105" customFormat="1" ht="19.9" customHeight="1">
      <c r="B105" s="104"/>
      <c r="D105" s="106" t="s">
        <v>690</v>
      </c>
      <c r="E105" s="107"/>
      <c r="F105" s="107"/>
      <c r="G105" s="107"/>
      <c r="H105" s="107"/>
      <c r="I105" s="107"/>
      <c r="J105" s="108">
        <f>J193</f>
        <v>0</v>
      </c>
      <c r="L105" s="104"/>
    </row>
    <row r="106" spans="2:12" s="105" customFormat="1" ht="19.9" customHeight="1">
      <c r="B106" s="104"/>
      <c r="D106" s="106" t="s">
        <v>691</v>
      </c>
      <c r="E106" s="107"/>
      <c r="F106" s="107"/>
      <c r="G106" s="107"/>
      <c r="H106" s="107"/>
      <c r="I106" s="107"/>
      <c r="J106" s="108">
        <f>J206</f>
        <v>0</v>
      </c>
      <c r="L106" s="104"/>
    </row>
    <row r="107" spans="2:12" s="14" customFormat="1" ht="21.75" customHeight="1">
      <c r="B107" s="13"/>
      <c r="L107" s="13"/>
    </row>
    <row r="108" spans="2:12" s="14" customFormat="1" ht="6.95" customHeight="1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13"/>
    </row>
    <row r="112" spans="2:12" s="14" customFormat="1" ht="6.95" customHeight="1">
      <c r="B112" s="28"/>
      <c r="C112" s="29"/>
      <c r="D112" s="29"/>
      <c r="E112" s="29"/>
      <c r="F112" s="29"/>
      <c r="G112" s="29"/>
      <c r="H112" s="29"/>
      <c r="I112" s="29"/>
      <c r="J112" s="29"/>
      <c r="K112" s="29"/>
      <c r="L112" s="13"/>
    </row>
    <row r="113" spans="2:12" s="14" customFormat="1" ht="24.95" customHeight="1">
      <c r="B113" s="13"/>
      <c r="C113" s="72" t="s">
        <v>121</v>
      </c>
      <c r="L113" s="13"/>
    </row>
    <row r="114" spans="2:12" s="14" customFormat="1" ht="6.95" customHeight="1">
      <c r="B114" s="13"/>
      <c r="L114" s="13"/>
    </row>
    <row r="115" spans="2:12" s="14" customFormat="1" ht="12" customHeight="1">
      <c r="B115" s="13"/>
      <c r="C115" s="74" t="s">
        <v>14</v>
      </c>
      <c r="L115" s="13"/>
    </row>
    <row r="116" spans="2:12" s="14" customFormat="1" ht="26.25" customHeight="1">
      <c r="B116" s="13"/>
      <c r="E116" s="240" t="str">
        <f>E7</f>
        <v>VÝMĚNA ROZVODŮ ZTI V BUDOVĚ ZUŠ ČESKÁ LÍPA, ARBESOVA 2077-.ETAPA</v>
      </c>
      <c r="F116" s="241"/>
      <c r="G116" s="241"/>
      <c r="H116" s="241"/>
      <c r="L116" s="13"/>
    </row>
    <row r="117" spans="2:12" s="14" customFormat="1" ht="12" customHeight="1">
      <c r="B117" s="13"/>
      <c r="C117" s="74" t="s">
        <v>92</v>
      </c>
      <c r="L117" s="13"/>
    </row>
    <row r="118" spans="2:12" s="14" customFormat="1" ht="30" customHeight="1">
      <c r="B118" s="13"/>
      <c r="E118" s="238" t="str">
        <f>E9</f>
        <v>SO 701.2 - SO 701.2  STOUPAČKY, UČEBNY A INSTALAČNÍ KANÁL</v>
      </c>
      <c r="F118" s="239"/>
      <c r="G118" s="239"/>
      <c r="H118" s="239"/>
      <c r="L118" s="13"/>
    </row>
    <row r="119" spans="2:12" s="14" customFormat="1" ht="6.95" customHeight="1">
      <c r="B119" s="13"/>
      <c r="L119" s="13"/>
    </row>
    <row r="120" spans="2:12" s="14" customFormat="1" ht="12" customHeight="1">
      <c r="B120" s="13"/>
      <c r="C120" s="74" t="s">
        <v>18</v>
      </c>
      <c r="F120" s="75" t="str">
        <f>F12</f>
        <v>ČESKÁ LÍPA, ARBESOVA 2077</v>
      </c>
      <c r="I120" s="74" t="s">
        <v>20</v>
      </c>
      <c r="J120" s="76" t="str">
        <f>IF(J12="","",J12)</f>
        <v>19. 3. 2024</v>
      </c>
      <c r="L120" s="13"/>
    </row>
    <row r="121" spans="2:12" s="14" customFormat="1" ht="6.95" customHeight="1">
      <c r="B121" s="13"/>
      <c r="L121" s="13"/>
    </row>
    <row r="122" spans="2:12" s="14" customFormat="1" ht="15.2" customHeight="1">
      <c r="B122" s="13"/>
      <c r="C122" s="74" t="s">
        <v>22</v>
      </c>
      <c r="F122" s="75" t="str">
        <f>E15</f>
        <v>MĚSTO ČESKÁ LÍPA</v>
      </c>
      <c r="I122" s="74" t="s">
        <v>28</v>
      </c>
      <c r="J122" s="79" t="str">
        <f>E21</f>
        <v xml:space="preserve"> </v>
      </c>
      <c r="L122" s="13"/>
    </row>
    <row r="123" spans="2:12" s="14" customFormat="1" ht="15.2" customHeight="1">
      <c r="B123" s="13"/>
      <c r="C123" s="74" t="s">
        <v>26</v>
      </c>
      <c r="F123" s="75" t="str">
        <f>IF(E18="","",E18)</f>
        <v xml:space="preserve"> </v>
      </c>
      <c r="I123" s="74" t="s">
        <v>30</v>
      </c>
      <c r="J123" s="79" t="str">
        <f>E24</f>
        <v>Ing. HERMOVÁ</v>
      </c>
      <c r="L123" s="13"/>
    </row>
    <row r="124" spans="2:12" s="14" customFormat="1" ht="10.35" customHeight="1">
      <c r="B124" s="13"/>
      <c r="L124" s="13"/>
    </row>
    <row r="125" spans="2:20" s="116" customFormat="1" ht="29.25" customHeight="1">
      <c r="B125" s="109"/>
      <c r="C125" s="110" t="s">
        <v>122</v>
      </c>
      <c r="D125" s="111" t="s">
        <v>58</v>
      </c>
      <c r="E125" s="111" t="s">
        <v>54</v>
      </c>
      <c r="F125" s="111" t="s">
        <v>55</v>
      </c>
      <c r="G125" s="111" t="s">
        <v>123</v>
      </c>
      <c r="H125" s="111" t="s">
        <v>124</v>
      </c>
      <c r="I125" s="111" t="s">
        <v>125</v>
      </c>
      <c r="J125" s="111" t="s">
        <v>96</v>
      </c>
      <c r="K125" s="112" t="s">
        <v>126</v>
      </c>
      <c r="L125" s="109"/>
      <c r="M125" s="113" t="s">
        <v>1</v>
      </c>
      <c r="N125" s="114" t="s">
        <v>37</v>
      </c>
      <c r="O125" s="114" t="s">
        <v>127</v>
      </c>
      <c r="P125" s="114" t="s">
        <v>128</v>
      </c>
      <c r="Q125" s="114" t="s">
        <v>129</v>
      </c>
      <c r="R125" s="114" t="s">
        <v>130</v>
      </c>
      <c r="S125" s="114" t="s">
        <v>131</v>
      </c>
      <c r="T125" s="115" t="s">
        <v>132</v>
      </c>
    </row>
    <row r="126" spans="2:63" s="14" customFormat="1" ht="22.9" customHeight="1">
      <c r="B126" s="13"/>
      <c r="C126" s="117" t="s">
        <v>133</v>
      </c>
      <c r="J126" s="118">
        <f>BK126</f>
        <v>0</v>
      </c>
      <c r="L126" s="13"/>
      <c r="M126" s="44"/>
      <c r="N126" s="36"/>
      <c r="O126" s="36"/>
      <c r="P126" s="119">
        <f>P127+P161</f>
        <v>456.07250799999997</v>
      </c>
      <c r="Q126" s="36"/>
      <c r="R126" s="119">
        <f>R127+R161</f>
        <v>10.309199500000002</v>
      </c>
      <c r="S126" s="36"/>
      <c r="T126" s="120">
        <f>T127+T161</f>
        <v>1.8058389999999997</v>
      </c>
      <c r="AT126" s="2" t="s">
        <v>72</v>
      </c>
      <c r="AU126" s="2" t="s">
        <v>98</v>
      </c>
      <c r="BK126" s="121">
        <f>BK127+BK161</f>
        <v>0</v>
      </c>
    </row>
    <row r="127" spans="2:63" s="123" customFormat="1" ht="25.9" customHeight="1">
      <c r="B127" s="122"/>
      <c r="D127" s="124" t="s">
        <v>72</v>
      </c>
      <c r="E127" s="125" t="s">
        <v>134</v>
      </c>
      <c r="F127" s="125" t="s">
        <v>135</v>
      </c>
      <c r="J127" s="126">
        <f>BK127</f>
        <v>0</v>
      </c>
      <c r="L127" s="122"/>
      <c r="M127" s="127"/>
      <c r="P127" s="128">
        <f>P128+P141+P144+P149</f>
        <v>116.215069</v>
      </c>
      <c r="R127" s="128">
        <f>R128+R141+R144+R149</f>
        <v>9.752539500000001</v>
      </c>
      <c r="T127" s="129">
        <f>T128+T141+T144+T149</f>
        <v>0.2103</v>
      </c>
      <c r="AR127" s="124" t="s">
        <v>81</v>
      </c>
      <c r="AT127" s="130" t="s">
        <v>72</v>
      </c>
      <c r="AU127" s="130" t="s">
        <v>73</v>
      </c>
      <c r="AY127" s="124" t="s">
        <v>136</v>
      </c>
      <c r="BK127" s="131">
        <f>BK128+BK141+BK144+BK149</f>
        <v>0</v>
      </c>
    </row>
    <row r="128" spans="2:63" s="123" customFormat="1" ht="22.9" customHeight="1">
      <c r="B128" s="122"/>
      <c r="D128" s="124" t="s">
        <v>72</v>
      </c>
      <c r="E128" s="132" t="s">
        <v>81</v>
      </c>
      <c r="F128" s="132" t="s">
        <v>137</v>
      </c>
      <c r="J128" s="133">
        <f>BK128</f>
        <v>0</v>
      </c>
      <c r="L128" s="122"/>
      <c r="M128" s="127"/>
      <c r="P128" s="128">
        <f>SUM(P129:P140)</f>
        <v>80.619845</v>
      </c>
      <c r="R128" s="128">
        <f>SUM(R129:R140)</f>
        <v>7.2</v>
      </c>
      <c r="T128" s="129">
        <f>SUM(T129:T140)</f>
        <v>0</v>
      </c>
      <c r="AR128" s="124" t="s">
        <v>81</v>
      </c>
      <c r="AT128" s="130" t="s">
        <v>72</v>
      </c>
      <c r="AU128" s="130" t="s">
        <v>81</v>
      </c>
      <c r="AY128" s="124" t="s">
        <v>136</v>
      </c>
      <c r="BK128" s="131">
        <f>SUM(BK129:BK140)</f>
        <v>0</v>
      </c>
    </row>
    <row r="129" spans="2:65" s="14" customFormat="1" ht="24.2" customHeight="1">
      <c r="B129" s="13"/>
      <c r="C129" s="134" t="s">
        <v>81</v>
      </c>
      <c r="D129" s="134" t="s">
        <v>138</v>
      </c>
      <c r="E129" s="135" t="s">
        <v>139</v>
      </c>
      <c r="F129" s="136" t="s">
        <v>140</v>
      </c>
      <c r="G129" s="137" t="s">
        <v>141</v>
      </c>
      <c r="H129" s="138">
        <v>6.935</v>
      </c>
      <c r="I129" s="203">
        <v>0</v>
      </c>
      <c r="J129" s="139">
        <f>ROUND(I129*H129,2)</f>
        <v>0</v>
      </c>
      <c r="K129" s="136" t="s">
        <v>1</v>
      </c>
      <c r="L129" s="13"/>
      <c r="M129" s="140" t="s">
        <v>1</v>
      </c>
      <c r="N129" s="141" t="s">
        <v>38</v>
      </c>
      <c r="O129" s="142">
        <v>7.127</v>
      </c>
      <c r="P129" s="142">
        <f>O129*H129</f>
        <v>49.425745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143</v>
      </c>
      <c r="AT129" s="144" t="s">
        <v>138</v>
      </c>
      <c r="AU129" s="144" t="s">
        <v>83</v>
      </c>
      <c r="AY129" s="2" t="s">
        <v>136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2" t="s">
        <v>81</v>
      </c>
      <c r="BK129" s="145">
        <f>ROUND(I129*H129,2)</f>
        <v>0</v>
      </c>
      <c r="BL129" s="2" t="s">
        <v>143</v>
      </c>
      <c r="BM129" s="144" t="s">
        <v>692</v>
      </c>
    </row>
    <row r="130" spans="2:51" s="147" customFormat="1" ht="11.25">
      <c r="B130" s="146"/>
      <c r="D130" s="148" t="s">
        <v>145</v>
      </c>
      <c r="E130" s="149" t="s">
        <v>1</v>
      </c>
      <c r="F130" s="150" t="s">
        <v>693</v>
      </c>
      <c r="H130" s="151">
        <v>6.935</v>
      </c>
      <c r="L130" s="146"/>
      <c r="M130" s="152"/>
      <c r="T130" s="153"/>
      <c r="AT130" s="149" t="s">
        <v>145</v>
      </c>
      <c r="AU130" s="149" t="s">
        <v>83</v>
      </c>
      <c r="AV130" s="147" t="s">
        <v>83</v>
      </c>
      <c r="AW130" s="147" t="s">
        <v>29</v>
      </c>
      <c r="AX130" s="147" t="s">
        <v>81</v>
      </c>
      <c r="AY130" s="149" t="s">
        <v>136</v>
      </c>
    </row>
    <row r="131" spans="2:65" s="14" customFormat="1" ht="55.5" customHeight="1">
      <c r="B131" s="13"/>
      <c r="C131" s="134" t="s">
        <v>83</v>
      </c>
      <c r="D131" s="134" t="s">
        <v>138</v>
      </c>
      <c r="E131" s="135" t="s">
        <v>694</v>
      </c>
      <c r="F131" s="136" t="s">
        <v>695</v>
      </c>
      <c r="G131" s="137" t="s">
        <v>141</v>
      </c>
      <c r="H131" s="138">
        <v>6.935</v>
      </c>
      <c r="I131" s="203">
        <v>0</v>
      </c>
      <c r="J131" s="139">
        <f>ROUND(I131*H131,2)</f>
        <v>0</v>
      </c>
      <c r="K131" s="136" t="s">
        <v>1</v>
      </c>
      <c r="L131" s="13"/>
      <c r="M131" s="140" t="s">
        <v>1</v>
      </c>
      <c r="N131" s="141" t="s">
        <v>38</v>
      </c>
      <c r="O131" s="142">
        <v>1.965</v>
      </c>
      <c r="P131" s="142">
        <f>O131*H131</f>
        <v>13.627275</v>
      </c>
      <c r="Q131" s="142">
        <v>0</v>
      </c>
      <c r="R131" s="142">
        <f>Q131*H131</f>
        <v>0</v>
      </c>
      <c r="S131" s="142">
        <v>0</v>
      </c>
      <c r="T131" s="143">
        <f>S131*H131</f>
        <v>0</v>
      </c>
      <c r="AR131" s="144" t="s">
        <v>143</v>
      </c>
      <c r="AT131" s="144" t="s">
        <v>138</v>
      </c>
      <c r="AU131" s="144" t="s">
        <v>83</v>
      </c>
      <c r="AY131" s="2" t="s">
        <v>136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2" t="s">
        <v>81</v>
      </c>
      <c r="BK131" s="145">
        <f>ROUND(I131*H131,2)</f>
        <v>0</v>
      </c>
      <c r="BL131" s="2" t="s">
        <v>143</v>
      </c>
      <c r="BM131" s="144" t="s">
        <v>696</v>
      </c>
    </row>
    <row r="132" spans="2:65" s="14" customFormat="1" ht="55.5" customHeight="1">
      <c r="B132" s="13"/>
      <c r="C132" s="134" t="s">
        <v>150</v>
      </c>
      <c r="D132" s="134" t="s">
        <v>138</v>
      </c>
      <c r="E132" s="135" t="s">
        <v>697</v>
      </c>
      <c r="F132" s="136" t="s">
        <v>698</v>
      </c>
      <c r="G132" s="137" t="s">
        <v>141</v>
      </c>
      <c r="H132" s="138">
        <v>6.935</v>
      </c>
      <c r="I132" s="203">
        <v>0</v>
      </c>
      <c r="J132" s="139">
        <f>ROUND(I132*H132,2)</f>
        <v>0</v>
      </c>
      <c r="K132" s="136" t="s">
        <v>1</v>
      </c>
      <c r="L132" s="13"/>
      <c r="M132" s="140" t="s">
        <v>1</v>
      </c>
      <c r="N132" s="141" t="s">
        <v>38</v>
      </c>
      <c r="O132" s="142">
        <v>0.411</v>
      </c>
      <c r="P132" s="142">
        <f>O132*H132</f>
        <v>2.8502849999999995</v>
      </c>
      <c r="Q132" s="142">
        <v>0</v>
      </c>
      <c r="R132" s="142">
        <f>Q132*H132</f>
        <v>0</v>
      </c>
      <c r="S132" s="142">
        <v>0</v>
      </c>
      <c r="T132" s="143">
        <f>S132*H132</f>
        <v>0</v>
      </c>
      <c r="AR132" s="144" t="s">
        <v>143</v>
      </c>
      <c r="AT132" s="144" t="s">
        <v>138</v>
      </c>
      <c r="AU132" s="144" t="s">
        <v>83</v>
      </c>
      <c r="AY132" s="2" t="s">
        <v>136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2" t="s">
        <v>81</v>
      </c>
      <c r="BK132" s="145">
        <f>ROUND(I132*H132,2)</f>
        <v>0</v>
      </c>
      <c r="BL132" s="2" t="s">
        <v>143</v>
      </c>
      <c r="BM132" s="144" t="s">
        <v>699</v>
      </c>
    </row>
    <row r="133" spans="2:65" s="14" customFormat="1" ht="62.65" customHeight="1">
      <c r="B133" s="13"/>
      <c r="C133" s="134" t="s">
        <v>143</v>
      </c>
      <c r="D133" s="134" t="s">
        <v>138</v>
      </c>
      <c r="E133" s="135" t="s">
        <v>700</v>
      </c>
      <c r="F133" s="136" t="s">
        <v>701</v>
      </c>
      <c r="G133" s="137" t="s">
        <v>141</v>
      </c>
      <c r="H133" s="138">
        <v>20.805</v>
      </c>
      <c r="I133" s="203">
        <v>0</v>
      </c>
      <c r="J133" s="139">
        <f>ROUND(I133*H133,2)</f>
        <v>0</v>
      </c>
      <c r="K133" s="136" t="s">
        <v>1</v>
      </c>
      <c r="L133" s="13"/>
      <c r="M133" s="140" t="s">
        <v>1</v>
      </c>
      <c r="N133" s="141" t="s">
        <v>38</v>
      </c>
      <c r="O133" s="142">
        <v>0.379</v>
      </c>
      <c r="P133" s="142">
        <f>O133*H133</f>
        <v>7.885095</v>
      </c>
      <c r="Q133" s="142">
        <v>0</v>
      </c>
      <c r="R133" s="142">
        <f>Q133*H133</f>
        <v>0</v>
      </c>
      <c r="S133" s="142">
        <v>0</v>
      </c>
      <c r="T133" s="143">
        <f>S133*H133</f>
        <v>0</v>
      </c>
      <c r="AR133" s="144" t="s">
        <v>143</v>
      </c>
      <c r="AT133" s="144" t="s">
        <v>138</v>
      </c>
      <c r="AU133" s="144" t="s">
        <v>83</v>
      </c>
      <c r="AY133" s="2" t="s">
        <v>136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2" t="s">
        <v>81</v>
      </c>
      <c r="BK133" s="145">
        <f>ROUND(I133*H133,2)</f>
        <v>0</v>
      </c>
      <c r="BL133" s="2" t="s">
        <v>143</v>
      </c>
      <c r="BM133" s="144" t="s">
        <v>702</v>
      </c>
    </row>
    <row r="134" spans="2:51" s="147" customFormat="1" ht="11.25">
      <c r="B134" s="146"/>
      <c r="D134" s="148" t="s">
        <v>145</v>
      </c>
      <c r="E134" s="149" t="s">
        <v>1</v>
      </c>
      <c r="F134" s="150" t="s">
        <v>703</v>
      </c>
      <c r="H134" s="151">
        <v>20.805</v>
      </c>
      <c r="L134" s="146"/>
      <c r="M134" s="152"/>
      <c r="T134" s="153"/>
      <c r="AT134" s="149" t="s">
        <v>145</v>
      </c>
      <c r="AU134" s="149" t="s">
        <v>83</v>
      </c>
      <c r="AV134" s="147" t="s">
        <v>83</v>
      </c>
      <c r="AW134" s="147" t="s">
        <v>29</v>
      </c>
      <c r="AX134" s="147" t="s">
        <v>81</v>
      </c>
      <c r="AY134" s="149" t="s">
        <v>136</v>
      </c>
    </row>
    <row r="135" spans="2:65" s="14" customFormat="1" ht="44.25" customHeight="1">
      <c r="B135" s="13"/>
      <c r="C135" s="134" t="s">
        <v>169</v>
      </c>
      <c r="D135" s="134" t="s">
        <v>138</v>
      </c>
      <c r="E135" s="135" t="s">
        <v>704</v>
      </c>
      <c r="F135" s="136" t="s">
        <v>705</v>
      </c>
      <c r="G135" s="137" t="s">
        <v>141</v>
      </c>
      <c r="H135" s="138">
        <v>1.985</v>
      </c>
      <c r="I135" s="203">
        <v>0</v>
      </c>
      <c r="J135" s="139">
        <f>ROUND(I135*H135,2)</f>
        <v>0</v>
      </c>
      <c r="K135" s="136" t="s">
        <v>1</v>
      </c>
      <c r="L135" s="13"/>
      <c r="M135" s="140" t="s">
        <v>1</v>
      </c>
      <c r="N135" s="141" t="s">
        <v>38</v>
      </c>
      <c r="O135" s="142">
        <v>0.197</v>
      </c>
      <c r="P135" s="142">
        <f>O135*H135</f>
        <v>0.39104500000000003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143</v>
      </c>
      <c r="AT135" s="144" t="s">
        <v>138</v>
      </c>
      <c r="AU135" s="144" t="s">
        <v>83</v>
      </c>
      <c r="AY135" s="2" t="s">
        <v>136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2" t="s">
        <v>81</v>
      </c>
      <c r="BK135" s="145">
        <f>ROUND(I135*H135,2)</f>
        <v>0</v>
      </c>
      <c r="BL135" s="2" t="s">
        <v>143</v>
      </c>
      <c r="BM135" s="144" t="s">
        <v>706</v>
      </c>
    </row>
    <row r="136" spans="2:51" s="147" customFormat="1" ht="11.25">
      <c r="B136" s="146"/>
      <c r="D136" s="148" t="s">
        <v>145</v>
      </c>
      <c r="E136" s="149" t="s">
        <v>1</v>
      </c>
      <c r="F136" s="150" t="s">
        <v>707</v>
      </c>
      <c r="H136" s="151">
        <v>1.985</v>
      </c>
      <c r="L136" s="146"/>
      <c r="M136" s="152"/>
      <c r="T136" s="153"/>
      <c r="AT136" s="149" t="s">
        <v>145</v>
      </c>
      <c r="AU136" s="149" t="s">
        <v>83</v>
      </c>
      <c r="AV136" s="147" t="s">
        <v>83</v>
      </c>
      <c r="AW136" s="147" t="s">
        <v>29</v>
      </c>
      <c r="AX136" s="147" t="s">
        <v>81</v>
      </c>
      <c r="AY136" s="149" t="s">
        <v>136</v>
      </c>
    </row>
    <row r="137" spans="2:65" s="14" customFormat="1" ht="66.75" customHeight="1">
      <c r="B137" s="13"/>
      <c r="C137" s="134" t="s">
        <v>176</v>
      </c>
      <c r="D137" s="134" t="s">
        <v>138</v>
      </c>
      <c r="E137" s="135" t="s">
        <v>708</v>
      </c>
      <c r="F137" s="136" t="s">
        <v>709</v>
      </c>
      <c r="G137" s="137" t="s">
        <v>141</v>
      </c>
      <c r="H137" s="138">
        <v>3.6</v>
      </c>
      <c r="I137" s="203">
        <v>0</v>
      </c>
      <c r="J137" s="139">
        <f>ROUND(I137*H137,2)</f>
        <v>0</v>
      </c>
      <c r="K137" s="136" t="s">
        <v>1</v>
      </c>
      <c r="L137" s="13"/>
      <c r="M137" s="140" t="s">
        <v>1</v>
      </c>
      <c r="N137" s="141" t="s">
        <v>38</v>
      </c>
      <c r="O137" s="142">
        <v>1.789</v>
      </c>
      <c r="P137" s="142">
        <f>O137*H137</f>
        <v>6.4403999999999995</v>
      </c>
      <c r="Q137" s="142">
        <v>0</v>
      </c>
      <c r="R137" s="142">
        <f>Q137*H137</f>
        <v>0</v>
      </c>
      <c r="S137" s="142">
        <v>0</v>
      </c>
      <c r="T137" s="143">
        <f>S137*H137</f>
        <v>0</v>
      </c>
      <c r="AR137" s="144" t="s">
        <v>143</v>
      </c>
      <c r="AT137" s="144" t="s">
        <v>138</v>
      </c>
      <c r="AU137" s="144" t="s">
        <v>83</v>
      </c>
      <c r="AY137" s="2" t="s">
        <v>136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2" t="s">
        <v>81</v>
      </c>
      <c r="BK137" s="145">
        <f>ROUND(I137*H137,2)</f>
        <v>0</v>
      </c>
      <c r="BL137" s="2" t="s">
        <v>143</v>
      </c>
      <c r="BM137" s="144" t="s">
        <v>710</v>
      </c>
    </row>
    <row r="138" spans="2:51" s="147" customFormat="1" ht="11.25">
      <c r="B138" s="146"/>
      <c r="D138" s="148" t="s">
        <v>145</v>
      </c>
      <c r="E138" s="149" t="s">
        <v>1</v>
      </c>
      <c r="F138" s="150" t="s">
        <v>711</v>
      </c>
      <c r="H138" s="151">
        <v>3.6</v>
      </c>
      <c r="L138" s="146"/>
      <c r="M138" s="152"/>
      <c r="T138" s="153"/>
      <c r="AT138" s="149" t="s">
        <v>145</v>
      </c>
      <c r="AU138" s="149" t="s">
        <v>83</v>
      </c>
      <c r="AV138" s="147" t="s">
        <v>83</v>
      </c>
      <c r="AW138" s="147" t="s">
        <v>29</v>
      </c>
      <c r="AX138" s="147" t="s">
        <v>81</v>
      </c>
      <c r="AY138" s="149" t="s">
        <v>136</v>
      </c>
    </row>
    <row r="139" spans="2:65" s="14" customFormat="1" ht="16.5" customHeight="1">
      <c r="B139" s="13"/>
      <c r="C139" s="167" t="s">
        <v>185</v>
      </c>
      <c r="D139" s="167" t="s">
        <v>177</v>
      </c>
      <c r="E139" s="168" t="s">
        <v>712</v>
      </c>
      <c r="F139" s="169" t="s">
        <v>713</v>
      </c>
      <c r="G139" s="170" t="s">
        <v>253</v>
      </c>
      <c r="H139" s="171">
        <v>7.2</v>
      </c>
      <c r="I139" s="204">
        <v>0</v>
      </c>
      <c r="J139" s="172">
        <f>ROUND(I139*H139,2)</f>
        <v>0</v>
      </c>
      <c r="K139" s="169" t="s">
        <v>1</v>
      </c>
      <c r="L139" s="173"/>
      <c r="M139" s="174" t="s">
        <v>1</v>
      </c>
      <c r="N139" s="175" t="s">
        <v>38</v>
      </c>
      <c r="O139" s="142">
        <v>0</v>
      </c>
      <c r="P139" s="142">
        <f>O139*H139</f>
        <v>0</v>
      </c>
      <c r="Q139" s="142">
        <v>1</v>
      </c>
      <c r="R139" s="142">
        <f>Q139*H139</f>
        <v>7.2</v>
      </c>
      <c r="S139" s="142">
        <v>0</v>
      </c>
      <c r="T139" s="143">
        <f>S139*H139</f>
        <v>0</v>
      </c>
      <c r="AR139" s="144" t="s">
        <v>180</v>
      </c>
      <c r="AT139" s="144" t="s">
        <v>177</v>
      </c>
      <c r="AU139" s="144" t="s">
        <v>83</v>
      </c>
      <c r="AY139" s="2" t="s">
        <v>136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2" t="s">
        <v>81</v>
      </c>
      <c r="BK139" s="145">
        <f>ROUND(I139*H139,2)</f>
        <v>0</v>
      </c>
      <c r="BL139" s="2" t="s">
        <v>143</v>
      </c>
      <c r="BM139" s="144" t="s">
        <v>714</v>
      </c>
    </row>
    <row r="140" spans="2:51" s="147" customFormat="1" ht="11.25">
      <c r="B140" s="146"/>
      <c r="D140" s="148" t="s">
        <v>145</v>
      </c>
      <c r="E140" s="149" t="s">
        <v>1</v>
      </c>
      <c r="F140" s="150" t="s">
        <v>715</v>
      </c>
      <c r="H140" s="151">
        <v>7.2</v>
      </c>
      <c r="L140" s="146"/>
      <c r="M140" s="152"/>
      <c r="T140" s="153"/>
      <c r="AT140" s="149" t="s">
        <v>145</v>
      </c>
      <c r="AU140" s="149" t="s">
        <v>83</v>
      </c>
      <c r="AV140" s="147" t="s">
        <v>83</v>
      </c>
      <c r="AW140" s="147" t="s">
        <v>29</v>
      </c>
      <c r="AX140" s="147" t="s">
        <v>81</v>
      </c>
      <c r="AY140" s="149" t="s">
        <v>136</v>
      </c>
    </row>
    <row r="141" spans="2:63" s="123" customFormat="1" ht="22.9" customHeight="1">
      <c r="B141" s="122"/>
      <c r="D141" s="124" t="s">
        <v>72</v>
      </c>
      <c r="E141" s="132" t="s">
        <v>143</v>
      </c>
      <c r="F141" s="132" t="s">
        <v>168</v>
      </c>
      <c r="J141" s="133">
        <f>BK141</f>
        <v>0</v>
      </c>
      <c r="L141" s="122"/>
      <c r="M141" s="127"/>
      <c r="P141" s="128">
        <f>SUM(P142:P143)</f>
        <v>1.7779500000000001</v>
      </c>
      <c r="R141" s="128">
        <f>SUM(R142:R143)</f>
        <v>2.5525395000000004</v>
      </c>
      <c r="T141" s="129">
        <f>SUM(T142:T143)</f>
        <v>0</v>
      </c>
      <c r="AR141" s="124" t="s">
        <v>81</v>
      </c>
      <c r="AT141" s="130" t="s">
        <v>72</v>
      </c>
      <c r="AU141" s="130" t="s">
        <v>81</v>
      </c>
      <c r="AY141" s="124" t="s">
        <v>136</v>
      </c>
      <c r="BK141" s="131">
        <f>SUM(BK142:BK143)</f>
        <v>0</v>
      </c>
    </row>
    <row r="142" spans="2:65" s="14" customFormat="1" ht="33" customHeight="1">
      <c r="B142" s="13"/>
      <c r="C142" s="134" t="s">
        <v>180</v>
      </c>
      <c r="D142" s="134" t="s">
        <v>138</v>
      </c>
      <c r="E142" s="135" t="s">
        <v>716</v>
      </c>
      <c r="F142" s="136" t="s">
        <v>717</v>
      </c>
      <c r="G142" s="137" t="s">
        <v>141</v>
      </c>
      <c r="H142" s="138">
        <v>1.35</v>
      </c>
      <c r="I142" s="203">
        <v>0</v>
      </c>
      <c r="J142" s="139">
        <f>ROUND(I142*H142,2)</f>
        <v>0</v>
      </c>
      <c r="K142" s="136" t="s">
        <v>1</v>
      </c>
      <c r="L142" s="13"/>
      <c r="M142" s="140" t="s">
        <v>1</v>
      </c>
      <c r="N142" s="141" t="s">
        <v>38</v>
      </c>
      <c r="O142" s="142">
        <v>1.317</v>
      </c>
      <c r="P142" s="142">
        <f>O142*H142</f>
        <v>1.7779500000000001</v>
      </c>
      <c r="Q142" s="142">
        <v>1.89077</v>
      </c>
      <c r="R142" s="142">
        <f>Q142*H142</f>
        <v>2.5525395000000004</v>
      </c>
      <c r="S142" s="142">
        <v>0</v>
      </c>
      <c r="T142" s="143">
        <f>S142*H142</f>
        <v>0</v>
      </c>
      <c r="AR142" s="144" t="s">
        <v>143</v>
      </c>
      <c r="AT142" s="144" t="s">
        <v>138</v>
      </c>
      <c r="AU142" s="144" t="s">
        <v>83</v>
      </c>
      <c r="AY142" s="2" t="s">
        <v>136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2" t="s">
        <v>81</v>
      </c>
      <c r="BK142" s="145">
        <f>ROUND(I142*H142,2)</f>
        <v>0</v>
      </c>
      <c r="BL142" s="2" t="s">
        <v>143</v>
      </c>
      <c r="BM142" s="144" t="s">
        <v>718</v>
      </c>
    </row>
    <row r="143" spans="2:51" s="147" customFormat="1" ht="11.25">
      <c r="B143" s="146"/>
      <c r="D143" s="148" t="s">
        <v>145</v>
      </c>
      <c r="E143" s="149" t="s">
        <v>1</v>
      </c>
      <c r="F143" s="150" t="s">
        <v>719</v>
      </c>
      <c r="H143" s="151">
        <v>1.35</v>
      </c>
      <c r="L143" s="146"/>
      <c r="M143" s="152"/>
      <c r="T143" s="153"/>
      <c r="AT143" s="149" t="s">
        <v>145</v>
      </c>
      <c r="AU143" s="149" t="s">
        <v>83</v>
      </c>
      <c r="AV143" s="147" t="s">
        <v>83</v>
      </c>
      <c r="AW143" s="147" t="s">
        <v>29</v>
      </c>
      <c r="AX143" s="147" t="s">
        <v>81</v>
      </c>
      <c r="AY143" s="149" t="s">
        <v>136</v>
      </c>
    </row>
    <row r="144" spans="2:63" s="123" customFormat="1" ht="22.9" customHeight="1">
      <c r="B144" s="122"/>
      <c r="D144" s="124" t="s">
        <v>72</v>
      </c>
      <c r="E144" s="132" t="s">
        <v>206</v>
      </c>
      <c r="F144" s="132" t="s">
        <v>259</v>
      </c>
      <c r="J144" s="133">
        <f>BK144</f>
        <v>0</v>
      </c>
      <c r="L144" s="122"/>
      <c r="M144" s="127"/>
      <c r="P144" s="128">
        <f>SUM(P145:P148)</f>
        <v>8.288</v>
      </c>
      <c r="R144" s="128">
        <f>SUM(R145:R148)</f>
        <v>0</v>
      </c>
      <c r="T144" s="129">
        <f>SUM(T145:T148)</f>
        <v>0.2103</v>
      </c>
      <c r="AR144" s="124" t="s">
        <v>81</v>
      </c>
      <c r="AT144" s="130" t="s">
        <v>72</v>
      </c>
      <c r="AU144" s="130" t="s">
        <v>81</v>
      </c>
      <c r="AY144" s="124" t="s">
        <v>136</v>
      </c>
      <c r="BK144" s="131">
        <f>SUM(BK145:BK148)</f>
        <v>0</v>
      </c>
    </row>
    <row r="145" spans="2:65" s="14" customFormat="1" ht="37.9" customHeight="1">
      <c r="B145" s="13"/>
      <c r="C145" s="134" t="s">
        <v>206</v>
      </c>
      <c r="D145" s="134" t="s">
        <v>138</v>
      </c>
      <c r="E145" s="135" t="s">
        <v>720</v>
      </c>
      <c r="F145" s="136" t="s">
        <v>721</v>
      </c>
      <c r="G145" s="137" t="s">
        <v>166</v>
      </c>
      <c r="H145" s="138">
        <v>13.3</v>
      </c>
      <c r="I145" s="203">
        <v>0</v>
      </c>
      <c r="J145" s="139">
        <f>ROUND(I145*H145,2)</f>
        <v>0</v>
      </c>
      <c r="K145" s="136" t="s">
        <v>1</v>
      </c>
      <c r="L145" s="13"/>
      <c r="M145" s="140" t="s">
        <v>1</v>
      </c>
      <c r="N145" s="141" t="s">
        <v>38</v>
      </c>
      <c r="O145" s="142">
        <v>0.295</v>
      </c>
      <c r="P145" s="142">
        <f>O145*H145</f>
        <v>3.9235</v>
      </c>
      <c r="Q145" s="142">
        <v>0</v>
      </c>
      <c r="R145" s="142">
        <f>Q145*H145</f>
        <v>0</v>
      </c>
      <c r="S145" s="142">
        <v>0.006</v>
      </c>
      <c r="T145" s="143">
        <f>S145*H145</f>
        <v>0.07980000000000001</v>
      </c>
      <c r="AR145" s="144" t="s">
        <v>143</v>
      </c>
      <c r="AT145" s="144" t="s">
        <v>138</v>
      </c>
      <c r="AU145" s="144" t="s">
        <v>83</v>
      </c>
      <c r="AY145" s="2" t="s">
        <v>136</v>
      </c>
      <c r="BE145" s="145">
        <f>IF(N145="základní",J145,0)</f>
        <v>0</v>
      </c>
      <c r="BF145" s="145">
        <f>IF(N145="snížená",J145,0)</f>
        <v>0</v>
      </c>
      <c r="BG145" s="145">
        <f>IF(N145="zákl. přenesená",J145,0)</f>
        <v>0</v>
      </c>
      <c r="BH145" s="145">
        <f>IF(N145="sníž. přenesená",J145,0)</f>
        <v>0</v>
      </c>
      <c r="BI145" s="145">
        <f>IF(N145="nulová",J145,0)</f>
        <v>0</v>
      </c>
      <c r="BJ145" s="2" t="s">
        <v>81</v>
      </c>
      <c r="BK145" s="145">
        <f>ROUND(I145*H145,2)</f>
        <v>0</v>
      </c>
      <c r="BL145" s="2" t="s">
        <v>143</v>
      </c>
      <c r="BM145" s="144" t="s">
        <v>722</v>
      </c>
    </row>
    <row r="146" spans="2:51" s="147" customFormat="1" ht="11.25">
      <c r="B146" s="146"/>
      <c r="D146" s="148" t="s">
        <v>145</v>
      </c>
      <c r="E146" s="149" t="s">
        <v>1</v>
      </c>
      <c r="F146" s="150" t="s">
        <v>723</v>
      </c>
      <c r="H146" s="151">
        <v>13.3</v>
      </c>
      <c r="L146" s="146"/>
      <c r="M146" s="152"/>
      <c r="T146" s="153"/>
      <c r="AT146" s="149" t="s">
        <v>145</v>
      </c>
      <c r="AU146" s="149" t="s">
        <v>83</v>
      </c>
      <c r="AV146" s="147" t="s">
        <v>83</v>
      </c>
      <c r="AW146" s="147" t="s">
        <v>29</v>
      </c>
      <c r="AX146" s="147" t="s">
        <v>81</v>
      </c>
      <c r="AY146" s="149" t="s">
        <v>136</v>
      </c>
    </row>
    <row r="147" spans="2:65" s="14" customFormat="1" ht="37.9" customHeight="1">
      <c r="B147" s="13"/>
      <c r="C147" s="134" t="s">
        <v>211</v>
      </c>
      <c r="D147" s="134" t="s">
        <v>138</v>
      </c>
      <c r="E147" s="135" t="s">
        <v>724</v>
      </c>
      <c r="F147" s="136" t="s">
        <v>725</v>
      </c>
      <c r="G147" s="137" t="s">
        <v>166</v>
      </c>
      <c r="H147" s="138">
        <v>14.5</v>
      </c>
      <c r="I147" s="203">
        <v>0</v>
      </c>
      <c r="J147" s="139">
        <f>ROUND(I147*H147,2)</f>
        <v>0</v>
      </c>
      <c r="K147" s="136" t="s">
        <v>1</v>
      </c>
      <c r="L147" s="13"/>
      <c r="M147" s="140" t="s">
        <v>1</v>
      </c>
      <c r="N147" s="141" t="s">
        <v>38</v>
      </c>
      <c r="O147" s="142">
        <v>0.301</v>
      </c>
      <c r="P147" s="142">
        <f>O147*H147</f>
        <v>4.3645</v>
      </c>
      <c r="Q147" s="142">
        <v>0</v>
      </c>
      <c r="R147" s="142">
        <f>Q147*H147</f>
        <v>0</v>
      </c>
      <c r="S147" s="142">
        <v>0.009</v>
      </c>
      <c r="T147" s="143">
        <f>S147*H147</f>
        <v>0.13049999999999998</v>
      </c>
      <c r="AR147" s="144" t="s">
        <v>143</v>
      </c>
      <c r="AT147" s="144" t="s">
        <v>138</v>
      </c>
      <c r="AU147" s="144" t="s">
        <v>83</v>
      </c>
      <c r="AY147" s="2" t="s">
        <v>136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2" t="s">
        <v>81</v>
      </c>
      <c r="BK147" s="145">
        <f>ROUND(I147*H147,2)</f>
        <v>0</v>
      </c>
      <c r="BL147" s="2" t="s">
        <v>143</v>
      </c>
      <c r="BM147" s="144" t="s">
        <v>726</v>
      </c>
    </row>
    <row r="148" spans="2:51" s="147" customFormat="1" ht="11.25">
      <c r="B148" s="146"/>
      <c r="D148" s="148" t="s">
        <v>145</v>
      </c>
      <c r="E148" s="149" t="s">
        <v>1</v>
      </c>
      <c r="F148" s="150" t="s">
        <v>727</v>
      </c>
      <c r="H148" s="151">
        <v>14.5</v>
      </c>
      <c r="L148" s="146"/>
      <c r="M148" s="152"/>
      <c r="T148" s="153"/>
      <c r="AT148" s="149" t="s">
        <v>145</v>
      </c>
      <c r="AU148" s="149" t="s">
        <v>83</v>
      </c>
      <c r="AV148" s="147" t="s">
        <v>83</v>
      </c>
      <c r="AW148" s="147" t="s">
        <v>29</v>
      </c>
      <c r="AX148" s="147" t="s">
        <v>81</v>
      </c>
      <c r="AY148" s="149" t="s">
        <v>136</v>
      </c>
    </row>
    <row r="149" spans="2:63" s="123" customFormat="1" ht="22.9" customHeight="1">
      <c r="B149" s="122"/>
      <c r="D149" s="124" t="s">
        <v>72</v>
      </c>
      <c r="E149" s="132" t="s">
        <v>337</v>
      </c>
      <c r="F149" s="132" t="s">
        <v>338</v>
      </c>
      <c r="J149" s="133">
        <f>BK149</f>
        <v>0</v>
      </c>
      <c r="L149" s="122"/>
      <c r="M149" s="127"/>
      <c r="P149" s="128">
        <f>SUM(P150:P160)</f>
        <v>25.529274</v>
      </c>
      <c r="R149" s="128">
        <f>SUM(R150:R160)</f>
        <v>0</v>
      </c>
      <c r="T149" s="129">
        <f>SUM(T150:T160)</f>
        <v>0</v>
      </c>
      <c r="AR149" s="124" t="s">
        <v>81</v>
      </c>
      <c r="AT149" s="130" t="s">
        <v>72</v>
      </c>
      <c r="AU149" s="130" t="s">
        <v>81</v>
      </c>
      <c r="AY149" s="124" t="s">
        <v>136</v>
      </c>
      <c r="BK149" s="131">
        <f>SUM(BK150:BK160)</f>
        <v>0</v>
      </c>
    </row>
    <row r="150" spans="2:65" s="14" customFormat="1" ht="16.5" customHeight="1">
      <c r="B150" s="13"/>
      <c r="C150" s="134" t="s">
        <v>223</v>
      </c>
      <c r="D150" s="134" t="s">
        <v>138</v>
      </c>
      <c r="E150" s="135" t="s">
        <v>728</v>
      </c>
      <c r="F150" s="136" t="s">
        <v>729</v>
      </c>
      <c r="G150" s="137" t="s">
        <v>253</v>
      </c>
      <c r="H150" s="138">
        <v>2.907</v>
      </c>
      <c r="I150" s="203">
        <v>0</v>
      </c>
      <c r="J150" s="139">
        <f>ROUND(I150*H150,2)</f>
        <v>0</v>
      </c>
      <c r="K150" s="136" t="s">
        <v>1</v>
      </c>
      <c r="L150" s="13"/>
      <c r="M150" s="140" t="s">
        <v>1</v>
      </c>
      <c r="N150" s="141" t="s">
        <v>38</v>
      </c>
      <c r="O150" s="142">
        <v>0.277</v>
      </c>
      <c r="P150" s="142">
        <f>O150*H150</f>
        <v>0.805239</v>
      </c>
      <c r="Q150" s="142">
        <v>0</v>
      </c>
      <c r="R150" s="142">
        <f>Q150*H150</f>
        <v>0</v>
      </c>
      <c r="S150" s="142">
        <v>0</v>
      </c>
      <c r="T150" s="143">
        <f>S150*H150</f>
        <v>0</v>
      </c>
      <c r="AR150" s="144" t="s">
        <v>143</v>
      </c>
      <c r="AT150" s="144" t="s">
        <v>138</v>
      </c>
      <c r="AU150" s="144" t="s">
        <v>83</v>
      </c>
      <c r="AY150" s="2" t="s">
        <v>136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2" t="s">
        <v>81</v>
      </c>
      <c r="BK150" s="145">
        <f>ROUND(I150*H150,2)</f>
        <v>0</v>
      </c>
      <c r="BL150" s="2" t="s">
        <v>143</v>
      </c>
      <c r="BM150" s="144" t="s">
        <v>730</v>
      </c>
    </row>
    <row r="151" spans="2:65" s="14" customFormat="1" ht="37.9" customHeight="1">
      <c r="B151" s="13"/>
      <c r="C151" s="134" t="s">
        <v>8</v>
      </c>
      <c r="D151" s="134" t="s">
        <v>138</v>
      </c>
      <c r="E151" s="135" t="s">
        <v>731</v>
      </c>
      <c r="F151" s="136" t="s">
        <v>732</v>
      </c>
      <c r="G151" s="137" t="s">
        <v>253</v>
      </c>
      <c r="H151" s="138">
        <v>2.907</v>
      </c>
      <c r="I151" s="203">
        <v>0</v>
      </c>
      <c r="J151" s="139">
        <f>ROUND(I151*H151,2)</f>
        <v>0</v>
      </c>
      <c r="K151" s="136" t="s">
        <v>1</v>
      </c>
      <c r="L151" s="13"/>
      <c r="M151" s="140" t="s">
        <v>1</v>
      </c>
      <c r="N151" s="141" t="s">
        <v>38</v>
      </c>
      <c r="O151" s="142">
        <v>1.58</v>
      </c>
      <c r="P151" s="142">
        <f>O151*H151</f>
        <v>4.59306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143</v>
      </c>
      <c r="AT151" s="144" t="s">
        <v>138</v>
      </c>
      <c r="AU151" s="144" t="s">
        <v>83</v>
      </c>
      <c r="AY151" s="2" t="s">
        <v>136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2" t="s">
        <v>81</v>
      </c>
      <c r="BK151" s="145">
        <f>ROUND(I151*H151,2)</f>
        <v>0</v>
      </c>
      <c r="BL151" s="2" t="s">
        <v>143</v>
      </c>
      <c r="BM151" s="144" t="s">
        <v>733</v>
      </c>
    </row>
    <row r="152" spans="2:65" s="14" customFormat="1" ht="37.9" customHeight="1">
      <c r="B152" s="13"/>
      <c r="C152" s="134" t="s">
        <v>238</v>
      </c>
      <c r="D152" s="134" t="s">
        <v>138</v>
      </c>
      <c r="E152" s="135" t="s">
        <v>734</v>
      </c>
      <c r="F152" s="136" t="s">
        <v>735</v>
      </c>
      <c r="G152" s="137" t="s">
        <v>253</v>
      </c>
      <c r="H152" s="138">
        <v>2.907</v>
      </c>
      <c r="I152" s="203">
        <v>0</v>
      </c>
      <c r="J152" s="139">
        <f>ROUND(I152*H152,2)</f>
        <v>0</v>
      </c>
      <c r="K152" s="136" t="s">
        <v>1</v>
      </c>
      <c r="L152" s="13"/>
      <c r="M152" s="140" t="s">
        <v>1</v>
      </c>
      <c r="N152" s="141" t="s">
        <v>38</v>
      </c>
      <c r="O152" s="142">
        <v>6.68</v>
      </c>
      <c r="P152" s="142">
        <f>O152*H152</f>
        <v>19.41876</v>
      </c>
      <c r="Q152" s="142">
        <v>0</v>
      </c>
      <c r="R152" s="142">
        <f>Q152*H152</f>
        <v>0</v>
      </c>
      <c r="S152" s="142">
        <v>0</v>
      </c>
      <c r="T152" s="143">
        <f>S152*H152</f>
        <v>0</v>
      </c>
      <c r="AR152" s="144" t="s">
        <v>143</v>
      </c>
      <c r="AT152" s="144" t="s">
        <v>138</v>
      </c>
      <c r="AU152" s="144" t="s">
        <v>83</v>
      </c>
      <c r="AY152" s="2" t="s">
        <v>136</v>
      </c>
      <c r="BE152" s="145">
        <f>IF(N152="základní",J152,0)</f>
        <v>0</v>
      </c>
      <c r="BF152" s="145">
        <f>IF(N152="snížená",J152,0)</f>
        <v>0</v>
      </c>
      <c r="BG152" s="145">
        <f>IF(N152="zákl. přenesená",J152,0)</f>
        <v>0</v>
      </c>
      <c r="BH152" s="145">
        <f>IF(N152="sníž. přenesená",J152,0)</f>
        <v>0</v>
      </c>
      <c r="BI152" s="145">
        <f>IF(N152="nulová",J152,0)</f>
        <v>0</v>
      </c>
      <c r="BJ152" s="2" t="s">
        <v>81</v>
      </c>
      <c r="BK152" s="145">
        <f>ROUND(I152*H152,2)</f>
        <v>0</v>
      </c>
      <c r="BL152" s="2" t="s">
        <v>143</v>
      </c>
      <c r="BM152" s="144" t="s">
        <v>736</v>
      </c>
    </row>
    <row r="153" spans="2:65" s="14" customFormat="1" ht="33" customHeight="1">
      <c r="B153" s="13"/>
      <c r="C153" s="134" t="s">
        <v>242</v>
      </c>
      <c r="D153" s="134" t="s">
        <v>138</v>
      </c>
      <c r="E153" s="135" t="s">
        <v>344</v>
      </c>
      <c r="F153" s="136" t="s">
        <v>737</v>
      </c>
      <c r="G153" s="137" t="s">
        <v>253</v>
      </c>
      <c r="H153" s="138">
        <v>2.907</v>
      </c>
      <c r="I153" s="203">
        <v>0</v>
      </c>
      <c r="J153" s="139">
        <f>ROUND(I153*H153,2)</f>
        <v>0</v>
      </c>
      <c r="K153" s="136" t="s">
        <v>1</v>
      </c>
      <c r="L153" s="13"/>
      <c r="M153" s="140" t="s">
        <v>1</v>
      </c>
      <c r="N153" s="141" t="s">
        <v>38</v>
      </c>
      <c r="O153" s="142">
        <v>0.125</v>
      </c>
      <c r="P153" s="142">
        <f>O153*H153</f>
        <v>0.363375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143</v>
      </c>
      <c r="AT153" s="144" t="s">
        <v>138</v>
      </c>
      <c r="AU153" s="144" t="s">
        <v>83</v>
      </c>
      <c r="AY153" s="2" t="s">
        <v>136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2" t="s">
        <v>81</v>
      </c>
      <c r="BK153" s="145">
        <f>ROUND(I153*H153,2)</f>
        <v>0</v>
      </c>
      <c r="BL153" s="2" t="s">
        <v>143</v>
      </c>
      <c r="BM153" s="144" t="s">
        <v>738</v>
      </c>
    </row>
    <row r="154" spans="2:65" s="14" customFormat="1" ht="44.25" customHeight="1">
      <c r="B154" s="13"/>
      <c r="C154" s="134" t="s">
        <v>250</v>
      </c>
      <c r="D154" s="134" t="s">
        <v>138</v>
      </c>
      <c r="E154" s="135" t="s">
        <v>348</v>
      </c>
      <c r="F154" s="136" t="s">
        <v>739</v>
      </c>
      <c r="G154" s="137" t="s">
        <v>253</v>
      </c>
      <c r="H154" s="138">
        <v>58.14</v>
      </c>
      <c r="I154" s="203">
        <v>0</v>
      </c>
      <c r="J154" s="139">
        <f>ROUND(I154*H154,2)</f>
        <v>0</v>
      </c>
      <c r="K154" s="136" t="s">
        <v>1</v>
      </c>
      <c r="L154" s="13"/>
      <c r="M154" s="140" t="s">
        <v>1</v>
      </c>
      <c r="N154" s="141" t="s">
        <v>38</v>
      </c>
      <c r="O154" s="142">
        <v>0.006</v>
      </c>
      <c r="P154" s="142">
        <f>O154*H154</f>
        <v>0.34884</v>
      </c>
      <c r="Q154" s="142">
        <v>0</v>
      </c>
      <c r="R154" s="142">
        <f>Q154*H154</f>
        <v>0</v>
      </c>
      <c r="S154" s="142">
        <v>0</v>
      </c>
      <c r="T154" s="143">
        <f>S154*H154</f>
        <v>0</v>
      </c>
      <c r="AR154" s="144" t="s">
        <v>143</v>
      </c>
      <c r="AT154" s="144" t="s">
        <v>138</v>
      </c>
      <c r="AU154" s="144" t="s">
        <v>83</v>
      </c>
      <c r="AY154" s="2" t="s">
        <v>136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2" t="s">
        <v>81</v>
      </c>
      <c r="BK154" s="145">
        <f>ROUND(I154*H154,2)</f>
        <v>0</v>
      </c>
      <c r="BL154" s="2" t="s">
        <v>143</v>
      </c>
      <c r="BM154" s="144" t="s">
        <v>740</v>
      </c>
    </row>
    <row r="155" spans="2:51" s="147" customFormat="1" ht="11.25">
      <c r="B155" s="146"/>
      <c r="D155" s="148" t="s">
        <v>145</v>
      </c>
      <c r="E155" s="149" t="s">
        <v>1</v>
      </c>
      <c r="F155" s="150" t="s">
        <v>741</v>
      </c>
      <c r="H155" s="151">
        <v>58.14</v>
      </c>
      <c r="L155" s="146"/>
      <c r="M155" s="152"/>
      <c r="T155" s="153"/>
      <c r="AT155" s="149" t="s">
        <v>145</v>
      </c>
      <c r="AU155" s="149" t="s">
        <v>83</v>
      </c>
      <c r="AV155" s="147" t="s">
        <v>83</v>
      </c>
      <c r="AW155" s="147" t="s">
        <v>29</v>
      </c>
      <c r="AX155" s="147" t="s">
        <v>81</v>
      </c>
      <c r="AY155" s="149" t="s">
        <v>136</v>
      </c>
    </row>
    <row r="156" spans="2:65" s="14" customFormat="1" ht="44.25" customHeight="1">
      <c r="B156" s="13"/>
      <c r="C156" s="134" t="s">
        <v>260</v>
      </c>
      <c r="D156" s="134" t="s">
        <v>138</v>
      </c>
      <c r="E156" s="135" t="s">
        <v>742</v>
      </c>
      <c r="F156" s="136" t="s">
        <v>743</v>
      </c>
      <c r="G156" s="137" t="s">
        <v>253</v>
      </c>
      <c r="H156" s="138">
        <v>0.399</v>
      </c>
      <c r="I156" s="203">
        <v>0</v>
      </c>
      <c r="J156" s="139">
        <f>ROUND(I156*H156,2)</f>
        <v>0</v>
      </c>
      <c r="K156" s="136" t="s">
        <v>1</v>
      </c>
      <c r="L156" s="13"/>
      <c r="M156" s="140" t="s">
        <v>1</v>
      </c>
      <c r="N156" s="141" t="s">
        <v>38</v>
      </c>
      <c r="O156" s="142">
        <v>0</v>
      </c>
      <c r="P156" s="142">
        <f>O156*H156</f>
        <v>0</v>
      </c>
      <c r="Q156" s="142">
        <v>0</v>
      </c>
      <c r="R156" s="142">
        <f>Q156*H156</f>
        <v>0</v>
      </c>
      <c r="S156" s="142">
        <v>0</v>
      </c>
      <c r="T156" s="143">
        <f>S156*H156</f>
        <v>0</v>
      </c>
      <c r="AR156" s="144" t="s">
        <v>143</v>
      </c>
      <c r="AT156" s="144" t="s">
        <v>138</v>
      </c>
      <c r="AU156" s="144" t="s">
        <v>83</v>
      </c>
      <c r="AY156" s="2" t="s">
        <v>136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2" t="s">
        <v>81</v>
      </c>
      <c r="BK156" s="145">
        <f>ROUND(I156*H156,2)</f>
        <v>0</v>
      </c>
      <c r="BL156" s="2" t="s">
        <v>143</v>
      </c>
      <c r="BM156" s="144" t="s">
        <v>744</v>
      </c>
    </row>
    <row r="157" spans="2:65" s="14" customFormat="1" ht="44.25" customHeight="1">
      <c r="B157" s="13"/>
      <c r="C157" s="134" t="s">
        <v>268</v>
      </c>
      <c r="D157" s="134" t="s">
        <v>138</v>
      </c>
      <c r="E157" s="135" t="s">
        <v>745</v>
      </c>
      <c r="F157" s="136" t="s">
        <v>746</v>
      </c>
      <c r="G157" s="137" t="s">
        <v>253</v>
      </c>
      <c r="H157" s="138">
        <v>0.046</v>
      </c>
      <c r="I157" s="203">
        <v>0</v>
      </c>
      <c r="J157" s="139">
        <f>ROUND(I157*H157,2)</f>
        <v>0</v>
      </c>
      <c r="K157" s="136" t="s">
        <v>1</v>
      </c>
      <c r="L157" s="13"/>
      <c r="M157" s="140" t="s">
        <v>1</v>
      </c>
      <c r="N157" s="141" t="s">
        <v>38</v>
      </c>
      <c r="O157" s="142">
        <v>0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143</v>
      </c>
      <c r="AT157" s="144" t="s">
        <v>138</v>
      </c>
      <c r="AU157" s="144" t="s">
        <v>83</v>
      </c>
      <c r="AY157" s="2" t="s">
        <v>136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2" t="s">
        <v>81</v>
      </c>
      <c r="BK157" s="145">
        <f>ROUND(I157*H157,2)</f>
        <v>0</v>
      </c>
      <c r="BL157" s="2" t="s">
        <v>143</v>
      </c>
      <c r="BM157" s="144" t="s">
        <v>747</v>
      </c>
    </row>
    <row r="158" spans="2:65" s="14" customFormat="1" ht="55.5" customHeight="1">
      <c r="B158" s="13"/>
      <c r="C158" s="134" t="s">
        <v>277</v>
      </c>
      <c r="D158" s="134" t="s">
        <v>138</v>
      </c>
      <c r="E158" s="135" t="s">
        <v>748</v>
      </c>
      <c r="F158" s="136" t="s">
        <v>749</v>
      </c>
      <c r="G158" s="137" t="s">
        <v>253</v>
      </c>
      <c r="H158" s="138">
        <v>0.3</v>
      </c>
      <c r="I158" s="203">
        <v>0</v>
      </c>
      <c r="J158" s="139">
        <f>ROUND(I158*H158,2)</f>
        <v>0</v>
      </c>
      <c r="K158" s="136" t="s">
        <v>1</v>
      </c>
      <c r="L158" s="13"/>
      <c r="M158" s="140" t="s">
        <v>1</v>
      </c>
      <c r="N158" s="141" t="s">
        <v>38</v>
      </c>
      <c r="O158" s="142">
        <v>0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143</v>
      </c>
      <c r="AT158" s="144" t="s">
        <v>138</v>
      </c>
      <c r="AU158" s="144" t="s">
        <v>83</v>
      </c>
      <c r="AY158" s="2" t="s">
        <v>136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2" t="s">
        <v>81</v>
      </c>
      <c r="BK158" s="145">
        <f>ROUND(I158*H158,2)</f>
        <v>0</v>
      </c>
      <c r="BL158" s="2" t="s">
        <v>143</v>
      </c>
      <c r="BM158" s="144" t="s">
        <v>750</v>
      </c>
    </row>
    <row r="159" spans="2:65" s="14" customFormat="1" ht="44.25" customHeight="1">
      <c r="B159" s="13"/>
      <c r="C159" s="134" t="s">
        <v>292</v>
      </c>
      <c r="D159" s="134" t="s">
        <v>138</v>
      </c>
      <c r="E159" s="135" t="s">
        <v>751</v>
      </c>
      <c r="F159" s="136" t="s">
        <v>752</v>
      </c>
      <c r="G159" s="137" t="s">
        <v>253</v>
      </c>
      <c r="H159" s="138">
        <v>3.97</v>
      </c>
      <c r="I159" s="203">
        <v>0</v>
      </c>
      <c r="J159" s="139">
        <f>ROUND(I159*H159,2)</f>
        <v>0</v>
      </c>
      <c r="K159" s="136" t="s">
        <v>1</v>
      </c>
      <c r="L159" s="13"/>
      <c r="M159" s="140" t="s">
        <v>1</v>
      </c>
      <c r="N159" s="141" t="s">
        <v>38</v>
      </c>
      <c r="O159" s="142">
        <v>0</v>
      </c>
      <c r="P159" s="142">
        <f>O159*H159</f>
        <v>0</v>
      </c>
      <c r="Q159" s="142">
        <v>0</v>
      </c>
      <c r="R159" s="142">
        <f>Q159*H159</f>
        <v>0</v>
      </c>
      <c r="S159" s="142">
        <v>0</v>
      </c>
      <c r="T159" s="143">
        <f>S159*H159</f>
        <v>0</v>
      </c>
      <c r="AR159" s="144" t="s">
        <v>143</v>
      </c>
      <c r="AT159" s="144" t="s">
        <v>138</v>
      </c>
      <c r="AU159" s="144" t="s">
        <v>83</v>
      </c>
      <c r="AY159" s="2" t="s">
        <v>136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2" t="s">
        <v>81</v>
      </c>
      <c r="BK159" s="145">
        <f>ROUND(I159*H159,2)</f>
        <v>0</v>
      </c>
      <c r="BL159" s="2" t="s">
        <v>143</v>
      </c>
      <c r="BM159" s="144" t="s">
        <v>753</v>
      </c>
    </row>
    <row r="160" spans="2:51" s="147" customFormat="1" ht="11.25">
      <c r="B160" s="146"/>
      <c r="D160" s="148" t="s">
        <v>145</v>
      </c>
      <c r="E160" s="149" t="s">
        <v>1</v>
      </c>
      <c r="F160" s="150" t="s">
        <v>754</v>
      </c>
      <c r="H160" s="151">
        <v>3.97</v>
      </c>
      <c r="L160" s="146"/>
      <c r="M160" s="152"/>
      <c r="T160" s="153"/>
      <c r="AT160" s="149" t="s">
        <v>145</v>
      </c>
      <c r="AU160" s="149" t="s">
        <v>83</v>
      </c>
      <c r="AV160" s="147" t="s">
        <v>83</v>
      </c>
      <c r="AW160" s="147" t="s">
        <v>29</v>
      </c>
      <c r="AX160" s="147" t="s">
        <v>81</v>
      </c>
      <c r="AY160" s="149" t="s">
        <v>136</v>
      </c>
    </row>
    <row r="161" spans="2:63" s="123" customFormat="1" ht="25.9" customHeight="1">
      <c r="B161" s="122"/>
      <c r="D161" s="124" t="s">
        <v>72</v>
      </c>
      <c r="E161" s="125" t="s">
        <v>361</v>
      </c>
      <c r="F161" s="125" t="s">
        <v>362</v>
      </c>
      <c r="J161" s="126">
        <f>BK161</f>
        <v>0</v>
      </c>
      <c r="L161" s="122"/>
      <c r="M161" s="127"/>
      <c r="P161" s="128">
        <f>P162+P176+P193+P206</f>
        <v>339.85743899999994</v>
      </c>
      <c r="R161" s="128">
        <f>R162+R176+R193+R206</f>
        <v>0.55666</v>
      </c>
      <c r="T161" s="129">
        <f>T162+T176+T193+T206</f>
        <v>1.5955389999999998</v>
      </c>
      <c r="AR161" s="124" t="s">
        <v>83</v>
      </c>
      <c r="AT161" s="130" t="s">
        <v>72</v>
      </c>
      <c r="AU161" s="130" t="s">
        <v>73</v>
      </c>
      <c r="AY161" s="124" t="s">
        <v>136</v>
      </c>
      <c r="BK161" s="131">
        <f>BK162+BK176+BK193+BK206</f>
        <v>0</v>
      </c>
    </row>
    <row r="162" spans="2:63" s="123" customFormat="1" ht="22.9" customHeight="1">
      <c r="B162" s="122"/>
      <c r="D162" s="124" t="s">
        <v>72</v>
      </c>
      <c r="E162" s="132" t="s">
        <v>755</v>
      </c>
      <c r="F162" s="132" t="s">
        <v>756</v>
      </c>
      <c r="J162" s="133">
        <f>BK162</f>
        <v>0</v>
      </c>
      <c r="L162" s="122"/>
      <c r="M162" s="127"/>
      <c r="P162" s="128">
        <f>SUM(P163:P175)</f>
        <v>43.9935</v>
      </c>
      <c r="R162" s="128">
        <f>SUM(R163:R175)</f>
        <v>0.05510500000000001</v>
      </c>
      <c r="T162" s="129">
        <f>SUM(T163:T175)</f>
        <v>0.551705</v>
      </c>
      <c r="AR162" s="124" t="s">
        <v>83</v>
      </c>
      <c r="AT162" s="130" t="s">
        <v>72</v>
      </c>
      <c r="AU162" s="130" t="s">
        <v>81</v>
      </c>
      <c r="AY162" s="124" t="s">
        <v>136</v>
      </c>
      <c r="BK162" s="131">
        <f>SUM(BK163:BK175)</f>
        <v>0</v>
      </c>
    </row>
    <row r="163" spans="2:65" s="14" customFormat="1" ht="24.2" customHeight="1">
      <c r="B163" s="13"/>
      <c r="C163" s="134" t="s">
        <v>296</v>
      </c>
      <c r="D163" s="134" t="s">
        <v>138</v>
      </c>
      <c r="E163" s="135" t="s">
        <v>757</v>
      </c>
      <c r="F163" s="136" t="s">
        <v>758</v>
      </c>
      <c r="G163" s="137" t="s">
        <v>166</v>
      </c>
      <c r="H163" s="138">
        <v>14</v>
      </c>
      <c r="I163" s="203">
        <v>0</v>
      </c>
      <c r="J163" s="139">
        <f aca="true" t="shared" si="0" ref="J163:J175">ROUND(I163*H163,2)</f>
        <v>0</v>
      </c>
      <c r="K163" s="136" t="s">
        <v>1</v>
      </c>
      <c r="L163" s="13"/>
      <c r="M163" s="140" t="s">
        <v>1</v>
      </c>
      <c r="N163" s="141" t="s">
        <v>38</v>
      </c>
      <c r="O163" s="142">
        <v>0.413</v>
      </c>
      <c r="P163" s="142">
        <f aca="true" t="shared" si="1" ref="P163:P175">O163*H163</f>
        <v>5.782</v>
      </c>
      <c r="Q163" s="142">
        <v>0</v>
      </c>
      <c r="R163" s="142">
        <f aca="true" t="shared" si="2" ref="R163:R175">Q163*H163</f>
        <v>0</v>
      </c>
      <c r="S163" s="142">
        <v>0.01492</v>
      </c>
      <c r="T163" s="143">
        <f aca="true" t="shared" si="3" ref="T163:T175">S163*H163</f>
        <v>0.20887999999999998</v>
      </c>
      <c r="AR163" s="144" t="s">
        <v>260</v>
      </c>
      <c r="AT163" s="144" t="s">
        <v>138</v>
      </c>
      <c r="AU163" s="144" t="s">
        <v>83</v>
      </c>
      <c r="AY163" s="2" t="s">
        <v>136</v>
      </c>
      <c r="BE163" s="145">
        <f aca="true" t="shared" si="4" ref="BE163:BE175">IF(N163="základní",J163,0)</f>
        <v>0</v>
      </c>
      <c r="BF163" s="145">
        <f aca="true" t="shared" si="5" ref="BF163:BF175">IF(N163="snížená",J163,0)</f>
        <v>0</v>
      </c>
      <c r="BG163" s="145">
        <f aca="true" t="shared" si="6" ref="BG163:BG175">IF(N163="zákl. přenesená",J163,0)</f>
        <v>0</v>
      </c>
      <c r="BH163" s="145">
        <f aca="true" t="shared" si="7" ref="BH163:BH175">IF(N163="sníž. přenesená",J163,0)</f>
        <v>0</v>
      </c>
      <c r="BI163" s="145">
        <f aca="true" t="shared" si="8" ref="BI163:BI175">IF(N163="nulová",J163,0)</f>
        <v>0</v>
      </c>
      <c r="BJ163" s="2" t="s">
        <v>81</v>
      </c>
      <c r="BK163" s="145">
        <f aca="true" t="shared" si="9" ref="BK163:BK175">ROUND(I163*H163,2)</f>
        <v>0</v>
      </c>
      <c r="BL163" s="2" t="s">
        <v>260</v>
      </c>
      <c r="BM163" s="144" t="s">
        <v>759</v>
      </c>
    </row>
    <row r="164" spans="2:65" s="14" customFormat="1" ht="24.2" customHeight="1">
      <c r="B164" s="13"/>
      <c r="C164" s="134" t="s">
        <v>7</v>
      </c>
      <c r="D164" s="134" t="s">
        <v>138</v>
      </c>
      <c r="E164" s="135" t="s">
        <v>760</v>
      </c>
      <c r="F164" s="136" t="s">
        <v>761</v>
      </c>
      <c r="G164" s="137" t="s">
        <v>166</v>
      </c>
      <c r="H164" s="138">
        <v>10.5</v>
      </c>
      <c r="I164" s="203">
        <v>0</v>
      </c>
      <c r="J164" s="139">
        <f t="shared" si="0"/>
        <v>0</v>
      </c>
      <c r="K164" s="136" t="s">
        <v>1</v>
      </c>
      <c r="L164" s="13"/>
      <c r="M164" s="140" t="s">
        <v>1</v>
      </c>
      <c r="N164" s="141" t="s">
        <v>38</v>
      </c>
      <c r="O164" s="142">
        <v>0.576</v>
      </c>
      <c r="P164" s="142">
        <f t="shared" si="1"/>
        <v>6.047999999999999</v>
      </c>
      <c r="Q164" s="142">
        <v>0</v>
      </c>
      <c r="R164" s="142">
        <f t="shared" si="2"/>
        <v>0</v>
      </c>
      <c r="S164" s="142">
        <v>0.03065</v>
      </c>
      <c r="T164" s="143">
        <f t="shared" si="3"/>
        <v>0.321825</v>
      </c>
      <c r="AR164" s="144" t="s">
        <v>260</v>
      </c>
      <c r="AT164" s="144" t="s">
        <v>138</v>
      </c>
      <c r="AU164" s="144" t="s">
        <v>83</v>
      </c>
      <c r="AY164" s="2" t="s">
        <v>136</v>
      </c>
      <c r="BE164" s="145">
        <f t="shared" si="4"/>
        <v>0</v>
      </c>
      <c r="BF164" s="145">
        <f t="shared" si="5"/>
        <v>0</v>
      </c>
      <c r="BG164" s="145">
        <f t="shared" si="6"/>
        <v>0</v>
      </c>
      <c r="BH164" s="145">
        <f t="shared" si="7"/>
        <v>0</v>
      </c>
      <c r="BI164" s="145">
        <f t="shared" si="8"/>
        <v>0</v>
      </c>
      <c r="BJ164" s="2" t="s">
        <v>81</v>
      </c>
      <c r="BK164" s="145">
        <f t="shared" si="9"/>
        <v>0</v>
      </c>
      <c r="BL164" s="2" t="s">
        <v>260</v>
      </c>
      <c r="BM164" s="144" t="s">
        <v>762</v>
      </c>
    </row>
    <row r="165" spans="2:65" s="14" customFormat="1" ht="24.2" customHeight="1">
      <c r="B165" s="13"/>
      <c r="C165" s="134" t="s">
        <v>304</v>
      </c>
      <c r="D165" s="134" t="s">
        <v>138</v>
      </c>
      <c r="E165" s="135" t="s">
        <v>763</v>
      </c>
      <c r="F165" s="136" t="s">
        <v>764</v>
      </c>
      <c r="G165" s="137" t="s">
        <v>166</v>
      </c>
      <c r="H165" s="138">
        <v>10</v>
      </c>
      <c r="I165" s="203">
        <v>0</v>
      </c>
      <c r="J165" s="139">
        <f t="shared" si="0"/>
        <v>0</v>
      </c>
      <c r="K165" s="136" t="s">
        <v>1</v>
      </c>
      <c r="L165" s="13"/>
      <c r="M165" s="140" t="s">
        <v>1</v>
      </c>
      <c r="N165" s="141" t="s">
        <v>38</v>
      </c>
      <c r="O165" s="142">
        <v>0.031</v>
      </c>
      <c r="P165" s="142">
        <f t="shared" si="1"/>
        <v>0.31</v>
      </c>
      <c r="Q165" s="142">
        <v>0</v>
      </c>
      <c r="R165" s="142">
        <f t="shared" si="2"/>
        <v>0</v>
      </c>
      <c r="S165" s="142">
        <v>0.0021</v>
      </c>
      <c r="T165" s="143">
        <f t="shared" si="3"/>
        <v>0.020999999999999998</v>
      </c>
      <c r="AR165" s="144" t="s">
        <v>260</v>
      </c>
      <c r="AT165" s="144" t="s">
        <v>138</v>
      </c>
      <c r="AU165" s="144" t="s">
        <v>83</v>
      </c>
      <c r="AY165" s="2" t="s">
        <v>136</v>
      </c>
      <c r="BE165" s="145">
        <f t="shared" si="4"/>
        <v>0</v>
      </c>
      <c r="BF165" s="145">
        <f t="shared" si="5"/>
        <v>0</v>
      </c>
      <c r="BG165" s="145">
        <f t="shared" si="6"/>
        <v>0</v>
      </c>
      <c r="BH165" s="145">
        <f t="shared" si="7"/>
        <v>0</v>
      </c>
      <c r="BI165" s="145">
        <f t="shared" si="8"/>
        <v>0</v>
      </c>
      <c r="BJ165" s="2" t="s">
        <v>81</v>
      </c>
      <c r="BK165" s="145">
        <f t="shared" si="9"/>
        <v>0</v>
      </c>
      <c r="BL165" s="2" t="s">
        <v>260</v>
      </c>
      <c r="BM165" s="144" t="s">
        <v>765</v>
      </c>
    </row>
    <row r="166" spans="2:65" s="14" customFormat="1" ht="24.2" customHeight="1">
      <c r="B166" s="13"/>
      <c r="C166" s="134" t="s">
        <v>308</v>
      </c>
      <c r="D166" s="134" t="s">
        <v>138</v>
      </c>
      <c r="E166" s="135" t="s">
        <v>766</v>
      </c>
      <c r="F166" s="136" t="s">
        <v>767</v>
      </c>
      <c r="G166" s="137" t="s">
        <v>166</v>
      </c>
      <c r="H166" s="138">
        <v>10</v>
      </c>
      <c r="I166" s="203">
        <v>0</v>
      </c>
      <c r="J166" s="139">
        <f t="shared" si="0"/>
        <v>0</v>
      </c>
      <c r="K166" s="136" t="s">
        <v>1</v>
      </c>
      <c r="L166" s="13"/>
      <c r="M166" s="140" t="s">
        <v>1</v>
      </c>
      <c r="N166" s="141" t="s">
        <v>38</v>
      </c>
      <c r="O166" s="142">
        <v>0.78</v>
      </c>
      <c r="P166" s="142">
        <f t="shared" si="1"/>
        <v>7.800000000000001</v>
      </c>
      <c r="Q166" s="142">
        <v>0.00059</v>
      </c>
      <c r="R166" s="142">
        <f t="shared" si="2"/>
        <v>0.005900000000000001</v>
      </c>
      <c r="S166" s="142">
        <v>0</v>
      </c>
      <c r="T166" s="143">
        <f t="shared" si="3"/>
        <v>0</v>
      </c>
      <c r="AR166" s="144" t="s">
        <v>260</v>
      </c>
      <c r="AT166" s="144" t="s">
        <v>138</v>
      </c>
      <c r="AU166" s="144" t="s">
        <v>83</v>
      </c>
      <c r="AY166" s="2" t="s">
        <v>136</v>
      </c>
      <c r="BE166" s="145">
        <f t="shared" si="4"/>
        <v>0</v>
      </c>
      <c r="BF166" s="145">
        <f t="shared" si="5"/>
        <v>0</v>
      </c>
      <c r="BG166" s="145">
        <f t="shared" si="6"/>
        <v>0</v>
      </c>
      <c r="BH166" s="145">
        <f t="shared" si="7"/>
        <v>0</v>
      </c>
      <c r="BI166" s="145">
        <f t="shared" si="8"/>
        <v>0</v>
      </c>
      <c r="BJ166" s="2" t="s">
        <v>81</v>
      </c>
      <c r="BK166" s="145">
        <f t="shared" si="9"/>
        <v>0</v>
      </c>
      <c r="BL166" s="2" t="s">
        <v>260</v>
      </c>
      <c r="BM166" s="144" t="s">
        <v>768</v>
      </c>
    </row>
    <row r="167" spans="2:65" s="14" customFormat="1" ht="24.2" customHeight="1">
      <c r="B167" s="13"/>
      <c r="C167" s="134" t="s">
        <v>317</v>
      </c>
      <c r="D167" s="134" t="s">
        <v>138</v>
      </c>
      <c r="E167" s="135" t="s">
        <v>769</v>
      </c>
      <c r="F167" s="136" t="s">
        <v>770</v>
      </c>
      <c r="G167" s="137" t="s">
        <v>166</v>
      </c>
      <c r="H167" s="138">
        <v>14</v>
      </c>
      <c r="I167" s="203">
        <v>0</v>
      </c>
      <c r="J167" s="139">
        <f t="shared" si="0"/>
        <v>0</v>
      </c>
      <c r="K167" s="136" t="s">
        <v>1</v>
      </c>
      <c r="L167" s="13"/>
      <c r="M167" s="140" t="s">
        <v>1</v>
      </c>
      <c r="N167" s="141" t="s">
        <v>38</v>
      </c>
      <c r="O167" s="142">
        <v>0.827</v>
      </c>
      <c r="P167" s="142">
        <f t="shared" si="1"/>
        <v>11.578</v>
      </c>
      <c r="Q167" s="142">
        <v>0.00201</v>
      </c>
      <c r="R167" s="142">
        <f t="shared" si="2"/>
        <v>0.028140000000000002</v>
      </c>
      <c r="S167" s="142">
        <v>0</v>
      </c>
      <c r="T167" s="143">
        <f t="shared" si="3"/>
        <v>0</v>
      </c>
      <c r="AR167" s="144" t="s">
        <v>260</v>
      </c>
      <c r="AT167" s="144" t="s">
        <v>138</v>
      </c>
      <c r="AU167" s="144" t="s">
        <v>83</v>
      </c>
      <c r="AY167" s="2" t="s">
        <v>136</v>
      </c>
      <c r="BE167" s="145">
        <f t="shared" si="4"/>
        <v>0</v>
      </c>
      <c r="BF167" s="145">
        <f t="shared" si="5"/>
        <v>0</v>
      </c>
      <c r="BG167" s="145">
        <f t="shared" si="6"/>
        <v>0</v>
      </c>
      <c r="BH167" s="145">
        <f t="shared" si="7"/>
        <v>0</v>
      </c>
      <c r="BI167" s="145">
        <f t="shared" si="8"/>
        <v>0</v>
      </c>
      <c r="BJ167" s="2" t="s">
        <v>81</v>
      </c>
      <c r="BK167" s="145">
        <f t="shared" si="9"/>
        <v>0</v>
      </c>
      <c r="BL167" s="2" t="s">
        <v>260</v>
      </c>
      <c r="BM167" s="144" t="s">
        <v>771</v>
      </c>
    </row>
    <row r="168" spans="2:65" s="14" customFormat="1" ht="24.2" customHeight="1">
      <c r="B168" s="13"/>
      <c r="C168" s="134" t="s">
        <v>324</v>
      </c>
      <c r="D168" s="134" t="s">
        <v>138</v>
      </c>
      <c r="E168" s="135" t="s">
        <v>772</v>
      </c>
      <c r="F168" s="136" t="s">
        <v>773</v>
      </c>
      <c r="G168" s="137" t="s">
        <v>166</v>
      </c>
      <c r="H168" s="138">
        <v>4.5</v>
      </c>
      <c r="I168" s="203">
        <v>0</v>
      </c>
      <c r="J168" s="139">
        <f t="shared" si="0"/>
        <v>0</v>
      </c>
      <c r="K168" s="136" t="s">
        <v>1</v>
      </c>
      <c r="L168" s="13"/>
      <c r="M168" s="140" t="s">
        <v>1</v>
      </c>
      <c r="N168" s="141" t="s">
        <v>38</v>
      </c>
      <c r="O168" s="142">
        <v>0.831</v>
      </c>
      <c r="P168" s="142">
        <f t="shared" si="1"/>
        <v>3.7394999999999996</v>
      </c>
      <c r="Q168" s="142">
        <v>0.00145</v>
      </c>
      <c r="R168" s="142">
        <f t="shared" si="2"/>
        <v>0.0065249999999999996</v>
      </c>
      <c r="S168" s="142">
        <v>0</v>
      </c>
      <c r="T168" s="143">
        <f t="shared" si="3"/>
        <v>0</v>
      </c>
      <c r="AR168" s="144" t="s">
        <v>260</v>
      </c>
      <c r="AT168" s="144" t="s">
        <v>138</v>
      </c>
      <c r="AU168" s="144" t="s">
        <v>83</v>
      </c>
      <c r="AY168" s="2" t="s">
        <v>136</v>
      </c>
      <c r="BE168" s="145">
        <f t="shared" si="4"/>
        <v>0</v>
      </c>
      <c r="BF168" s="145">
        <f t="shared" si="5"/>
        <v>0</v>
      </c>
      <c r="BG168" s="145">
        <f t="shared" si="6"/>
        <v>0</v>
      </c>
      <c r="BH168" s="145">
        <f t="shared" si="7"/>
        <v>0</v>
      </c>
      <c r="BI168" s="145">
        <f t="shared" si="8"/>
        <v>0</v>
      </c>
      <c r="BJ168" s="2" t="s">
        <v>81</v>
      </c>
      <c r="BK168" s="145">
        <f t="shared" si="9"/>
        <v>0</v>
      </c>
      <c r="BL168" s="2" t="s">
        <v>260</v>
      </c>
      <c r="BM168" s="144" t="s">
        <v>774</v>
      </c>
    </row>
    <row r="169" spans="2:65" s="14" customFormat="1" ht="21.75" customHeight="1">
      <c r="B169" s="13"/>
      <c r="C169" s="134" t="s">
        <v>339</v>
      </c>
      <c r="D169" s="134" t="s">
        <v>138</v>
      </c>
      <c r="E169" s="135" t="s">
        <v>775</v>
      </c>
      <c r="F169" s="136" t="s">
        <v>776</v>
      </c>
      <c r="G169" s="137" t="s">
        <v>166</v>
      </c>
      <c r="H169" s="138">
        <v>0</v>
      </c>
      <c r="I169" s="203">
        <v>0</v>
      </c>
      <c r="J169" s="139">
        <f t="shared" si="0"/>
        <v>0</v>
      </c>
      <c r="K169" s="136" t="s">
        <v>1</v>
      </c>
      <c r="L169" s="13"/>
      <c r="M169" s="140" t="s">
        <v>1</v>
      </c>
      <c r="N169" s="141" t="s">
        <v>38</v>
      </c>
      <c r="O169" s="142">
        <v>0.659</v>
      </c>
      <c r="P169" s="142">
        <f t="shared" si="1"/>
        <v>0</v>
      </c>
      <c r="Q169" s="142">
        <v>0.00041</v>
      </c>
      <c r="R169" s="142">
        <f t="shared" si="2"/>
        <v>0</v>
      </c>
      <c r="S169" s="142">
        <v>0</v>
      </c>
      <c r="T169" s="143">
        <f t="shared" si="3"/>
        <v>0</v>
      </c>
      <c r="AR169" s="144" t="s">
        <v>260</v>
      </c>
      <c r="AT169" s="144" t="s">
        <v>138</v>
      </c>
      <c r="AU169" s="144" t="s">
        <v>83</v>
      </c>
      <c r="AY169" s="2" t="s">
        <v>136</v>
      </c>
      <c r="BE169" s="145">
        <f t="shared" si="4"/>
        <v>0</v>
      </c>
      <c r="BF169" s="145">
        <f t="shared" si="5"/>
        <v>0</v>
      </c>
      <c r="BG169" s="145">
        <f t="shared" si="6"/>
        <v>0</v>
      </c>
      <c r="BH169" s="145">
        <f t="shared" si="7"/>
        <v>0</v>
      </c>
      <c r="BI169" s="145">
        <f t="shared" si="8"/>
        <v>0</v>
      </c>
      <c r="BJ169" s="2" t="s">
        <v>81</v>
      </c>
      <c r="BK169" s="145">
        <f t="shared" si="9"/>
        <v>0</v>
      </c>
      <c r="BL169" s="2" t="s">
        <v>260</v>
      </c>
      <c r="BM169" s="144" t="s">
        <v>777</v>
      </c>
    </row>
    <row r="170" spans="2:65" s="14" customFormat="1" ht="21.75" customHeight="1">
      <c r="B170" s="13"/>
      <c r="C170" s="134" t="s">
        <v>343</v>
      </c>
      <c r="D170" s="134" t="s">
        <v>138</v>
      </c>
      <c r="E170" s="135" t="s">
        <v>778</v>
      </c>
      <c r="F170" s="136" t="s">
        <v>779</v>
      </c>
      <c r="G170" s="137" t="s">
        <v>166</v>
      </c>
      <c r="H170" s="138">
        <v>12</v>
      </c>
      <c r="I170" s="203">
        <v>0</v>
      </c>
      <c r="J170" s="139">
        <f t="shared" si="0"/>
        <v>0</v>
      </c>
      <c r="K170" s="136" t="s">
        <v>1</v>
      </c>
      <c r="L170" s="13"/>
      <c r="M170" s="140" t="s">
        <v>1</v>
      </c>
      <c r="N170" s="141" t="s">
        <v>38</v>
      </c>
      <c r="O170" s="142">
        <v>0.728</v>
      </c>
      <c r="P170" s="142">
        <f t="shared" si="1"/>
        <v>8.736</v>
      </c>
      <c r="Q170" s="142">
        <v>0.00048</v>
      </c>
      <c r="R170" s="142">
        <f t="shared" si="2"/>
        <v>0.00576</v>
      </c>
      <c r="S170" s="142">
        <v>0</v>
      </c>
      <c r="T170" s="143">
        <f t="shared" si="3"/>
        <v>0</v>
      </c>
      <c r="AR170" s="144" t="s">
        <v>260</v>
      </c>
      <c r="AT170" s="144" t="s">
        <v>138</v>
      </c>
      <c r="AU170" s="144" t="s">
        <v>83</v>
      </c>
      <c r="AY170" s="2" t="s">
        <v>136</v>
      </c>
      <c r="BE170" s="145">
        <f t="shared" si="4"/>
        <v>0</v>
      </c>
      <c r="BF170" s="145">
        <f t="shared" si="5"/>
        <v>0</v>
      </c>
      <c r="BG170" s="145">
        <f t="shared" si="6"/>
        <v>0</v>
      </c>
      <c r="BH170" s="145">
        <f t="shared" si="7"/>
        <v>0</v>
      </c>
      <c r="BI170" s="145">
        <f t="shared" si="8"/>
        <v>0</v>
      </c>
      <c r="BJ170" s="2" t="s">
        <v>81</v>
      </c>
      <c r="BK170" s="145">
        <f t="shared" si="9"/>
        <v>0</v>
      </c>
      <c r="BL170" s="2" t="s">
        <v>260</v>
      </c>
      <c r="BM170" s="144" t="s">
        <v>780</v>
      </c>
    </row>
    <row r="171" spans="2:65" s="14" customFormat="1" ht="21.75" customHeight="1">
      <c r="B171" s="13"/>
      <c r="C171" s="167" t="s">
        <v>347</v>
      </c>
      <c r="D171" s="167" t="s">
        <v>177</v>
      </c>
      <c r="E171" s="168" t="s">
        <v>781</v>
      </c>
      <c r="F171" s="169" t="s">
        <v>782</v>
      </c>
      <c r="G171" s="170" t="s">
        <v>172</v>
      </c>
      <c r="H171" s="171">
        <v>0</v>
      </c>
      <c r="I171" s="204">
        <v>0</v>
      </c>
      <c r="J171" s="172">
        <f t="shared" si="0"/>
        <v>0</v>
      </c>
      <c r="K171" s="169" t="s">
        <v>1</v>
      </c>
      <c r="L171" s="173"/>
      <c r="M171" s="174" t="s">
        <v>1</v>
      </c>
      <c r="N171" s="175" t="s">
        <v>38</v>
      </c>
      <c r="O171" s="142">
        <v>0</v>
      </c>
      <c r="P171" s="142">
        <f t="shared" si="1"/>
        <v>0</v>
      </c>
      <c r="Q171" s="142">
        <v>7E-05</v>
      </c>
      <c r="R171" s="142">
        <f t="shared" si="2"/>
        <v>0</v>
      </c>
      <c r="S171" s="142">
        <v>0</v>
      </c>
      <c r="T171" s="143">
        <f t="shared" si="3"/>
        <v>0</v>
      </c>
      <c r="AR171" s="144" t="s">
        <v>371</v>
      </c>
      <c r="AT171" s="144" t="s">
        <v>177</v>
      </c>
      <c r="AU171" s="144" t="s">
        <v>83</v>
      </c>
      <c r="AY171" s="2" t="s">
        <v>136</v>
      </c>
      <c r="BE171" s="145">
        <f t="shared" si="4"/>
        <v>0</v>
      </c>
      <c r="BF171" s="145">
        <f t="shared" si="5"/>
        <v>0</v>
      </c>
      <c r="BG171" s="145">
        <f t="shared" si="6"/>
        <v>0</v>
      </c>
      <c r="BH171" s="145">
        <f t="shared" si="7"/>
        <v>0</v>
      </c>
      <c r="BI171" s="145">
        <f t="shared" si="8"/>
        <v>0</v>
      </c>
      <c r="BJ171" s="2" t="s">
        <v>81</v>
      </c>
      <c r="BK171" s="145">
        <f t="shared" si="9"/>
        <v>0</v>
      </c>
      <c r="BL171" s="2" t="s">
        <v>260</v>
      </c>
      <c r="BM171" s="144" t="s">
        <v>783</v>
      </c>
    </row>
    <row r="172" spans="2:65" s="14" customFormat="1" ht="21.75" customHeight="1">
      <c r="B172" s="13"/>
      <c r="C172" s="167" t="s">
        <v>351</v>
      </c>
      <c r="D172" s="167" t="s">
        <v>177</v>
      </c>
      <c r="E172" s="168" t="s">
        <v>784</v>
      </c>
      <c r="F172" s="169" t="s">
        <v>785</v>
      </c>
      <c r="G172" s="170" t="s">
        <v>172</v>
      </c>
      <c r="H172" s="171">
        <v>24</v>
      </c>
      <c r="I172" s="204">
        <v>0</v>
      </c>
      <c r="J172" s="172">
        <f t="shared" si="0"/>
        <v>0</v>
      </c>
      <c r="K172" s="169" t="s">
        <v>1</v>
      </c>
      <c r="L172" s="173"/>
      <c r="M172" s="174" t="s">
        <v>1</v>
      </c>
      <c r="N172" s="175" t="s">
        <v>38</v>
      </c>
      <c r="O172" s="142">
        <v>0</v>
      </c>
      <c r="P172" s="142">
        <f t="shared" si="1"/>
        <v>0</v>
      </c>
      <c r="Q172" s="142">
        <v>7E-05</v>
      </c>
      <c r="R172" s="142">
        <f t="shared" si="2"/>
        <v>0.0016799999999999999</v>
      </c>
      <c r="S172" s="142">
        <v>0</v>
      </c>
      <c r="T172" s="143">
        <f t="shared" si="3"/>
        <v>0</v>
      </c>
      <c r="AR172" s="144" t="s">
        <v>371</v>
      </c>
      <c r="AT172" s="144" t="s">
        <v>177</v>
      </c>
      <c r="AU172" s="144" t="s">
        <v>83</v>
      </c>
      <c r="AY172" s="2" t="s">
        <v>136</v>
      </c>
      <c r="BE172" s="145">
        <f t="shared" si="4"/>
        <v>0</v>
      </c>
      <c r="BF172" s="145">
        <f t="shared" si="5"/>
        <v>0</v>
      </c>
      <c r="BG172" s="145">
        <f t="shared" si="6"/>
        <v>0</v>
      </c>
      <c r="BH172" s="145">
        <f t="shared" si="7"/>
        <v>0</v>
      </c>
      <c r="BI172" s="145">
        <f t="shared" si="8"/>
        <v>0</v>
      </c>
      <c r="BJ172" s="2" t="s">
        <v>81</v>
      </c>
      <c r="BK172" s="145">
        <f t="shared" si="9"/>
        <v>0</v>
      </c>
      <c r="BL172" s="2" t="s">
        <v>260</v>
      </c>
      <c r="BM172" s="144" t="s">
        <v>786</v>
      </c>
    </row>
    <row r="173" spans="2:65" s="14" customFormat="1" ht="21.75" customHeight="1">
      <c r="B173" s="13"/>
      <c r="C173" s="167" t="s">
        <v>357</v>
      </c>
      <c r="D173" s="167" t="s">
        <v>177</v>
      </c>
      <c r="E173" s="168" t="s">
        <v>787</v>
      </c>
      <c r="F173" s="169" t="s">
        <v>788</v>
      </c>
      <c r="G173" s="170" t="s">
        <v>172</v>
      </c>
      <c r="H173" s="171">
        <v>10</v>
      </c>
      <c r="I173" s="204">
        <v>0</v>
      </c>
      <c r="J173" s="172">
        <f t="shared" si="0"/>
        <v>0</v>
      </c>
      <c r="K173" s="169" t="s">
        <v>1</v>
      </c>
      <c r="L173" s="173"/>
      <c r="M173" s="174" t="s">
        <v>1</v>
      </c>
      <c r="N173" s="175" t="s">
        <v>38</v>
      </c>
      <c r="O173" s="142">
        <v>0</v>
      </c>
      <c r="P173" s="142">
        <f t="shared" si="1"/>
        <v>0</v>
      </c>
      <c r="Q173" s="142">
        <v>0.00015</v>
      </c>
      <c r="R173" s="142">
        <f t="shared" si="2"/>
        <v>0.0014999999999999998</v>
      </c>
      <c r="S173" s="142">
        <v>0</v>
      </c>
      <c r="T173" s="143">
        <f t="shared" si="3"/>
        <v>0</v>
      </c>
      <c r="AR173" s="144" t="s">
        <v>371</v>
      </c>
      <c r="AT173" s="144" t="s">
        <v>177</v>
      </c>
      <c r="AU173" s="144" t="s">
        <v>83</v>
      </c>
      <c r="AY173" s="2" t="s">
        <v>136</v>
      </c>
      <c r="BE173" s="145">
        <f t="shared" si="4"/>
        <v>0</v>
      </c>
      <c r="BF173" s="145">
        <f t="shared" si="5"/>
        <v>0</v>
      </c>
      <c r="BG173" s="145">
        <f t="shared" si="6"/>
        <v>0</v>
      </c>
      <c r="BH173" s="145">
        <f t="shared" si="7"/>
        <v>0</v>
      </c>
      <c r="BI173" s="145">
        <f t="shared" si="8"/>
        <v>0</v>
      </c>
      <c r="BJ173" s="2" t="s">
        <v>81</v>
      </c>
      <c r="BK173" s="145">
        <f t="shared" si="9"/>
        <v>0</v>
      </c>
      <c r="BL173" s="2" t="s">
        <v>260</v>
      </c>
      <c r="BM173" s="144" t="s">
        <v>789</v>
      </c>
    </row>
    <row r="174" spans="2:65" s="14" customFormat="1" ht="21.75" customHeight="1">
      <c r="B174" s="13"/>
      <c r="C174" s="167" t="s">
        <v>365</v>
      </c>
      <c r="D174" s="167" t="s">
        <v>177</v>
      </c>
      <c r="E174" s="168" t="s">
        <v>790</v>
      </c>
      <c r="F174" s="169" t="s">
        <v>791</v>
      </c>
      <c r="G174" s="170" t="s">
        <v>172</v>
      </c>
      <c r="H174" s="171">
        <v>15</v>
      </c>
      <c r="I174" s="204">
        <v>0</v>
      </c>
      <c r="J174" s="172">
        <f t="shared" si="0"/>
        <v>0</v>
      </c>
      <c r="K174" s="169" t="s">
        <v>1</v>
      </c>
      <c r="L174" s="173"/>
      <c r="M174" s="174" t="s">
        <v>1</v>
      </c>
      <c r="N174" s="175" t="s">
        <v>38</v>
      </c>
      <c r="O174" s="142">
        <v>0</v>
      </c>
      <c r="P174" s="142">
        <f t="shared" si="1"/>
        <v>0</v>
      </c>
      <c r="Q174" s="142">
        <v>0.00027</v>
      </c>
      <c r="R174" s="142">
        <f t="shared" si="2"/>
        <v>0.00405</v>
      </c>
      <c r="S174" s="142">
        <v>0</v>
      </c>
      <c r="T174" s="143">
        <f t="shared" si="3"/>
        <v>0</v>
      </c>
      <c r="AR174" s="144" t="s">
        <v>371</v>
      </c>
      <c r="AT174" s="144" t="s">
        <v>177</v>
      </c>
      <c r="AU174" s="144" t="s">
        <v>83</v>
      </c>
      <c r="AY174" s="2" t="s">
        <v>136</v>
      </c>
      <c r="BE174" s="145">
        <f t="shared" si="4"/>
        <v>0</v>
      </c>
      <c r="BF174" s="145">
        <f t="shared" si="5"/>
        <v>0</v>
      </c>
      <c r="BG174" s="145">
        <f t="shared" si="6"/>
        <v>0</v>
      </c>
      <c r="BH174" s="145">
        <f t="shared" si="7"/>
        <v>0</v>
      </c>
      <c r="BI174" s="145">
        <f t="shared" si="8"/>
        <v>0</v>
      </c>
      <c r="BJ174" s="2" t="s">
        <v>81</v>
      </c>
      <c r="BK174" s="145">
        <f t="shared" si="9"/>
        <v>0</v>
      </c>
      <c r="BL174" s="2" t="s">
        <v>260</v>
      </c>
      <c r="BM174" s="144" t="s">
        <v>792</v>
      </c>
    </row>
    <row r="175" spans="2:65" s="14" customFormat="1" ht="21.75" customHeight="1">
      <c r="B175" s="13"/>
      <c r="C175" s="167" t="s">
        <v>371</v>
      </c>
      <c r="D175" s="167" t="s">
        <v>177</v>
      </c>
      <c r="E175" s="168" t="s">
        <v>793</v>
      </c>
      <c r="F175" s="169" t="s">
        <v>794</v>
      </c>
      <c r="G175" s="170" t="s">
        <v>172</v>
      </c>
      <c r="H175" s="171">
        <v>5</v>
      </c>
      <c r="I175" s="204">
        <v>0</v>
      </c>
      <c r="J175" s="172">
        <f t="shared" si="0"/>
        <v>0</v>
      </c>
      <c r="K175" s="169" t="s">
        <v>1</v>
      </c>
      <c r="L175" s="173"/>
      <c r="M175" s="174" t="s">
        <v>1</v>
      </c>
      <c r="N175" s="175" t="s">
        <v>38</v>
      </c>
      <c r="O175" s="142">
        <v>0</v>
      </c>
      <c r="P175" s="142">
        <f t="shared" si="1"/>
        <v>0</v>
      </c>
      <c r="Q175" s="142">
        <v>0.00031</v>
      </c>
      <c r="R175" s="142">
        <f t="shared" si="2"/>
        <v>0.00155</v>
      </c>
      <c r="S175" s="142">
        <v>0</v>
      </c>
      <c r="T175" s="143">
        <f t="shared" si="3"/>
        <v>0</v>
      </c>
      <c r="AR175" s="144" t="s">
        <v>371</v>
      </c>
      <c r="AT175" s="144" t="s">
        <v>177</v>
      </c>
      <c r="AU175" s="144" t="s">
        <v>83</v>
      </c>
      <c r="AY175" s="2" t="s">
        <v>136</v>
      </c>
      <c r="BE175" s="145">
        <f t="shared" si="4"/>
        <v>0</v>
      </c>
      <c r="BF175" s="145">
        <f t="shared" si="5"/>
        <v>0</v>
      </c>
      <c r="BG175" s="145">
        <f t="shared" si="6"/>
        <v>0</v>
      </c>
      <c r="BH175" s="145">
        <f t="shared" si="7"/>
        <v>0</v>
      </c>
      <c r="BI175" s="145">
        <f t="shared" si="8"/>
        <v>0</v>
      </c>
      <c r="BJ175" s="2" t="s">
        <v>81</v>
      </c>
      <c r="BK175" s="145">
        <f t="shared" si="9"/>
        <v>0</v>
      </c>
      <c r="BL175" s="2" t="s">
        <v>260</v>
      </c>
      <c r="BM175" s="144" t="s">
        <v>795</v>
      </c>
    </row>
    <row r="176" spans="2:63" s="123" customFormat="1" ht="22.9" customHeight="1">
      <c r="B176" s="122"/>
      <c r="D176" s="124" t="s">
        <v>72</v>
      </c>
      <c r="E176" s="132" t="s">
        <v>796</v>
      </c>
      <c r="F176" s="132" t="s">
        <v>797</v>
      </c>
      <c r="J176" s="133">
        <f>BK176</f>
        <v>0</v>
      </c>
      <c r="L176" s="122"/>
      <c r="M176" s="127"/>
      <c r="P176" s="128">
        <f>SUM(P177:P192)</f>
        <v>280.071259</v>
      </c>
      <c r="R176" s="128">
        <f>SUM(R177:R192)</f>
        <v>0.41427500000000006</v>
      </c>
      <c r="T176" s="129">
        <f>SUM(T177:T192)</f>
        <v>0.8586739999999999</v>
      </c>
      <c r="AR176" s="124" t="s">
        <v>83</v>
      </c>
      <c r="AT176" s="130" t="s">
        <v>72</v>
      </c>
      <c r="AU176" s="130" t="s">
        <v>81</v>
      </c>
      <c r="AY176" s="124" t="s">
        <v>136</v>
      </c>
      <c r="BK176" s="131">
        <f>SUM(BK177:BK192)</f>
        <v>0</v>
      </c>
    </row>
    <row r="177" spans="2:65" s="14" customFormat="1" ht="24.2" customHeight="1">
      <c r="B177" s="13"/>
      <c r="C177" s="134" t="s">
        <v>376</v>
      </c>
      <c r="D177" s="134" t="s">
        <v>138</v>
      </c>
      <c r="E177" s="135" t="s">
        <v>798</v>
      </c>
      <c r="F177" s="136" t="s">
        <v>799</v>
      </c>
      <c r="G177" s="137" t="s">
        <v>166</v>
      </c>
      <c r="H177" s="138">
        <v>202.7</v>
      </c>
      <c r="I177" s="203">
        <v>0</v>
      </c>
      <c r="J177" s="139">
        <f aca="true" t="shared" si="10" ref="J177:J192">ROUND(I177*H177,2)</f>
        <v>0</v>
      </c>
      <c r="K177" s="136" t="s">
        <v>1</v>
      </c>
      <c r="L177" s="13"/>
      <c r="M177" s="140" t="s">
        <v>1</v>
      </c>
      <c r="N177" s="141" t="s">
        <v>38</v>
      </c>
      <c r="O177" s="142">
        <v>0.173</v>
      </c>
      <c r="P177" s="142">
        <f aca="true" t="shared" si="11" ref="P177:P192">O177*H177</f>
        <v>35.067099999999996</v>
      </c>
      <c r="Q177" s="142">
        <v>0</v>
      </c>
      <c r="R177" s="142">
        <f aca="true" t="shared" si="12" ref="R177:R192">Q177*H177</f>
        <v>0</v>
      </c>
      <c r="S177" s="142">
        <v>0.00213</v>
      </c>
      <c r="T177" s="143">
        <f aca="true" t="shared" si="13" ref="T177:T192">S177*H177</f>
        <v>0.43175099999999994</v>
      </c>
      <c r="AR177" s="144" t="s">
        <v>260</v>
      </c>
      <c r="AT177" s="144" t="s">
        <v>138</v>
      </c>
      <c r="AU177" s="144" t="s">
        <v>83</v>
      </c>
      <c r="AY177" s="2" t="s">
        <v>136</v>
      </c>
      <c r="BE177" s="145">
        <f aca="true" t="shared" si="14" ref="BE177:BE192">IF(N177="základní",J177,0)</f>
        <v>0</v>
      </c>
      <c r="BF177" s="145">
        <f aca="true" t="shared" si="15" ref="BF177:BF192">IF(N177="snížená",J177,0)</f>
        <v>0</v>
      </c>
      <c r="BG177" s="145">
        <f aca="true" t="shared" si="16" ref="BG177:BG192">IF(N177="zákl. přenesená",J177,0)</f>
        <v>0</v>
      </c>
      <c r="BH177" s="145">
        <f aca="true" t="shared" si="17" ref="BH177:BH192">IF(N177="sníž. přenesená",J177,0)</f>
        <v>0</v>
      </c>
      <c r="BI177" s="145">
        <f aca="true" t="shared" si="18" ref="BI177:BI192">IF(N177="nulová",J177,0)</f>
        <v>0</v>
      </c>
      <c r="BJ177" s="2" t="s">
        <v>81</v>
      </c>
      <c r="BK177" s="145">
        <f aca="true" t="shared" si="19" ref="BK177:BK192">ROUND(I177*H177,2)</f>
        <v>0</v>
      </c>
      <c r="BL177" s="2" t="s">
        <v>260</v>
      </c>
      <c r="BM177" s="144" t="s">
        <v>800</v>
      </c>
    </row>
    <row r="178" spans="2:65" s="14" customFormat="1" ht="24.2" customHeight="1">
      <c r="B178" s="13"/>
      <c r="C178" s="134" t="s">
        <v>380</v>
      </c>
      <c r="D178" s="134" t="s">
        <v>138</v>
      </c>
      <c r="E178" s="135" t="s">
        <v>801</v>
      </c>
      <c r="F178" s="136" t="s">
        <v>802</v>
      </c>
      <c r="G178" s="137" t="s">
        <v>166</v>
      </c>
      <c r="H178" s="138">
        <v>85.9</v>
      </c>
      <c r="I178" s="203">
        <v>0</v>
      </c>
      <c r="J178" s="139">
        <f t="shared" si="10"/>
        <v>0</v>
      </c>
      <c r="K178" s="136" t="s">
        <v>1</v>
      </c>
      <c r="L178" s="13"/>
      <c r="M178" s="140" t="s">
        <v>1</v>
      </c>
      <c r="N178" s="141" t="s">
        <v>38</v>
      </c>
      <c r="O178" s="142">
        <v>0.204</v>
      </c>
      <c r="P178" s="142">
        <f t="shared" si="11"/>
        <v>17.5236</v>
      </c>
      <c r="Q178" s="142">
        <v>0</v>
      </c>
      <c r="R178" s="142">
        <f t="shared" si="12"/>
        <v>0</v>
      </c>
      <c r="S178" s="142">
        <v>0.00497</v>
      </c>
      <c r="T178" s="143">
        <f t="shared" si="13"/>
        <v>0.426923</v>
      </c>
      <c r="AR178" s="144" t="s">
        <v>260</v>
      </c>
      <c r="AT178" s="144" t="s">
        <v>138</v>
      </c>
      <c r="AU178" s="144" t="s">
        <v>83</v>
      </c>
      <c r="AY178" s="2" t="s">
        <v>136</v>
      </c>
      <c r="BE178" s="145">
        <f t="shared" si="14"/>
        <v>0</v>
      </c>
      <c r="BF178" s="145">
        <f t="shared" si="15"/>
        <v>0</v>
      </c>
      <c r="BG178" s="145">
        <f t="shared" si="16"/>
        <v>0</v>
      </c>
      <c r="BH178" s="145">
        <f t="shared" si="17"/>
        <v>0</v>
      </c>
      <c r="BI178" s="145">
        <f t="shared" si="18"/>
        <v>0</v>
      </c>
      <c r="BJ178" s="2" t="s">
        <v>81</v>
      </c>
      <c r="BK178" s="145">
        <f t="shared" si="19"/>
        <v>0</v>
      </c>
      <c r="BL178" s="2" t="s">
        <v>260</v>
      </c>
      <c r="BM178" s="144" t="s">
        <v>803</v>
      </c>
    </row>
    <row r="179" spans="2:65" s="14" customFormat="1" ht="33" customHeight="1">
      <c r="B179" s="13"/>
      <c r="C179" s="134" t="s">
        <v>384</v>
      </c>
      <c r="D179" s="134" t="s">
        <v>138</v>
      </c>
      <c r="E179" s="135" t="s">
        <v>804</v>
      </c>
      <c r="F179" s="136" t="s">
        <v>805</v>
      </c>
      <c r="G179" s="137" t="s">
        <v>166</v>
      </c>
      <c r="H179" s="138">
        <v>95.5</v>
      </c>
      <c r="I179" s="203">
        <v>0</v>
      </c>
      <c r="J179" s="139">
        <f t="shared" si="10"/>
        <v>0</v>
      </c>
      <c r="K179" s="136" t="s">
        <v>1</v>
      </c>
      <c r="L179" s="13"/>
      <c r="M179" s="140" t="s">
        <v>1</v>
      </c>
      <c r="N179" s="141" t="s">
        <v>38</v>
      </c>
      <c r="O179" s="142">
        <v>0.529</v>
      </c>
      <c r="P179" s="142">
        <f t="shared" si="11"/>
        <v>50.5195</v>
      </c>
      <c r="Q179" s="142">
        <v>0.00084</v>
      </c>
      <c r="R179" s="142">
        <f t="shared" si="12"/>
        <v>0.08022</v>
      </c>
      <c r="S179" s="142">
        <v>0</v>
      </c>
      <c r="T179" s="143">
        <f t="shared" si="13"/>
        <v>0</v>
      </c>
      <c r="AR179" s="144" t="s">
        <v>260</v>
      </c>
      <c r="AT179" s="144" t="s">
        <v>138</v>
      </c>
      <c r="AU179" s="144" t="s">
        <v>83</v>
      </c>
      <c r="AY179" s="2" t="s">
        <v>136</v>
      </c>
      <c r="BE179" s="145">
        <f t="shared" si="14"/>
        <v>0</v>
      </c>
      <c r="BF179" s="145">
        <f t="shared" si="15"/>
        <v>0</v>
      </c>
      <c r="BG179" s="145">
        <f t="shared" si="16"/>
        <v>0</v>
      </c>
      <c r="BH179" s="145">
        <f t="shared" si="17"/>
        <v>0</v>
      </c>
      <c r="BI179" s="145">
        <f t="shared" si="18"/>
        <v>0</v>
      </c>
      <c r="BJ179" s="2" t="s">
        <v>81</v>
      </c>
      <c r="BK179" s="145">
        <f t="shared" si="19"/>
        <v>0</v>
      </c>
      <c r="BL179" s="2" t="s">
        <v>260</v>
      </c>
      <c r="BM179" s="144" t="s">
        <v>806</v>
      </c>
    </row>
    <row r="180" spans="2:65" s="14" customFormat="1" ht="33" customHeight="1">
      <c r="B180" s="13"/>
      <c r="C180" s="134" t="s">
        <v>389</v>
      </c>
      <c r="D180" s="134" t="s">
        <v>138</v>
      </c>
      <c r="E180" s="135" t="s">
        <v>807</v>
      </c>
      <c r="F180" s="136" t="s">
        <v>808</v>
      </c>
      <c r="G180" s="137" t="s">
        <v>166</v>
      </c>
      <c r="H180" s="138">
        <v>87.2</v>
      </c>
      <c r="I180" s="203">
        <v>0</v>
      </c>
      <c r="J180" s="139">
        <f t="shared" si="10"/>
        <v>0</v>
      </c>
      <c r="K180" s="136" t="s">
        <v>1</v>
      </c>
      <c r="L180" s="13"/>
      <c r="M180" s="140" t="s">
        <v>1</v>
      </c>
      <c r="N180" s="141" t="s">
        <v>38</v>
      </c>
      <c r="O180" s="142">
        <v>0.616</v>
      </c>
      <c r="P180" s="142">
        <f t="shared" si="11"/>
        <v>53.7152</v>
      </c>
      <c r="Q180" s="142">
        <v>0.00116</v>
      </c>
      <c r="R180" s="142">
        <f t="shared" si="12"/>
        <v>0.101152</v>
      </c>
      <c r="S180" s="142">
        <v>0</v>
      </c>
      <c r="T180" s="143">
        <f t="shared" si="13"/>
        <v>0</v>
      </c>
      <c r="AR180" s="144" t="s">
        <v>260</v>
      </c>
      <c r="AT180" s="144" t="s">
        <v>138</v>
      </c>
      <c r="AU180" s="144" t="s">
        <v>83</v>
      </c>
      <c r="AY180" s="2" t="s">
        <v>136</v>
      </c>
      <c r="BE180" s="145">
        <f t="shared" si="14"/>
        <v>0</v>
      </c>
      <c r="BF180" s="145">
        <f t="shared" si="15"/>
        <v>0</v>
      </c>
      <c r="BG180" s="145">
        <f t="shared" si="16"/>
        <v>0</v>
      </c>
      <c r="BH180" s="145">
        <f t="shared" si="17"/>
        <v>0</v>
      </c>
      <c r="BI180" s="145">
        <f t="shared" si="18"/>
        <v>0</v>
      </c>
      <c r="BJ180" s="2" t="s">
        <v>81</v>
      </c>
      <c r="BK180" s="145">
        <f t="shared" si="19"/>
        <v>0</v>
      </c>
      <c r="BL180" s="2" t="s">
        <v>260</v>
      </c>
      <c r="BM180" s="144" t="s">
        <v>809</v>
      </c>
    </row>
    <row r="181" spans="2:65" s="14" customFormat="1" ht="33" customHeight="1">
      <c r="B181" s="13"/>
      <c r="C181" s="134" t="s">
        <v>395</v>
      </c>
      <c r="D181" s="134" t="s">
        <v>138</v>
      </c>
      <c r="E181" s="135" t="s">
        <v>810</v>
      </c>
      <c r="F181" s="136" t="s">
        <v>811</v>
      </c>
      <c r="G181" s="137" t="s">
        <v>166</v>
      </c>
      <c r="H181" s="138">
        <v>89.4</v>
      </c>
      <c r="I181" s="203">
        <v>0</v>
      </c>
      <c r="J181" s="139">
        <f t="shared" si="10"/>
        <v>0</v>
      </c>
      <c r="K181" s="136" t="s">
        <v>1</v>
      </c>
      <c r="L181" s="13"/>
      <c r="M181" s="140" t="s">
        <v>1</v>
      </c>
      <c r="N181" s="141" t="s">
        <v>38</v>
      </c>
      <c r="O181" s="142">
        <v>0.696</v>
      </c>
      <c r="P181" s="142">
        <f t="shared" si="11"/>
        <v>62.2224</v>
      </c>
      <c r="Q181" s="142">
        <v>0.00144</v>
      </c>
      <c r="R181" s="142">
        <f t="shared" si="12"/>
        <v>0.12873600000000002</v>
      </c>
      <c r="S181" s="142">
        <v>0</v>
      </c>
      <c r="T181" s="143">
        <f t="shared" si="13"/>
        <v>0</v>
      </c>
      <c r="AR181" s="144" t="s">
        <v>260</v>
      </c>
      <c r="AT181" s="144" t="s">
        <v>138</v>
      </c>
      <c r="AU181" s="144" t="s">
        <v>83</v>
      </c>
      <c r="AY181" s="2" t="s">
        <v>136</v>
      </c>
      <c r="BE181" s="145">
        <f t="shared" si="14"/>
        <v>0</v>
      </c>
      <c r="BF181" s="145">
        <f t="shared" si="15"/>
        <v>0</v>
      </c>
      <c r="BG181" s="145">
        <f t="shared" si="16"/>
        <v>0</v>
      </c>
      <c r="BH181" s="145">
        <f t="shared" si="17"/>
        <v>0</v>
      </c>
      <c r="BI181" s="145">
        <f t="shared" si="18"/>
        <v>0</v>
      </c>
      <c r="BJ181" s="2" t="s">
        <v>81</v>
      </c>
      <c r="BK181" s="145">
        <f t="shared" si="19"/>
        <v>0</v>
      </c>
      <c r="BL181" s="2" t="s">
        <v>260</v>
      </c>
      <c r="BM181" s="144" t="s">
        <v>812</v>
      </c>
    </row>
    <row r="182" spans="2:65" s="14" customFormat="1" ht="33" customHeight="1">
      <c r="B182" s="13"/>
      <c r="C182" s="134" t="s">
        <v>400</v>
      </c>
      <c r="D182" s="134" t="s">
        <v>138</v>
      </c>
      <c r="E182" s="135" t="s">
        <v>813</v>
      </c>
      <c r="F182" s="136" t="s">
        <v>814</v>
      </c>
      <c r="G182" s="137" t="s">
        <v>166</v>
      </c>
      <c r="H182" s="138">
        <v>5</v>
      </c>
      <c r="I182" s="203">
        <v>0</v>
      </c>
      <c r="J182" s="139">
        <f t="shared" si="10"/>
        <v>0</v>
      </c>
      <c r="K182" s="136" t="s">
        <v>1</v>
      </c>
      <c r="L182" s="13"/>
      <c r="M182" s="140" t="s">
        <v>1</v>
      </c>
      <c r="N182" s="141" t="s">
        <v>38</v>
      </c>
      <c r="O182" s="142">
        <v>0.743</v>
      </c>
      <c r="P182" s="142">
        <f t="shared" si="11"/>
        <v>3.715</v>
      </c>
      <c r="Q182" s="142">
        <v>0.00281</v>
      </c>
      <c r="R182" s="142">
        <f t="shared" si="12"/>
        <v>0.01405</v>
      </c>
      <c r="S182" s="142">
        <v>0</v>
      </c>
      <c r="T182" s="143">
        <f t="shared" si="13"/>
        <v>0</v>
      </c>
      <c r="AR182" s="144" t="s">
        <v>260</v>
      </c>
      <c r="AT182" s="144" t="s">
        <v>138</v>
      </c>
      <c r="AU182" s="144" t="s">
        <v>83</v>
      </c>
      <c r="AY182" s="2" t="s">
        <v>136</v>
      </c>
      <c r="BE182" s="145">
        <f t="shared" si="14"/>
        <v>0</v>
      </c>
      <c r="BF182" s="145">
        <f t="shared" si="15"/>
        <v>0</v>
      </c>
      <c r="BG182" s="145">
        <f t="shared" si="16"/>
        <v>0</v>
      </c>
      <c r="BH182" s="145">
        <f t="shared" si="17"/>
        <v>0</v>
      </c>
      <c r="BI182" s="145">
        <f t="shared" si="18"/>
        <v>0</v>
      </c>
      <c r="BJ182" s="2" t="s">
        <v>81</v>
      </c>
      <c r="BK182" s="145">
        <f t="shared" si="19"/>
        <v>0</v>
      </c>
      <c r="BL182" s="2" t="s">
        <v>260</v>
      </c>
      <c r="BM182" s="144" t="s">
        <v>815</v>
      </c>
    </row>
    <row r="183" spans="2:65" s="14" customFormat="1" ht="16.5" customHeight="1">
      <c r="B183" s="13"/>
      <c r="C183" s="167" t="s">
        <v>404</v>
      </c>
      <c r="D183" s="167" t="s">
        <v>177</v>
      </c>
      <c r="E183" s="168" t="s">
        <v>816</v>
      </c>
      <c r="F183" s="169" t="s">
        <v>817</v>
      </c>
      <c r="G183" s="170" t="s">
        <v>172</v>
      </c>
      <c r="H183" s="171">
        <v>95</v>
      </c>
      <c r="I183" s="204">
        <v>0</v>
      </c>
      <c r="J183" s="172">
        <f t="shared" si="10"/>
        <v>0</v>
      </c>
      <c r="K183" s="169" t="s">
        <v>1</v>
      </c>
      <c r="L183" s="173"/>
      <c r="M183" s="174" t="s">
        <v>1</v>
      </c>
      <c r="N183" s="175" t="s">
        <v>38</v>
      </c>
      <c r="O183" s="142">
        <v>0</v>
      </c>
      <c r="P183" s="142">
        <f t="shared" si="11"/>
        <v>0</v>
      </c>
      <c r="Q183" s="142">
        <v>8E-05</v>
      </c>
      <c r="R183" s="142">
        <f t="shared" si="12"/>
        <v>0.007600000000000001</v>
      </c>
      <c r="S183" s="142">
        <v>0</v>
      </c>
      <c r="T183" s="143">
        <f t="shared" si="13"/>
        <v>0</v>
      </c>
      <c r="AR183" s="144" t="s">
        <v>371</v>
      </c>
      <c r="AT183" s="144" t="s">
        <v>177</v>
      </c>
      <c r="AU183" s="144" t="s">
        <v>83</v>
      </c>
      <c r="AY183" s="2" t="s">
        <v>136</v>
      </c>
      <c r="BE183" s="145">
        <f t="shared" si="14"/>
        <v>0</v>
      </c>
      <c r="BF183" s="145">
        <f t="shared" si="15"/>
        <v>0</v>
      </c>
      <c r="BG183" s="145">
        <f t="shared" si="16"/>
        <v>0</v>
      </c>
      <c r="BH183" s="145">
        <f t="shared" si="17"/>
        <v>0</v>
      </c>
      <c r="BI183" s="145">
        <f t="shared" si="18"/>
        <v>0</v>
      </c>
      <c r="BJ183" s="2" t="s">
        <v>81</v>
      </c>
      <c r="BK183" s="145">
        <f t="shared" si="19"/>
        <v>0</v>
      </c>
      <c r="BL183" s="2" t="s">
        <v>260</v>
      </c>
      <c r="BM183" s="144" t="s">
        <v>818</v>
      </c>
    </row>
    <row r="184" spans="2:65" s="14" customFormat="1" ht="16.5" customHeight="1">
      <c r="B184" s="13"/>
      <c r="C184" s="167" t="s">
        <v>409</v>
      </c>
      <c r="D184" s="167" t="s">
        <v>177</v>
      </c>
      <c r="E184" s="168" t="s">
        <v>819</v>
      </c>
      <c r="F184" s="169" t="s">
        <v>820</v>
      </c>
      <c r="G184" s="170" t="s">
        <v>172</v>
      </c>
      <c r="H184" s="171">
        <v>366</v>
      </c>
      <c r="I184" s="204">
        <v>0</v>
      </c>
      <c r="J184" s="172">
        <f t="shared" si="10"/>
        <v>0</v>
      </c>
      <c r="K184" s="169" t="s">
        <v>1</v>
      </c>
      <c r="L184" s="173"/>
      <c r="M184" s="174" t="s">
        <v>1</v>
      </c>
      <c r="N184" s="175" t="s">
        <v>38</v>
      </c>
      <c r="O184" s="142">
        <v>0</v>
      </c>
      <c r="P184" s="142">
        <f t="shared" si="11"/>
        <v>0</v>
      </c>
      <c r="Q184" s="142">
        <v>7E-05</v>
      </c>
      <c r="R184" s="142">
        <f t="shared" si="12"/>
        <v>0.025619999999999997</v>
      </c>
      <c r="S184" s="142">
        <v>0</v>
      </c>
      <c r="T184" s="143">
        <f t="shared" si="13"/>
        <v>0</v>
      </c>
      <c r="AR184" s="144" t="s">
        <v>371</v>
      </c>
      <c r="AT184" s="144" t="s">
        <v>177</v>
      </c>
      <c r="AU184" s="144" t="s">
        <v>83</v>
      </c>
      <c r="AY184" s="2" t="s">
        <v>136</v>
      </c>
      <c r="BE184" s="145">
        <f t="shared" si="14"/>
        <v>0</v>
      </c>
      <c r="BF184" s="145">
        <f t="shared" si="15"/>
        <v>0</v>
      </c>
      <c r="BG184" s="145">
        <f t="shared" si="16"/>
        <v>0</v>
      </c>
      <c r="BH184" s="145">
        <f t="shared" si="17"/>
        <v>0</v>
      </c>
      <c r="BI184" s="145">
        <f t="shared" si="18"/>
        <v>0</v>
      </c>
      <c r="BJ184" s="2" t="s">
        <v>81</v>
      </c>
      <c r="BK184" s="145">
        <f t="shared" si="19"/>
        <v>0</v>
      </c>
      <c r="BL184" s="2" t="s">
        <v>260</v>
      </c>
      <c r="BM184" s="144" t="s">
        <v>821</v>
      </c>
    </row>
    <row r="185" spans="2:65" s="14" customFormat="1" ht="55.5" customHeight="1">
      <c r="B185" s="13">
        <v>110.5</v>
      </c>
      <c r="C185" s="134" t="s">
        <v>415</v>
      </c>
      <c r="D185" s="134" t="s">
        <v>138</v>
      </c>
      <c r="E185" s="135" t="s">
        <v>822</v>
      </c>
      <c r="F185" s="136" t="s">
        <v>823</v>
      </c>
      <c r="G185" s="137" t="s">
        <v>166</v>
      </c>
      <c r="H185" s="138">
        <v>95.5</v>
      </c>
      <c r="I185" s="203">
        <v>0</v>
      </c>
      <c r="J185" s="139">
        <f t="shared" si="10"/>
        <v>0</v>
      </c>
      <c r="K185" s="136" t="s">
        <v>1</v>
      </c>
      <c r="L185" s="13"/>
      <c r="M185" s="140" t="s">
        <v>1</v>
      </c>
      <c r="N185" s="141" t="s">
        <v>38</v>
      </c>
      <c r="O185" s="142">
        <v>0.113</v>
      </c>
      <c r="P185" s="142">
        <f t="shared" si="11"/>
        <v>10.791500000000001</v>
      </c>
      <c r="Q185" s="142">
        <v>0.00012</v>
      </c>
      <c r="R185" s="142">
        <f t="shared" si="12"/>
        <v>0.01146</v>
      </c>
      <c r="S185" s="142">
        <v>0</v>
      </c>
      <c r="T185" s="143">
        <f t="shared" si="13"/>
        <v>0</v>
      </c>
      <c r="AR185" s="144" t="s">
        <v>260</v>
      </c>
      <c r="AT185" s="144" t="s">
        <v>138</v>
      </c>
      <c r="AU185" s="144" t="s">
        <v>83</v>
      </c>
      <c r="AY185" s="2" t="s">
        <v>136</v>
      </c>
      <c r="BE185" s="145">
        <f t="shared" si="14"/>
        <v>0</v>
      </c>
      <c r="BF185" s="145">
        <f t="shared" si="15"/>
        <v>0</v>
      </c>
      <c r="BG185" s="145">
        <f t="shared" si="16"/>
        <v>0</v>
      </c>
      <c r="BH185" s="145">
        <f t="shared" si="17"/>
        <v>0</v>
      </c>
      <c r="BI185" s="145">
        <f t="shared" si="18"/>
        <v>0</v>
      </c>
      <c r="BJ185" s="2" t="s">
        <v>81</v>
      </c>
      <c r="BK185" s="145">
        <f t="shared" si="19"/>
        <v>0</v>
      </c>
      <c r="BL185" s="2" t="s">
        <v>260</v>
      </c>
      <c r="BM185" s="144" t="s">
        <v>824</v>
      </c>
    </row>
    <row r="186" spans="2:65" s="14" customFormat="1" ht="55.5" customHeight="1">
      <c r="B186" s="13"/>
      <c r="C186" s="134" t="s">
        <v>420</v>
      </c>
      <c r="D186" s="134" t="s">
        <v>138</v>
      </c>
      <c r="E186" s="135" t="s">
        <v>825</v>
      </c>
      <c r="F186" s="136" t="s">
        <v>826</v>
      </c>
      <c r="G186" s="137" t="s">
        <v>166</v>
      </c>
      <c r="H186" s="138">
        <f>SUM(H180+H181+H182)</f>
        <v>181.60000000000002</v>
      </c>
      <c r="I186" s="203">
        <v>0</v>
      </c>
      <c r="J186" s="139">
        <f t="shared" si="10"/>
        <v>0</v>
      </c>
      <c r="K186" s="136" t="s">
        <v>1</v>
      </c>
      <c r="L186" s="13"/>
      <c r="M186" s="140" t="s">
        <v>1</v>
      </c>
      <c r="N186" s="141" t="s">
        <v>38</v>
      </c>
      <c r="O186" s="142">
        <v>0.113</v>
      </c>
      <c r="P186" s="142">
        <f t="shared" si="11"/>
        <v>20.520800000000005</v>
      </c>
      <c r="Q186" s="142">
        <v>0.00016</v>
      </c>
      <c r="R186" s="142">
        <f t="shared" si="12"/>
        <v>0.029056000000000005</v>
      </c>
      <c r="S186" s="142">
        <v>0</v>
      </c>
      <c r="T186" s="143">
        <f t="shared" si="13"/>
        <v>0</v>
      </c>
      <c r="AR186" s="144" t="s">
        <v>260</v>
      </c>
      <c r="AT186" s="144" t="s">
        <v>138</v>
      </c>
      <c r="AU186" s="144" t="s">
        <v>83</v>
      </c>
      <c r="AY186" s="2" t="s">
        <v>136</v>
      </c>
      <c r="BE186" s="145">
        <f t="shared" si="14"/>
        <v>0</v>
      </c>
      <c r="BF186" s="145">
        <f t="shared" si="15"/>
        <v>0</v>
      </c>
      <c r="BG186" s="145">
        <f t="shared" si="16"/>
        <v>0</v>
      </c>
      <c r="BH186" s="145">
        <f t="shared" si="17"/>
        <v>0</v>
      </c>
      <c r="BI186" s="145">
        <f t="shared" si="18"/>
        <v>0</v>
      </c>
      <c r="BJ186" s="2" t="s">
        <v>81</v>
      </c>
      <c r="BK186" s="145">
        <f t="shared" si="19"/>
        <v>0</v>
      </c>
      <c r="BL186" s="2" t="s">
        <v>260</v>
      </c>
      <c r="BM186" s="144" t="s">
        <v>827</v>
      </c>
    </row>
    <row r="187" spans="2:65" s="14" customFormat="1" ht="24.2" customHeight="1">
      <c r="B187" s="13"/>
      <c r="C187" s="134" t="s">
        <v>425</v>
      </c>
      <c r="D187" s="134" t="s">
        <v>138</v>
      </c>
      <c r="E187" s="135" t="s">
        <v>828</v>
      </c>
      <c r="F187" s="136" t="s">
        <v>829</v>
      </c>
      <c r="G187" s="137" t="s">
        <v>172</v>
      </c>
      <c r="H187" s="138">
        <v>1</v>
      </c>
      <c r="I187" s="203">
        <v>0</v>
      </c>
      <c r="J187" s="139">
        <f t="shared" si="10"/>
        <v>0</v>
      </c>
      <c r="K187" s="136" t="s">
        <v>1</v>
      </c>
      <c r="L187" s="13"/>
      <c r="M187" s="140" t="s">
        <v>1</v>
      </c>
      <c r="N187" s="141" t="s">
        <v>38</v>
      </c>
      <c r="O187" s="142">
        <v>0.204</v>
      </c>
      <c r="P187" s="142">
        <f t="shared" si="11"/>
        <v>0.204</v>
      </c>
      <c r="Q187" s="142">
        <v>0.00075</v>
      </c>
      <c r="R187" s="142">
        <f t="shared" si="12"/>
        <v>0.00075</v>
      </c>
      <c r="S187" s="142">
        <v>0</v>
      </c>
      <c r="T187" s="143">
        <f t="shared" si="13"/>
        <v>0</v>
      </c>
      <c r="AR187" s="144" t="s">
        <v>260</v>
      </c>
      <c r="AT187" s="144" t="s">
        <v>138</v>
      </c>
      <c r="AU187" s="144" t="s">
        <v>83</v>
      </c>
      <c r="AY187" s="2" t="s">
        <v>136</v>
      </c>
      <c r="BE187" s="145">
        <f t="shared" si="14"/>
        <v>0</v>
      </c>
      <c r="BF187" s="145">
        <f t="shared" si="15"/>
        <v>0</v>
      </c>
      <c r="BG187" s="145">
        <f t="shared" si="16"/>
        <v>0</v>
      </c>
      <c r="BH187" s="145">
        <f t="shared" si="17"/>
        <v>0</v>
      </c>
      <c r="BI187" s="145">
        <f t="shared" si="18"/>
        <v>0</v>
      </c>
      <c r="BJ187" s="2" t="s">
        <v>81</v>
      </c>
      <c r="BK187" s="145">
        <f t="shared" si="19"/>
        <v>0</v>
      </c>
      <c r="BL187" s="2" t="s">
        <v>260</v>
      </c>
      <c r="BM187" s="144" t="s">
        <v>830</v>
      </c>
    </row>
    <row r="188" spans="2:65" s="14" customFormat="1" ht="24.2" customHeight="1">
      <c r="B188" s="13"/>
      <c r="C188" s="134" t="s">
        <v>431</v>
      </c>
      <c r="D188" s="134" t="s">
        <v>138</v>
      </c>
      <c r="E188" s="135" t="s">
        <v>831</v>
      </c>
      <c r="F188" s="136" t="s">
        <v>832</v>
      </c>
      <c r="G188" s="137" t="s">
        <v>172</v>
      </c>
      <c r="H188" s="138">
        <v>6</v>
      </c>
      <c r="I188" s="203">
        <v>0</v>
      </c>
      <c r="J188" s="139">
        <f t="shared" si="10"/>
        <v>0</v>
      </c>
      <c r="K188" s="136" t="s">
        <v>1</v>
      </c>
      <c r="L188" s="13"/>
      <c r="M188" s="140" t="s">
        <v>1</v>
      </c>
      <c r="N188" s="141" t="s">
        <v>38</v>
      </c>
      <c r="O188" s="142">
        <v>0.225</v>
      </c>
      <c r="P188" s="142">
        <f t="shared" si="11"/>
        <v>1.35</v>
      </c>
      <c r="Q188" s="142">
        <v>0.00097</v>
      </c>
      <c r="R188" s="142">
        <f t="shared" si="12"/>
        <v>0.0058200000000000005</v>
      </c>
      <c r="S188" s="142">
        <v>0</v>
      </c>
      <c r="T188" s="143">
        <f t="shared" si="13"/>
        <v>0</v>
      </c>
      <c r="AR188" s="144" t="s">
        <v>260</v>
      </c>
      <c r="AT188" s="144" t="s">
        <v>138</v>
      </c>
      <c r="AU188" s="144" t="s">
        <v>83</v>
      </c>
      <c r="AY188" s="2" t="s">
        <v>136</v>
      </c>
      <c r="BE188" s="145">
        <f t="shared" si="14"/>
        <v>0</v>
      </c>
      <c r="BF188" s="145">
        <f t="shared" si="15"/>
        <v>0</v>
      </c>
      <c r="BG188" s="145">
        <f t="shared" si="16"/>
        <v>0</v>
      </c>
      <c r="BH188" s="145">
        <f t="shared" si="17"/>
        <v>0</v>
      </c>
      <c r="BI188" s="145">
        <f t="shared" si="18"/>
        <v>0</v>
      </c>
      <c r="BJ188" s="2" t="s">
        <v>81</v>
      </c>
      <c r="BK188" s="145">
        <f t="shared" si="19"/>
        <v>0</v>
      </c>
      <c r="BL188" s="2" t="s">
        <v>260</v>
      </c>
      <c r="BM188" s="144" t="s">
        <v>833</v>
      </c>
    </row>
    <row r="189" spans="2:65" s="14" customFormat="1" ht="24.2" customHeight="1">
      <c r="B189" s="13"/>
      <c r="C189" s="134" t="s">
        <v>435</v>
      </c>
      <c r="D189" s="134" t="s">
        <v>138</v>
      </c>
      <c r="E189" s="135" t="s">
        <v>834</v>
      </c>
      <c r="F189" s="136" t="s">
        <v>835</v>
      </c>
      <c r="G189" s="137" t="s">
        <v>172</v>
      </c>
      <c r="H189" s="138">
        <v>0</v>
      </c>
      <c r="I189" s="203">
        <v>0</v>
      </c>
      <c r="J189" s="139">
        <f t="shared" si="10"/>
        <v>0</v>
      </c>
      <c r="K189" s="136" t="s">
        <v>1</v>
      </c>
      <c r="L189" s="13"/>
      <c r="M189" s="140" t="s">
        <v>1</v>
      </c>
      <c r="N189" s="141" t="s">
        <v>38</v>
      </c>
      <c r="O189" s="142">
        <v>0.266</v>
      </c>
      <c r="P189" s="142">
        <f t="shared" si="11"/>
        <v>0</v>
      </c>
      <c r="Q189" s="142">
        <v>0.00123</v>
      </c>
      <c r="R189" s="142">
        <f t="shared" si="12"/>
        <v>0</v>
      </c>
      <c r="S189" s="142">
        <v>0</v>
      </c>
      <c r="T189" s="143">
        <f t="shared" si="13"/>
        <v>0</v>
      </c>
      <c r="AR189" s="144" t="s">
        <v>260</v>
      </c>
      <c r="AT189" s="144" t="s">
        <v>138</v>
      </c>
      <c r="AU189" s="144" t="s">
        <v>83</v>
      </c>
      <c r="AY189" s="2" t="s">
        <v>136</v>
      </c>
      <c r="BE189" s="145">
        <f t="shared" si="14"/>
        <v>0</v>
      </c>
      <c r="BF189" s="145">
        <f t="shared" si="15"/>
        <v>0</v>
      </c>
      <c r="BG189" s="145">
        <f t="shared" si="16"/>
        <v>0</v>
      </c>
      <c r="BH189" s="145">
        <f t="shared" si="17"/>
        <v>0</v>
      </c>
      <c r="BI189" s="145">
        <f t="shared" si="18"/>
        <v>0</v>
      </c>
      <c r="BJ189" s="2" t="s">
        <v>81</v>
      </c>
      <c r="BK189" s="145">
        <f t="shared" si="19"/>
        <v>0</v>
      </c>
      <c r="BL189" s="2" t="s">
        <v>260</v>
      </c>
      <c r="BM189" s="144" t="s">
        <v>836</v>
      </c>
    </row>
    <row r="190" spans="2:65" s="14" customFormat="1" ht="24.2" customHeight="1">
      <c r="B190" s="13"/>
      <c r="C190" s="134" t="s">
        <v>441</v>
      </c>
      <c r="D190" s="134" t="s">
        <v>138</v>
      </c>
      <c r="E190" s="135" t="s">
        <v>837</v>
      </c>
      <c r="F190" s="136" t="s">
        <v>838</v>
      </c>
      <c r="G190" s="137" t="s">
        <v>172</v>
      </c>
      <c r="H190" s="138">
        <v>4</v>
      </c>
      <c r="I190" s="203">
        <v>0</v>
      </c>
      <c r="J190" s="139">
        <f t="shared" si="10"/>
        <v>0</v>
      </c>
      <c r="K190" s="136" t="s">
        <v>1</v>
      </c>
      <c r="L190" s="13"/>
      <c r="M190" s="140" t="s">
        <v>1</v>
      </c>
      <c r="N190" s="141" t="s">
        <v>38</v>
      </c>
      <c r="O190" s="142">
        <v>0.307</v>
      </c>
      <c r="P190" s="142">
        <f t="shared" si="11"/>
        <v>1.228</v>
      </c>
      <c r="Q190" s="142">
        <v>0.00176</v>
      </c>
      <c r="R190" s="142">
        <f t="shared" si="12"/>
        <v>0.00704</v>
      </c>
      <c r="S190" s="142">
        <v>0</v>
      </c>
      <c r="T190" s="143">
        <f t="shared" si="13"/>
        <v>0</v>
      </c>
      <c r="AR190" s="144" t="s">
        <v>260</v>
      </c>
      <c r="AT190" s="144" t="s">
        <v>138</v>
      </c>
      <c r="AU190" s="144" t="s">
        <v>83</v>
      </c>
      <c r="AY190" s="2" t="s">
        <v>136</v>
      </c>
      <c r="BE190" s="145">
        <f t="shared" si="14"/>
        <v>0</v>
      </c>
      <c r="BF190" s="145">
        <f t="shared" si="15"/>
        <v>0</v>
      </c>
      <c r="BG190" s="145">
        <f t="shared" si="16"/>
        <v>0</v>
      </c>
      <c r="BH190" s="145">
        <f t="shared" si="17"/>
        <v>0</v>
      </c>
      <c r="BI190" s="145">
        <f t="shared" si="18"/>
        <v>0</v>
      </c>
      <c r="BJ190" s="2" t="s">
        <v>81</v>
      </c>
      <c r="BK190" s="145">
        <f t="shared" si="19"/>
        <v>0</v>
      </c>
      <c r="BL190" s="2" t="s">
        <v>260</v>
      </c>
      <c r="BM190" s="144" t="s">
        <v>839</v>
      </c>
    </row>
    <row r="191" spans="2:65" s="14" customFormat="1" ht="33" customHeight="1">
      <c r="B191" s="13"/>
      <c r="C191" s="134" t="s">
        <v>446</v>
      </c>
      <c r="D191" s="134" t="s">
        <v>138</v>
      </c>
      <c r="E191" s="135" t="s">
        <v>840</v>
      </c>
      <c r="F191" s="136" t="s">
        <v>841</v>
      </c>
      <c r="G191" s="137" t="s">
        <v>166</v>
      </c>
      <c r="H191" s="138">
        <f>SUM(H179+H180+H181+H182)</f>
        <v>277.1</v>
      </c>
      <c r="I191" s="203">
        <v>0</v>
      </c>
      <c r="J191" s="139">
        <f t="shared" si="10"/>
        <v>0</v>
      </c>
      <c r="K191" s="136" t="s">
        <v>1</v>
      </c>
      <c r="L191" s="13"/>
      <c r="M191" s="140" t="s">
        <v>1</v>
      </c>
      <c r="N191" s="141" t="s">
        <v>38</v>
      </c>
      <c r="O191" s="142">
        <v>0.082</v>
      </c>
      <c r="P191" s="142">
        <f t="shared" si="11"/>
        <v>22.722200000000004</v>
      </c>
      <c r="Q191" s="142">
        <v>1E-05</v>
      </c>
      <c r="R191" s="142">
        <f t="shared" si="12"/>
        <v>0.0027710000000000005</v>
      </c>
      <c r="S191" s="142">
        <v>0</v>
      </c>
      <c r="T191" s="143">
        <f t="shared" si="13"/>
        <v>0</v>
      </c>
      <c r="AR191" s="144" t="s">
        <v>260</v>
      </c>
      <c r="AT191" s="144" t="s">
        <v>138</v>
      </c>
      <c r="AU191" s="144" t="s">
        <v>83</v>
      </c>
      <c r="AY191" s="2" t="s">
        <v>136</v>
      </c>
      <c r="BE191" s="145">
        <f t="shared" si="14"/>
        <v>0</v>
      </c>
      <c r="BF191" s="145">
        <f t="shared" si="15"/>
        <v>0</v>
      </c>
      <c r="BG191" s="145">
        <f t="shared" si="16"/>
        <v>0</v>
      </c>
      <c r="BH191" s="145">
        <f t="shared" si="17"/>
        <v>0</v>
      </c>
      <c r="BI191" s="145">
        <f t="shared" si="18"/>
        <v>0</v>
      </c>
      <c r="BJ191" s="2" t="s">
        <v>81</v>
      </c>
      <c r="BK191" s="145">
        <f t="shared" si="19"/>
        <v>0</v>
      </c>
      <c r="BL191" s="2" t="s">
        <v>260</v>
      </c>
      <c r="BM191" s="144" t="s">
        <v>842</v>
      </c>
    </row>
    <row r="192" spans="2:65" s="14" customFormat="1" ht="49.15" customHeight="1">
      <c r="B192" s="13"/>
      <c r="C192" s="134" t="s">
        <v>452</v>
      </c>
      <c r="D192" s="134" t="s">
        <v>138</v>
      </c>
      <c r="E192" s="135" t="s">
        <v>843</v>
      </c>
      <c r="F192" s="136" t="s">
        <v>844</v>
      </c>
      <c r="G192" s="137" t="s">
        <v>253</v>
      </c>
      <c r="H192" s="138">
        <v>0.533</v>
      </c>
      <c r="I192" s="203">
        <v>0</v>
      </c>
      <c r="J192" s="139">
        <f t="shared" si="10"/>
        <v>0</v>
      </c>
      <c r="K192" s="136" t="s">
        <v>1</v>
      </c>
      <c r="L192" s="13"/>
      <c r="M192" s="140" t="s">
        <v>1</v>
      </c>
      <c r="N192" s="141" t="s">
        <v>38</v>
      </c>
      <c r="O192" s="142">
        <v>0.923</v>
      </c>
      <c r="P192" s="142">
        <f t="shared" si="11"/>
        <v>0.49195900000000004</v>
      </c>
      <c r="Q192" s="142">
        <v>0</v>
      </c>
      <c r="R192" s="142">
        <f t="shared" si="12"/>
        <v>0</v>
      </c>
      <c r="S192" s="142">
        <v>0</v>
      </c>
      <c r="T192" s="143">
        <f t="shared" si="13"/>
        <v>0</v>
      </c>
      <c r="AR192" s="144" t="s">
        <v>260</v>
      </c>
      <c r="AT192" s="144" t="s">
        <v>138</v>
      </c>
      <c r="AU192" s="144" t="s">
        <v>83</v>
      </c>
      <c r="AY192" s="2" t="s">
        <v>136</v>
      </c>
      <c r="BE192" s="145">
        <f t="shared" si="14"/>
        <v>0</v>
      </c>
      <c r="BF192" s="145">
        <f t="shared" si="15"/>
        <v>0</v>
      </c>
      <c r="BG192" s="145">
        <f t="shared" si="16"/>
        <v>0</v>
      </c>
      <c r="BH192" s="145">
        <f t="shared" si="17"/>
        <v>0</v>
      </c>
      <c r="BI192" s="145">
        <f t="shared" si="18"/>
        <v>0</v>
      </c>
      <c r="BJ192" s="2" t="s">
        <v>81</v>
      </c>
      <c r="BK192" s="145">
        <f t="shared" si="19"/>
        <v>0</v>
      </c>
      <c r="BL192" s="2" t="s">
        <v>260</v>
      </c>
      <c r="BM192" s="144" t="s">
        <v>845</v>
      </c>
    </row>
    <row r="193" spans="2:63" s="123" customFormat="1" ht="22.9" customHeight="1">
      <c r="B193" s="122"/>
      <c r="D193" s="124" t="s">
        <v>72</v>
      </c>
      <c r="E193" s="132" t="s">
        <v>846</v>
      </c>
      <c r="F193" s="132" t="s">
        <v>847</v>
      </c>
      <c r="J193" s="133">
        <f>BK193</f>
        <v>0</v>
      </c>
      <c r="L193" s="122"/>
      <c r="M193" s="127"/>
      <c r="P193" s="128">
        <f>SUM(P194:P205)</f>
        <v>10.75737</v>
      </c>
      <c r="R193" s="128">
        <f>SUM(R194:R205)</f>
        <v>0.05398</v>
      </c>
      <c r="T193" s="129">
        <f>SUM(T194:T205)</f>
        <v>0.18516</v>
      </c>
      <c r="AR193" s="124" t="s">
        <v>83</v>
      </c>
      <c r="AT193" s="130" t="s">
        <v>72</v>
      </c>
      <c r="AU193" s="130" t="s">
        <v>81</v>
      </c>
      <c r="AY193" s="124" t="s">
        <v>136</v>
      </c>
      <c r="BK193" s="131">
        <f>SUM(BK194:BK205)</f>
        <v>0</v>
      </c>
    </row>
    <row r="194" spans="2:65" s="14" customFormat="1" ht="16.5" customHeight="1">
      <c r="B194" s="13"/>
      <c r="C194" s="134" t="s">
        <v>457</v>
      </c>
      <c r="D194" s="134" t="s">
        <v>138</v>
      </c>
      <c r="E194" s="135" t="s">
        <v>848</v>
      </c>
      <c r="F194" s="136" t="s">
        <v>849</v>
      </c>
      <c r="G194" s="137" t="s">
        <v>850</v>
      </c>
      <c r="H194" s="138">
        <v>2</v>
      </c>
      <c r="I194" s="203">
        <v>0</v>
      </c>
      <c r="J194" s="139">
        <f>ROUND(I194*H194,2)</f>
        <v>0</v>
      </c>
      <c r="K194" s="136" t="s">
        <v>1</v>
      </c>
      <c r="L194" s="13"/>
      <c r="M194" s="140" t="s">
        <v>1</v>
      </c>
      <c r="N194" s="141" t="s">
        <v>38</v>
      </c>
      <c r="O194" s="142">
        <v>0.465</v>
      </c>
      <c r="P194" s="142">
        <f>O194*H194</f>
        <v>0.93</v>
      </c>
      <c r="Q194" s="142">
        <v>0</v>
      </c>
      <c r="R194" s="142">
        <f>Q194*H194</f>
        <v>0</v>
      </c>
      <c r="S194" s="142">
        <v>0.0342</v>
      </c>
      <c r="T194" s="143">
        <f>S194*H194</f>
        <v>0.0684</v>
      </c>
      <c r="AR194" s="144" t="s">
        <v>260</v>
      </c>
      <c r="AT194" s="144" t="s">
        <v>138</v>
      </c>
      <c r="AU194" s="144" t="s">
        <v>83</v>
      </c>
      <c r="AY194" s="2" t="s">
        <v>136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2" t="s">
        <v>81</v>
      </c>
      <c r="BK194" s="145">
        <f>ROUND(I194*H194,2)</f>
        <v>0</v>
      </c>
      <c r="BL194" s="2" t="s">
        <v>260</v>
      </c>
      <c r="BM194" s="144" t="s">
        <v>851</v>
      </c>
    </row>
    <row r="195" spans="2:51" s="155" customFormat="1" ht="11.25">
      <c r="B195" s="154"/>
      <c r="D195" s="148" t="s">
        <v>145</v>
      </c>
      <c r="E195" s="156" t="s">
        <v>1</v>
      </c>
      <c r="F195" s="157" t="s">
        <v>852</v>
      </c>
      <c r="H195" s="156" t="s">
        <v>1</v>
      </c>
      <c r="L195" s="154"/>
      <c r="M195" s="158"/>
      <c r="T195" s="159"/>
      <c r="AT195" s="156" t="s">
        <v>145</v>
      </c>
      <c r="AU195" s="156" t="s">
        <v>83</v>
      </c>
      <c r="AV195" s="155" t="s">
        <v>81</v>
      </c>
      <c r="AW195" s="155" t="s">
        <v>29</v>
      </c>
      <c r="AX195" s="155" t="s">
        <v>73</v>
      </c>
      <c r="AY195" s="156" t="s">
        <v>136</v>
      </c>
    </row>
    <row r="196" spans="2:51" s="147" customFormat="1" ht="11.25">
      <c r="B196" s="146"/>
      <c r="D196" s="148" t="s">
        <v>145</v>
      </c>
      <c r="E196" s="149" t="s">
        <v>1</v>
      </c>
      <c r="F196" s="150" t="s">
        <v>83</v>
      </c>
      <c r="H196" s="151">
        <v>2</v>
      </c>
      <c r="L196" s="146"/>
      <c r="M196" s="152"/>
      <c r="T196" s="153"/>
      <c r="AT196" s="149" t="s">
        <v>145</v>
      </c>
      <c r="AU196" s="149" t="s">
        <v>83</v>
      </c>
      <c r="AV196" s="147" t="s">
        <v>83</v>
      </c>
      <c r="AW196" s="147" t="s">
        <v>29</v>
      </c>
      <c r="AX196" s="147" t="s">
        <v>73</v>
      </c>
      <c r="AY196" s="149" t="s">
        <v>136</v>
      </c>
    </row>
    <row r="197" spans="2:51" s="177" customFormat="1" ht="11.25">
      <c r="B197" s="176"/>
      <c r="D197" s="148" t="s">
        <v>145</v>
      </c>
      <c r="E197" s="178" t="s">
        <v>1</v>
      </c>
      <c r="F197" s="179" t="s">
        <v>222</v>
      </c>
      <c r="H197" s="180">
        <v>2</v>
      </c>
      <c r="L197" s="176"/>
      <c r="M197" s="181"/>
      <c r="T197" s="182"/>
      <c r="AT197" s="178" t="s">
        <v>145</v>
      </c>
      <c r="AU197" s="178" t="s">
        <v>83</v>
      </c>
      <c r="AV197" s="177" t="s">
        <v>143</v>
      </c>
      <c r="AW197" s="177" t="s">
        <v>29</v>
      </c>
      <c r="AX197" s="177" t="s">
        <v>81</v>
      </c>
      <c r="AY197" s="178" t="s">
        <v>136</v>
      </c>
    </row>
    <row r="198" spans="2:65" s="14" customFormat="1" ht="33" customHeight="1">
      <c r="B198" s="13"/>
      <c r="C198" s="134" t="s">
        <v>461</v>
      </c>
      <c r="D198" s="134" t="s">
        <v>138</v>
      </c>
      <c r="E198" s="135" t="s">
        <v>853</v>
      </c>
      <c r="F198" s="136" t="s">
        <v>854</v>
      </c>
      <c r="G198" s="137" t="s">
        <v>850</v>
      </c>
      <c r="H198" s="138">
        <v>2</v>
      </c>
      <c r="I198" s="203">
        <v>0</v>
      </c>
      <c r="J198" s="139">
        <f aca="true" t="shared" si="20" ref="J198:J205">ROUND(I198*H198,2)</f>
        <v>0</v>
      </c>
      <c r="K198" s="136" t="s">
        <v>1</v>
      </c>
      <c r="L198" s="13"/>
      <c r="M198" s="140" t="s">
        <v>1</v>
      </c>
      <c r="N198" s="141" t="s">
        <v>38</v>
      </c>
      <c r="O198" s="142">
        <v>1.1</v>
      </c>
      <c r="P198" s="142">
        <f aca="true" t="shared" si="21" ref="P198:P205">O198*H198</f>
        <v>2.2</v>
      </c>
      <c r="Q198" s="142">
        <v>0.01697</v>
      </c>
      <c r="R198" s="142">
        <f aca="true" t="shared" si="22" ref="R198:R205">Q198*H198</f>
        <v>0.03394</v>
      </c>
      <c r="S198" s="142">
        <v>0</v>
      </c>
      <c r="T198" s="143">
        <f aca="true" t="shared" si="23" ref="T198:T205">S198*H198</f>
        <v>0</v>
      </c>
      <c r="AR198" s="144" t="s">
        <v>260</v>
      </c>
      <c r="AT198" s="144" t="s">
        <v>138</v>
      </c>
      <c r="AU198" s="144" t="s">
        <v>83</v>
      </c>
      <c r="AY198" s="2" t="s">
        <v>136</v>
      </c>
      <c r="BE198" s="145">
        <f aca="true" t="shared" si="24" ref="BE198:BE205">IF(N198="základní",J198,0)</f>
        <v>0</v>
      </c>
      <c r="BF198" s="145">
        <f aca="true" t="shared" si="25" ref="BF198:BF205">IF(N198="snížená",J198,0)</f>
        <v>0</v>
      </c>
      <c r="BG198" s="145">
        <f aca="true" t="shared" si="26" ref="BG198:BG205">IF(N198="zákl. přenesená",J198,0)</f>
        <v>0</v>
      </c>
      <c r="BH198" s="145">
        <f aca="true" t="shared" si="27" ref="BH198:BH205">IF(N198="sníž. přenesená",J198,0)</f>
        <v>0</v>
      </c>
      <c r="BI198" s="145">
        <f aca="true" t="shared" si="28" ref="BI198:BI205">IF(N198="nulová",J198,0)</f>
        <v>0</v>
      </c>
      <c r="BJ198" s="2" t="s">
        <v>81</v>
      </c>
      <c r="BK198" s="145">
        <f aca="true" t="shared" si="29" ref="BK198:BK205">ROUND(I198*H198,2)</f>
        <v>0</v>
      </c>
      <c r="BL198" s="2" t="s">
        <v>260</v>
      </c>
      <c r="BM198" s="144" t="s">
        <v>855</v>
      </c>
    </row>
    <row r="199" spans="2:65" s="14" customFormat="1" ht="21.75" customHeight="1">
      <c r="B199" s="13"/>
      <c r="C199" s="134" t="s">
        <v>465</v>
      </c>
      <c r="D199" s="134" t="s">
        <v>138</v>
      </c>
      <c r="E199" s="135" t="s">
        <v>856</v>
      </c>
      <c r="F199" s="136" t="s">
        <v>857</v>
      </c>
      <c r="G199" s="137" t="s">
        <v>850</v>
      </c>
      <c r="H199" s="138">
        <v>6</v>
      </c>
      <c r="I199" s="203">
        <v>0</v>
      </c>
      <c r="J199" s="139">
        <f t="shared" si="20"/>
        <v>0</v>
      </c>
      <c r="K199" s="136" t="s">
        <v>1</v>
      </c>
      <c r="L199" s="13"/>
      <c r="M199" s="140" t="s">
        <v>1</v>
      </c>
      <c r="N199" s="141" t="s">
        <v>38</v>
      </c>
      <c r="O199" s="142">
        <v>0.362</v>
      </c>
      <c r="P199" s="142">
        <f t="shared" si="21"/>
        <v>2.1719999999999997</v>
      </c>
      <c r="Q199" s="142">
        <v>0</v>
      </c>
      <c r="R199" s="142">
        <f t="shared" si="22"/>
        <v>0</v>
      </c>
      <c r="S199" s="142">
        <v>0.01946</v>
      </c>
      <c r="T199" s="143">
        <f t="shared" si="23"/>
        <v>0.11676</v>
      </c>
      <c r="AR199" s="144" t="s">
        <v>260</v>
      </c>
      <c r="AT199" s="144" t="s">
        <v>138</v>
      </c>
      <c r="AU199" s="144" t="s">
        <v>83</v>
      </c>
      <c r="AY199" s="2" t="s">
        <v>136</v>
      </c>
      <c r="BE199" s="145">
        <f t="shared" si="24"/>
        <v>0</v>
      </c>
      <c r="BF199" s="145">
        <f t="shared" si="25"/>
        <v>0</v>
      </c>
      <c r="BG199" s="145">
        <f t="shared" si="26"/>
        <v>0</v>
      </c>
      <c r="BH199" s="145">
        <f t="shared" si="27"/>
        <v>0</v>
      </c>
      <c r="BI199" s="145">
        <f t="shared" si="28"/>
        <v>0</v>
      </c>
      <c r="BJ199" s="2" t="s">
        <v>81</v>
      </c>
      <c r="BK199" s="145">
        <f t="shared" si="29"/>
        <v>0</v>
      </c>
      <c r="BL199" s="2" t="s">
        <v>260</v>
      </c>
      <c r="BM199" s="144" t="s">
        <v>858</v>
      </c>
    </row>
    <row r="200" spans="2:65" s="14" customFormat="1" ht="24.2" customHeight="1">
      <c r="B200" s="13"/>
      <c r="C200" s="134" t="s">
        <v>469</v>
      </c>
      <c r="D200" s="134" t="s">
        <v>138</v>
      </c>
      <c r="E200" s="135" t="s">
        <v>859</v>
      </c>
      <c r="F200" s="136" t="s">
        <v>860</v>
      </c>
      <c r="G200" s="137" t="s">
        <v>850</v>
      </c>
      <c r="H200" s="138">
        <v>12</v>
      </c>
      <c r="I200" s="203">
        <v>0</v>
      </c>
      <c r="J200" s="139">
        <f t="shared" si="20"/>
        <v>0</v>
      </c>
      <c r="K200" s="136" t="s">
        <v>1</v>
      </c>
      <c r="L200" s="13"/>
      <c r="M200" s="140" t="s">
        <v>1</v>
      </c>
      <c r="N200" s="141" t="s">
        <v>38</v>
      </c>
      <c r="O200" s="142">
        <v>0.29</v>
      </c>
      <c r="P200" s="142">
        <f t="shared" si="21"/>
        <v>3.4799999999999995</v>
      </c>
      <c r="Q200" s="142">
        <v>9E-05</v>
      </c>
      <c r="R200" s="142">
        <f t="shared" si="22"/>
        <v>0.00108</v>
      </c>
      <c r="S200" s="142">
        <v>0</v>
      </c>
      <c r="T200" s="143">
        <f t="shared" si="23"/>
        <v>0</v>
      </c>
      <c r="AR200" s="144" t="s">
        <v>260</v>
      </c>
      <c r="AT200" s="144" t="s">
        <v>138</v>
      </c>
      <c r="AU200" s="144" t="s">
        <v>83</v>
      </c>
      <c r="AY200" s="2" t="s">
        <v>136</v>
      </c>
      <c r="BE200" s="145">
        <f t="shared" si="24"/>
        <v>0</v>
      </c>
      <c r="BF200" s="145">
        <f t="shared" si="25"/>
        <v>0</v>
      </c>
      <c r="BG200" s="145">
        <f t="shared" si="26"/>
        <v>0</v>
      </c>
      <c r="BH200" s="145">
        <f t="shared" si="27"/>
        <v>0</v>
      </c>
      <c r="BI200" s="145">
        <f t="shared" si="28"/>
        <v>0</v>
      </c>
      <c r="BJ200" s="2" t="s">
        <v>81</v>
      </c>
      <c r="BK200" s="145">
        <f t="shared" si="29"/>
        <v>0</v>
      </c>
      <c r="BL200" s="2" t="s">
        <v>260</v>
      </c>
      <c r="BM200" s="144" t="s">
        <v>861</v>
      </c>
    </row>
    <row r="201" spans="2:65" s="14" customFormat="1" ht="24.2" customHeight="1">
      <c r="B201" s="13"/>
      <c r="C201" s="167" t="s">
        <v>473</v>
      </c>
      <c r="D201" s="167" t="s">
        <v>177</v>
      </c>
      <c r="E201" s="168" t="s">
        <v>862</v>
      </c>
      <c r="F201" s="169" t="s">
        <v>863</v>
      </c>
      <c r="G201" s="170" t="s">
        <v>172</v>
      </c>
      <c r="H201" s="171">
        <v>12</v>
      </c>
      <c r="I201" s="204">
        <v>0</v>
      </c>
      <c r="J201" s="172">
        <f t="shared" si="20"/>
        <v>0</v>
      </c>
      <c r="K201" s="169" t="s">
        <v>1</v>
      </c>
      <c r="L201" s="173"/>
      <c r="M201" s="174" t="s">
        <v>1</v>
      </c>
      <c r="N201" s="175" t="s">
        <v>38</v>
      </c>
      <c r="O201" s="142">
        <v>0</v>
      </c>
      <c r="P201" s="142">
        <f t="shared" si="21"/>
        <v>0</v>
      </c>
      <c r="Q201" s="142">
        <v>0.00031</v>
      </c>
      <c r="R201" s="142">
        <f t="shared" si="22"/>
        <v>0.00372</v>
      </c>
      <c r="S201" s="142">
        <v>0</v>
      </c>
      <c r="T201" s="143">
        <f t="shared" si="23"/>
        <v>0</v>
      </c>
      <c r="AR201" s="144" t="s">
        <v>371</v>
      </c>
      <c r="AT201" s="144" t="s">
        <v>177</v>
      </c>
      <c r="AU201" s="144" t="s">
        <v>83</v>
      </c>
      <c r="AY201" s="2" t="s">
        <v>136</v>
      </c>
      <c r="BE201" s="145">
        <f t="shared" si="24"/>
        <v>0</v>
      </c>
      <c r="BF201" s="145">
        <f t="shared" si="25"/>
        <v>0</v>
      </c>
      <c r="BG201" s="145">
        <f t="shared" si="26"/>
        <v>0</v>
      </c>
      <c r="BH201" s="145">
        <f t="shared" si="27"/>
        <v>0</v>
      </c>
      <c r="BI201" s="145">
        <f t="shared" si="28"/>
        <v>0</v>
      </c>
      <c r="BJ201" s="2" t="s">
        <v>81</v>
      </c>
      <c r="BK201" s="145">
        <f t="shared" si="29"/>
        <v>0</v>
      </c>
      <c r="BL201" s="2" t="s">
        <v>260</v>
      </c>
      <c r="BM201" s="144" t="s">
        <v>864</v>
      </c>
    </row>
    <row r="202" spans="2:65" s="14" customFormat="1" ht="16.5" customHeight="1">
      <c r="B202" s="13"/>
      <c r="C202" s="167" t="s">
        <v>479</v>
      </c>
      <c r="D202" s="167" t="s">
        <v>177</v>
      </c>
      <c r="E202" s="168" t="s">
        <v>865</v>
      </c>
      <c r="F202" s="169" t="s">
        <v>866</v>
      </c>
      <c r="G202" s="170" t="s">
        <v>166</v>
      </c>
      <c r="H202" s="171">
        <v>12</v>
      </c>
      <c r="I202" s="204">
        <v>0</v>
      </c>
      <c r="J202" s="172">
        <f t="shared" si="20"/>
        <v>0</v>
      </c>
      <c r="K202" s="169" t="s">
        <v>1</v>
      </c>
      <c r="L202" s="173"/>
      <c r="M202" s="174" t="s">
        <v>1</v>
      </c>
      <c r="N202" s="175" t="s">
        <v>38</v>
      </c>
      <c r="O202" s="142">
        <v>0</v>
      </c>
      <c r="P202" s="142">
        <f t="shared" si="21"/>
        <v>0</v>
      </c>
      <c r="Q202" s="142">
        <v>0.00025</v>
      </c>
      <c r="R202" s="142">
        <f t="shared" si="22"/>
        <v>0.003</v>
      </c>
      <c r="S202" s="142">
        <v>0</v>
      </c>
      <c r="T202" s="143">
        <f t="shared" si="23"/>
        <v>0</v>
      </c>
      <c r="AR202" s="144" t="s">
        <v>371</v>
      </c>
      <c r="AT202" s="144" t="s">
        <v>177</v>
      </c>
      <c r="AU202" s="144" t="s">
        <v>83</v>
      </c>
      <c r="AY202" s="2" t="s">
        <v>136</v>
      </c>
      <c r="BE202" s="145">
        <f t="shared" si="24"/>
        <v>0</v>
      </c>
      <c r="BF202" s="145">
        <f t="shared" si="25"/>
        <v>0</v>
      </c>
      <c r="BG202" s="145">
        <f t="shared" si="26"/>
        <v>0</v>
      </c>
      <c r="BH202" s="145">
        <f t="shared" si="27"/>
        <v>0</v>
      </c>
      <c r="BI202" s="145">
        <f t="shared" si="28"/>
        <v>0</v>
      </c>
      <c r="BJ202" s="2" t="s">
        <v>81</v>
      </c>
      <c r="BK202" s="145">
        <f t="shared" si="29"/>
        <v>0</v>
      </c>
      <c r="BL202" s="2" t="s">
        <v>260</v>
      </c>
      <c r="BM202" s="144" t="s">
        <v>867</v>
      </c>
    </row>
    <row r="203" spans="2:65" s="14" customFormat="1" ht="21.75" customHeight="1">
      <c r="B203" s="13"/>
      <c r="C203" s="134" t="s">
        <v>485</v>
      </c>
      <c r="D203" s="134" t="s">
        <v>138</v>
      </c>
      <c r="E203" s="135" t="s">
        <v>868</v>
      </c>
      <c r="F203" s="136" t="s">
        <v>869</v>
      </c>
      <c r="G203" s="137" t="s">
        <v>850</v>
      </c>
      <c r="H203" s="138">
        <v>6</v>
      </c>
      <c r="I203" s="203">
        <v>0</v>
      </c>
      <c r="J203" s="139">
        <f t="shared" si="20"/>
        <v>0</v>
      </c>
      <c r="K203" s="136" t="s">
        <v>1</v>
      </c>
      <c r="L203" s="13"/>
      <c r="M203" s="140" t="s">
        <v>1</v>
      </c>
      <c r="N203" s="141" t="s">
        <v>38</v>
      </c>
      <c r="O203" s="142">
        <v>0.2</v>
      </c>
      <c r="P203" s="142">
        <f t="shared" si="21"/>
        <v>1.2000000000000002</v>
      </c>
      <c r="Q203" s="142">
        <v>0.0018</v>
      </c>
      <c r="R203" s="142">
        <f t="shared" si="22"/>
        <v>0.0108</v>
      </c>
      <c r="S203" s="142">
        <v>0</v>
      </c>
      <c r="T203" s="143">
        <f t="shared" si="23"/>
        <v>0</v>
      </c>
      <c r="AR203" s="144" t="s">
        <v>260</v>
      </c>
      <c r="AT203" s="144" t="s">
        <v>138</v>
      </c>
      <c r="AU203" s="144" t="s">
        <v>83</v>
      </c>
      <c r="AY203" s="2" t="s">
        <v>136</v>
      </c>
      <c r="BE203" s="145">
        <f t="shared" si="24"/>
        <v>0</v>
      </c>
      <c r="BF203" s="145">
        <f t="shared" si="25"/>
        <v>0</v>
      </c>
      <c r="BG203" s="145">
        <f t="shared" si="26"/>
        <v>0</v>
      </c>
      <c r="BH203" s="145">
        <f t="shared" si="27"/>
        <v>0</v>
      </c>
      <c r="BI203" s="145">
        <f t="shared" si="28"/>
        <v>0</v>
      </c>
      <c r="BJ203" s="2" t="s">
        <v>81</v>
      </c>
      <c r="BK203" s="145">
        <f t="shared" si="29"/>
        <v>0</v>
      </c>
      <c r="BL203" s="2" t="s">
        <v>260</v>
      </c>
      <c r="BM203" s="144" t="s">
        <v>870</v>
      </c>
    </row>
    <row r="204" spans="2:65" s="14" customFormat="1" ht="24.2" customHeight="1">
      <c r="B204" s="13"/>
      <c r="C204" s="134" t="s">
        <v>491</v>
      </c>
      <c r="D204" s="134" t="s">
        <v>138</v>
      </c>
      <c r="E204" s="135" t="s">
        <v>871</v>
      </c>
      <c r="F204" s="136" t="s">
        <v>872</v>
      </c>
      <c r="G204" s="137" t="s">
        <v>172</v>
      </c>
      <c r="H204" s="138">
        <v>6</v>
      </c>
      <c r="I204" s="203">
        <v>0</v>
      </c>
      <c r="J204" s="139">
        <f t="shared" si="20"/>
        <v>0</v>
      </c>
      <c r="K204" s="136" t="s">
        <v>1</v>
      </c>
      <c r="L204" s="13"/>
      <c r="M204" s="140" t="s">
        <v>1</v>
      </c>
      <c r="N204" s="141" t="s">
        <v>38</v>
      </c>
      <c r="O204" s="142">
        <v>0.113</v>
      </c>
      <c r="P204" s="142">
        <f t="shared" si="21"/>
        <v>0.678</v>
      </c>
      <c r="Q204" s="142">
        <v>0.00024</v>
      </c>
      <c r="R204" s="142">
        <f t="shared" si="22"/>
        <v>0.00144</v>
      </c>
      <c r="S204" s="142">
        <v>0</v>
      </c>
      <c r="T204" s="143">
        <f t="shared" si="23"/>
        <v>0</v>
      </c>
      <c r="AR204" s="144" t="s">
        <v>260</v>
      </c>
      <c r="AT204" s="144" t="s">
        <v>138</v>
      </c>
      <c r="AU204" s="144" t="s">
        <v>83</v>
      </c>
      <c r="AY204" s="2" t="s">
        <v>136</v>
      </c>
      <c r="BE204" s="145">
        <f t="shared" si="24"/>
        <v>0</v>
      </c>
      <c r="BF204" s="145">
        <f t="shared" si="25"/>
        <v>0</v>
      </c>
      <c r="BG204" s="145">
        <f t="shared" si="26"/>
        <v>0</v>
      </c>
      <c r="BH204" s="145">
        <f t="shared" si="27"/>
        <v>0</v>
      </c>
      <c r="BI204" s="145">
        <f t="shared" si="28"/>
        <v>0</v>
      </c>
      <c r="BJ204" s="2" t="s">
        <v>81</v>
      </c>
      <c r="BK204" s="145">
        <f t="shared" si="29"/>
        <v>0</v>
      </c>
      <c r="BL204" s="2" t="s">
        <v>260</v>
      </c>
      <c r="BM204" s="144" t="s">
        <v>873</v>
      </c>
    </row>
    <row r="205" spans="2:65" s="14" customFormat="1" ht="49.15" customHeight="1">
      <c r="B205" s="13"/>
      <c r="C205" s="134" t="s">
        <v>495</v>
      </c>
      <c r="D205" s="134" t="s">
        <v>138</v>
      </c>
      <c r="E205" s="135" t="s">
        <v>874</v>
      </c>
      <c r="F205" s="136" t="s">
        <v>875</v>
      </c>
      <c r="G205" s="137" t="s">
        <v>253</v>
      </c>
      <c r="H205" s="138">
        <v>0.091</v>
      </c>
      <c r="I205" s="203">
        <v>0</v>
      </c>
      <c r="J205" s="139">
        <f t="shared" si="20"/>
        <v>0</v>
      </c>
      <c r="K205" s="136" t="s">
        <v>1</v>
      </c>
      <c r="L205" s="13"/>
      <c r="M205" s="140" t="s">
        <v>1</v>
      </c>
      <c r="N205" s="141" t="s">
        <v>38</v>
      </c>
      <c r="O205" s="142">
        <v>1.07</v>
      </c>
      <c r="P205" s="142">
        <f t="shared" si="21"/>
        <v>0.09737</v>
      </c>
      <c r="Q205" s="142">
        <v>0</v>
      </c>
      <c r="R205" s="142">
        <f t="shared" si="22"/>
        <v>0</v>
      </c>
      <c r="S205" s="142">
        <v>0</v>
      </c>
      <c r="T205" s="143">
        <f t="shared" si="23"/>
        <v>0</v>
      </c>
      <c r="AR205" s="144" t="s">
        <v>260</v>
      </c>
      <c r="AT205" s="144" t="s">
        <v>138</v>
      </c>
      <c r="AU205" s="144" t="s">
        <v>83</v>
      </c>
      <c r="AY205" s="2" t="s">
        <v>136</v>
      </c>
      <c r="BE205" s="145">
        <f t="shared" si="24"/>
        <v>0</v>
      </c>
      <c r="BF205" s="145">
        <f t="shared" si="25"/>
        <v>0</v>
      </c>
      <c r="BG205" s="145">
        <f t="shared" si="26"/>
        <v>0</v>
      </c>
      <c r="BH205" s="145">
        <f t="shared" si="27"/>
        <v>0</v>
      </c>
      <c r="BI205" s="145">
        <f t="shared" si="28"/>
        <v>0</v>
      </c>
      <c r="BJ205" s="2" t="s">
        <v>81</v>
      </c>
      <c r="BK205" s="145">
        <f t="shared" si="29"/>
        <v>0</v>
      </c>
      <c r="BL205" s="2" t="s">
        <v>260</v>
      </c>
      <c r="BM205" s="144" t="s">
        <v>876</v>
      </c>
    </row>
    <row r="206" spans="2:63" s="123" customFormat="1" ht="22.9" customHeight="1">
      <c r="B206" s="122"/>
      <c r="D206" s="124" t="s">
        <v>72</v>
      </c>
      <c r="E206" s="132" t="s">
        <v>877</v>
      </c>
      <c r="F206" s="132" t="s">
        <v>878</v>
      </c>
      <c r="J206" s="133">
        <f>BK206</f>
        <v>0</v>
      </c>
      <c r="L206" s="122"/>
      <c r="M206" s="127"/>
      <c r="P206" s="128">
        <f>SUM(P207:P208)</f>
        <v>5.03531</v>
      </c>
      <c r="R206" s="128">
        <f>SUM(R207:R208)</f>
        <v>0.0333</v>
      </c>
      <c r="T206" s="129">
        <f>SUM(T207:T208)</f>
        <v>0</v>
      </c>
      <c r="AR206" s="124" t="s">
        <v>83</v>
      </c>
      <c r="AT206" s="130" t="s">
        <v>72</v>
      </c>
      <c r="AU206" s="130" t="s">
        <v>81</v>
      </c>
      <c r="AY206" s="124" t="s">
        <v>136</v>
      </c>
      <c r="BK206" s="131">
        <f>SUM(BK207:BK208)</f>
        <v>0</v>
      </c>
    </row>
    <row r="207" spans="2:65" s="14" customFormat="1" ht="37.9" customHeight="1">
      <c r="B207" s="13"/>
      <c r="C207" s="134" t="s">
        <v>501</v>
      </c>
      <c r="D207" s="134" t="s">
        <v>138</v>
      </c>
      <c r="E207" s="135" t="s">
        <v>879</v>
      </c>
      <c r="F207" s="136" t="s">
        <v>880</v>
      </c>
      <c r="G207" s="137" t="s">
        <v>850</v>
      </c>
      <c r="H207" s="138">
        <v>2</v>
      </c>
      <c r="I207" s="203">
        <v>0</v>
      </c>
      <c r="J207" s="139">
        <f>ROUND(I207*H207,2)</f>
        <v>0</v>
      </c>
      <c r="K207" s="136" t="s">
        <v>1</v>
      </c>
      <c r="L207" s="13"/>
      <c r="M207" s="140" t="s">
        <v>1</v>
      </c>
      <c r="N207" s="141" t="s">
        <v>38</v>
      </c>
      <c r="O207" s="142">
        <v>2.5</v>
      </c>
      <c r="P207" s="142">
        <f>O207*H207</f>
        <v>5</v>
      </c>
      <c r="Q207" s="142">
        <v>0.01665</v>
      </c>
      <c r="R207" s="142">
        <f>Q207*H207</f>
        <v>0.0333</v>
      </c>
      <c r="S207" s="142">
        <v>0</v>
      </c>
      <c r="T207" s="143">
        <f>S207*H207</f>
        <v>0</v>
      </c>
      <c r="AR207" s="144" t="s">
        <v>260</v>
      </c>
      <c r="AT207" s="144" t="s">
        <v>138</v>
      </c>
      <c r="AU207" s="144" t="s">
        <v>83</v>
      </c>
      <c r="AY207" s="2" t="s">
        <v>136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2" t="s">
        <v>81</v>
      </c>
      <c r="BK207" s="145">
        <f>ROUND(I207*H207,2)</f>
        <v>0</v>
      </c>
      <c r="BL207" s="2" t="s">
        <v>260</v>
      </c>
      <c r="BM207" s="144" t="s">
        <v>881</v>
      </c>
    </row>
    <row r="208" spans="2:65" s="14" customFormat="1" ht="49.15" customHeight="1">
      <c r="B208" s="13"/>
      <c r="C208" s="134" t="s">
        <v>506</v>
      </c>
      <c r="D208" s="134" t="s">
        <v>138</v>
      </c>
      <c r="E208" s="135" t="s">
        <v>882</v>
      </c>
      <c r="F208" s="136" t="s">
        <v>883</v>
      </c>
      <c r="G208" s="137" t="s">
        <v>253</v>
      </c>
      <c r="H208" s="138">
        <v>0.033</v>
      </c>
      <c r="I208" s="203">
        <v>0</v>
      </c>
      <c r="J208" s="139">
        <f>ROUND(I208*H208,2)</f>
        <v>0</v>
      </c>
      <c r="K208" s="136" t="s">
        <v>1</v>
      </c>
      <c r="L208" s="13"/>
      <c r="M208" s="183" t="s">
        <v>1</v>
      </c>
      <c r="N208" s="184" t="s">
        <v>38</v>
      </c>
      <c r="O208" s="185">
        <v>1.07</v>
      </c>
      <c r="P208" s="185">
        <f>O208*H208</f>
        <v>0.03531</v>
      </c>
      <c r="Q208" s="185">
        <v>0</v>
      </c>
      <c r="R208" s="185">
        <f>Q208*H208</f>
        <v>0</v>
      </c>
      <c r="S208" s="185">
        <v>0</v>
      </c>
      <c r="T208" s="186">
        <f>S208*H208</f>
        <v>0</v>
      </c>
      <c r="AR208" s="144" t="s">
        <v>260</v>
      </c>
      <c r="AT208" s="144" t="s">
        <v>138</v>
      </c>
      <c r="AU208" s="144" t="s">
        <v>83</v>
      </c>
      <c r="AY208" s="2" t="s">
        <v>136</v>
      </c>
      <c r="BE208" s="145">
        <f>IF(N208="základní",J208,0)</f>
        <v>0</v>
      </c>
      <c r="BF208" s="145">
        <f>IF(N208="snížená",J208,0)</f>
        <v>0</v>
      </c>
      <c r="BG208" s="145">
        <f>IF(N208="zákl. přenesená",J208,0)</f>
        <v>0</v>
      </c>
      <c r="BH208" s="145">
        <f>IF(N208="sníž. přenesená",J208,0)</f>
        <v>0</v>
      </c>
      <c r="BI208" s="145">
        <f>IF(N208="nulová",J208,0)</f>
        <v>0</v>
      </c>
      <c r="BJ208" s="2" t="s">
        <v>81</v>
      </c>
      <c r="BK208" s="145">
        <f>ROUND(I208*H208,2)</f>
        <v>0</v>
      </c>
      <c r="BL208" s="2" t="s">
        <v>260</v>
      </c>
      <c r="BM208" s="144" t="s">
        <v>884</v>
      </c>
    </row>
    <row r="209" spans="2:12" s="14" customFormat="1" ht="6.95" customHeight="1">
      <c r="B209" s="26"/>
      <c r="C209" s="27"/>
      <c r="D209" s="27"/>
      <c r="E209" s="27"/>
      <c r="F209" s="27"/>
      <c r="G209" s="27"/>
      <c r="H209" s="27"/>
      <c r="I209" s="27"/>
      <c r="J209" s="27"/>
      <c r="K209" s="27"/>
      <c r="L209" s="13"/>
    </row>
  </sheetData>
  <sheetProtection algorithmName="SHA-512" hashValue="svjYEZaAAfTniQSkicaL7b3K997aL/1fezi5F0p3XqMD8XRJbCuslgIAN7skaWIdrj0GrJaFeHz7jdBW0t34Cw==" saltValue="EtwsLx+lBuIluYidN/GyXA==" spinCount="100000" sheet="1" objects="1" scenarios="1"/>
  <protectedRanges>
    <protectedRange sqref="I129:I208" name="Oblast1"/>
  </protectedRanges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Ballák</dc:creator>
  <cp:keywords/>
  <dc:description/>
  <cp:lastModifiedBy>Milan Ballák</cp:lastModifiedBy>
  <dcterms:created xsi:type="dcterms:W3CDTF">2015-06-05T18:19:34Z</dcterms:created>
  <dcterms:modified xsi:type="dcterms:W3CDTF">2024-04-03T13:48:55Z</dcterms:modified>
  <cp:category/>
  <cp:version/>
  <cp:contentType/>
  <cp:contentStatus/>
</cp:coreProperties>
</file>