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ORMI\Podklady pro VZ\Zakázky ORMI\2024\Opr.atl.areálu a fot.hřiště na měst.stad. U Ploučnice\ZD - městský stadion\Příloha č. 1 - Položkový rozpočet\"/>
    </mc:Choice>
  </mc:AlternateContent>
  <xr:revisionPtr revIDLastSave="0" documentId="13_ncr:1_{DEEB3781-058A-4F1E-9432-80CDE6256870}" xr6:coauthVersionLast="47" xr6:coauthVersionMax="47" xr10:uidLastSave="{00000000-0000-0000-0000-000000000000}"/>
  <bookViews>
    <workbookView xWindow="1005" yWindow="315" windowWidth="18315" windowHeight="15255" activeTab="2" xr2:uid="{00000000-000D-0000-FFFF-FFFF00000000}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Pol'!$A$1:$U$50</definedName>
    <definedName name="_xlnm.Print_Area" localSheetId="0">Stavba!$A$1:$J$49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19" i="12" l="1"/>
  <c r="G19" i="12" s="1"/>
  <c r="M19" i="12" s="1"/>
  <c r="F34" i="12"/>
  <c r="F11" i="12"/>
  <c r="G11" i="12" s="1"/>
  <c r="M11" i="12" s="1"/>
  <c r="F26" i="12"/>
  <c r="AC40" i="12"/>
  <c r="F39" i="1" s="1"/>
  <c r="BA38" i="12"/>
  <c r="BA18" i="12"/>
  <c r="F9" i="12"/>
  <c r="G9" i="12" s="1"/>
  <c r="I9" i="12"/>
  <c r="K9" i="12"/>
  <c r="O9" i="12"/>
  <c r="Q9" i="12"/>
  <c r="Q8" i="12" s="1"/>
  <c r="U9" i="12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4" i="12"/>
  <c r="G14" i="12" s="1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F17" i="12"/>
  <c r="G17" i="12" s="1"/>
  <c r="M17" i="12" s="1"/>
  <c r="I17" i="12"/>
  <c r="K17" i="12"/>
  <c r="O17" i="12"/>
  <c r="Q17" i="12"/>
  <c r="U17" i="12"/>
  <c r="I19" i="12"/>
  <c r="K19" i="12"/>
  <c r="O19" i="12"/>
  <c r="Q19" i="12"/>
  <c r="U19" i="12"/>
  <c r="F21" i="12"/>
  <c r="G21" i="12" s="1"/>
  <c r="M21" i="12" s="1"/>
  <c r="I21" i="12"/>
  <c r="K21" i="12"/>
  <c r="O21" i="12"/>
  <c r="Q21" i="12"/>
  <c r="U21" i="12"/>
  <c r="F24" i="12"/>
  <c r="G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9" i="12"/>
  <c r="G29" i="12" s="1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 s="1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I20" i="1"/>
  <c r="I19" i="1"/>
  <c r="I18" i="1"/>
  <c r="I17" i="1"/>
  <c r="G27" i="1"/>
  <c r="J28" i="1"/>
  <c r="J26" i="1"/>
  <c r="G38" i="1"/>
  <c r="F38" i="1"/>
  <c r="J23" i="1"/>
  <c r="J24" i="1"/>
  <c r="J25" i="1"/>
  <c r="J27" i="1"/>
  <c r="E24" i="1"/>
  <c r="E26" i="1"/>
  <c r="G8" i="12" l="1"/>
  <c r="M9" i="12"/>
  <c r="M8" i="12" s="1"/>
  <c r="AD40" i="12"/>
  <c r="G39" i="1" s="1"/>
  <c r="G40" i="1" s="1"/>
  <c r="G25" i="1" s="1"/>
  <c r="G26" i="1" s="1"/>
  <c r="K23" i="12"/>
  <c r="F40" i="1"/>
  <c r="G23" i="1" s="1"/>
  <c r="G24" i="1" s="1"/>
  <c r="U23" i="12"/>
  <c r="I23" i="12"/>
  <c r="O8" i="12"/>
  <c r="I8" i="12"/>
  <c r="Q23" i="12"/>
  <c r="O23" i="12"/>
  <c r="U8" i="12"/>
  <c r="K8" i="12"/>
  <c r="M24" i="12"/>
  <c r="M23" i="12" s="1"/>
  <c r="G23" i="12"/>
  <c r="I48" i="1" s="1"/>
  <c r="G28" i="1" l="1"/>
  <c r="H39" i="1"/>
  <c r="H40" i="1" s="1"/>
  <c r="G29" i="1"/>
  <c r="G40" i="12"/>
  <c r="I47" i="1"/>
  <c r="I39" i="1" l="1"/>
  <c r="I40" i="1" s="1"/>
  <c r="J39" i="1" s="1"/>
  <c r="J40" i="1" s="1"/>
  <c r="I49" i="1"/>
  <c r="I16" i="1"/>
  <c r="I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<sst xmlns="http://schemas.openxmlformats.org/spreadsheetml/2006/main" count="227" uniqueCount="147">
  <si>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</si>
  <si>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</si>
  <si>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</si>
  <si>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</si>
  <si>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</si>
  <si>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</si>
  <si>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</si>
  <si>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</si>
  <si>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</si>
  <si>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</si>
  <si>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</si>
  <si>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</si>
  <si>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</si>
  <si>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</si>
  <si>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</si>
  <si>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</si>
  <si>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</si>
  <si>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</si>
  <si>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</si>
  <si>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</si>
  <si>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</si>
  <si>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</si>
  <si>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</si>
  <si>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</si>
  <si>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</si>
  <si>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</si>
  <si>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</si>
  <si>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</si>
  <si>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</si>
  <si>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</si>
  <si>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</si>
  <si>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</si>
  <si>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</si>
  <si>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</si>
  <si>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</si>
  <si>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</si>
  <si>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</si>
  <si>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</si>
  <si>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</si>
  <si>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</si>
  <si>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</si>
  <si>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</si>
  <si>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</si>
  <si>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Oprava atletického areálu a fotbalového hřiště ... u Ploučnice v České Lípě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</si>
  <si>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</si>
  <si>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</si>
  <si>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</si>
  <si>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</si>
  <si>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</si>
  <si>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</si>
  <si>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</si>
  <si>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871</t>
  </si>
  <si>
    <t>Automatická závlaha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</si>
  <si>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</si>
  <si>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</si>
  <si>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</si>
  <si>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</si>
  <si>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</si>
  <si>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</si>
  <si>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</si>
  <si>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</si>
  <si>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</si>
  <si>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</si>
  <si>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</si>
  <si>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</si>
  <si>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</si>
  <si>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</si>
  <si>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</si>
  <si>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</si>
  <si>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</si>
  <si>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</si>
  <si>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</si>
  <si>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</si>
  <si>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</si>
  <si>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</si>
  <si>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</si>
  <si>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</si>
  <si>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</si>
  <si>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</si>
  <si>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</si>
  <si>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</si>
  <si>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</si>
  <si>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132201110R00</t>
  </si>
  <si>
    <t>Hloubení rýh š.do 60 cm v hor.3 do 50 m3, STROJNĚ</t>
  </si>
  <si>
    <t>m3</t>
  </si>
  <si>
    <t>POL1_0</t>
  </si>
  <si>
    <t>510*0,3*0,4</t>
  </si>
  <si>
    <t>VV</t>
  </si>
  <si>
    <t>871011002NC</t>
  </si>
  <si>
    <t>Výkop jam pro postřikovače - ručně</t>
  </si>
  <si>
    <t xml:space="preserve">kus   </t>
  </si>
  <si>
    <t>871011003NC</t>
  </si>
  <si>
    <t>Obsyp potrubí pískem fr. 0-4 mm</t>
  </si>
  <si>
    <t>510*0,3*0,25</t>
  </si>
  <si>
    <t>871011004NC</t>
  </si>
  <si>
    <t>Obsyp postřikovače drenážním štěrkem fr. 4-8mm</t>
  </si>
  <si>
    <t>kus</t>
  </si>
  <si>
    <t>871011005NC</t>
  </si>
  <si>
    <t>Zásyp potrubí se zhutněním</t>
  </si>
  <si>
    <t>510*0,3*0,1</t>
  </si>
  <si>
    <t>162701105R00</t>
  </si>
  <si>
    <t>Vodorovné přemístění výkopku z hor.1-4 do 10000 m</t>
  </si>
  <si>
    <t>Odvoz výkopku na skládku.</t>
  </si>
  <si>
    <t>POP</t>
  </si>
  <si>
    <t>162701109R00</t>
  </si>
  <si>
    <t>Příplatek k vod. přemístění hor.1-4 za další 1 km</t>
  </si>
  <si>
    <t>38,25*5</t>
  </si>
  <si>
    <t>199000005R00</t>
  </si>
  <si>
    <t>Poplatek za skládku zeminy 1- 4</t>
  </si>
  <si>
    <t>t</t>
  </si>
  <si>
    <t>38,25*1,8</t>
  </si>
  <si>
    <t>871011105NC</t>
  </si>
  <si>
    <t>Uložení potrubí PE D75 vč. montáže</t>
  </si>
  <si>
    <t>m</t>
  </si>
  <si>
    <t>871011106NC</t>
  </si>
  <si>
    <t>Montáž postřikovačů a zapojení elektro ventilů</t>
  </si>
  <si>
    <t>871011111NC</t>
  </si>
  <si>
    <t>Tlaková zkouška potrubí , provozní zkouška</t>
  </si>
  <si>
    <t>RPSf16/32</t>
  </si>
  <si>
    <t>Drenáž pro postřikovače a šachty</t>
  </si>
  <si>
    <t>15*0,08</t>
  </si>
  <si>
    <t>871011212NC</t>
  </si>
  <si>
    <t>Ovládací kabel CYKY 5x1,5mm2</t>
  </si>
  <si>
    <t>POL3_0</t>
  </si>
  <si>
    <t>871011217NC</t>
  </si>
  <si>
    <t>Výsuvný úderový postřikovač s elektro ventilem -, výsečový dostřik min. 24 m</t>
  </si>
  <si>
    <t>871011218NC</t>
  </si>
  <si>
    <t>Výsuvný úderový postřikovač s elektro ventilem v, šachtě plnokruhový dostřik min. 24 m, přírodní,</t>
  </si>
  <si>
    <t>ZH90310</t>
  </si>
  <si>
    <t>Kloubová spojka 6/4"</t>
  </si>
  <si>
    <t>871011221NC</t>
  </si>
  <si>
    <t>Hlavní potrubí PE D63, PN 10 , PEHD 63x3,8  včetně montáže</t>
  </si>
  <si>
    <t>873D11223NC</t>
  </si>
  <si>
    <t>Ovládací jednotka, dodávka a montáž</t>
  </si>
  <si>
    <t>873D11226NC</t>
  </si>
  <si>
    <t>Dešťové čidlo,  dodávka a montáž</t>
  </si>
  <si>
    <t>873D11227NC</t>
  </si>
  <si>
    <t>Plastová šachtice, dodávka a montáž</t>
  </si>
  <si>
    <t>873D11228NC</t>
  </si>
  <si>
    <t>Přívodní kabel 230V (cyky 5x4 mm), v chráničce PEHD DN 100 mm, včetně zemních prací</t>
  </si>
  <si>
    <t>Kompletní dodávka a montáž</t>
  </si>
  <si>
    <t/>
  </si>
  <si>
    <t>SUM</t>
  </si>
  <si>
    <t>Poznámky uchazeče k zadání</t>
  </si>
  <si>
    <t>POPUZIV</t>
  </si>
  <si>
    <t>END</t>
  </si>
  <si>
    <t>SO 03 Automatická závlaha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</si>
</sst>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Alignment="1">
      <alignment horizontal="left" vertical="center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Font="1" applyBorder="1" applyAlignment="1">
      <alignment vertical="top" wrapText="1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8" fillId="0" borderId="0" xfId="0" applyNumberFormat="1" applyFont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16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17" fillId="0" borderId="33" xfId="0" quotePrefix="1" applyFont="1" applyBorder="1" applyAlignment="1">
      <alignment horizontal="left" vertical="top" wrapText="1"/>
    </xf>
    <xf numFmtId="0" fontId="0" fillId="2" borderId="39" xfId="0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9" xfId="0" applyNumberFormat="1" applyFont="1" applyFill="1" applyBorder="1"/>
    <xf numFmtId="49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8" fillId="0" borderId="10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 shrinkToFit="1"/>
    </xf>
    <xf numFmtId="164" fontId="18" fillId="0" borderId="6" xfId="0" applyNumberFormat="1" applyFont="1" applyBorder="1" applyAlignment="1">
      <alignment vertical="top" wrapText="1" shrinkToFit="1"/>
    </xf>
    <xf numFmtId="4" fontId="18" fillId="0" borderId="6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18" fillId="0" borderId="26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52"/>
  <sheetViews>
    <sheetView showGridLines="0" topLeftCell="B1" zoomScaleNormal="100" zoomScaleSheetLayoutView="75" workbookViewId="0">
      <selection activeCell="M48" sqref="M4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36</v>
      </c>
      <c r="B1" s="190" t="s">
        <v>40</v>
      </c>
      <c r="C1" s="191"/>
      <c r="D1" s="191"/>
      <c r="E1" s="191"/>
      <c r="F1" s="191"/>
      <c r="G1" s="191"/>
      <c r="H1" s="191"/>
      <c r="I1" s="191"/>
      <c r="J1" s="192"/>
    </row>
    <row r="2" spans="1:15" ht="23.25" customHeight="1" x14ac:dyDescent="0.2">
      <c r="A2" s="3"/>
      <c r="B2" s="70" t="s">
        <v>38</v>
      </c>
      <c r="C2" s="71"/>
      <c r="D2" s="199" t="s">
        <v>43</v>
      </c>
      <c r="E2" s="200"/>
      <c r="F2" s="200"/>
      <c r="G2" s="200"/>
      <c r="H2" s="200"/>
      <c r="I2" s="200"/>
      <c r="J2" s="201"/>
      <c r="O2" s="1"/>
    </row>
    <row r="3" spans="1:15" ht="24" customHeight="1" x14ac:dyDescent="0.2">
      <c r="A3" s="3"/>
      <c r="B3" s="72" t="s">
        <v>41</v>
      </c>
      <c r="C3" s="73"/>
      <c r="D3" s="206" t="s">
        <v>146</v>
      </c>
      <c r="E3" s="207"/>
      <c r="F3" s="207"/>
      <c r="G3" s="207"/>
      <c r="H3" s="207"/>
      <c r="I3" s="207"/>
      <c r="J3" s="208"/>
    </row>
    <row r="4" spans="1:15" ht="24" customHeight="1" x14ac:dyDescent="0.2">
      <c r="A4" s="3"/>
      <c r="B4" s="74" t="s">
        <v>42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/>
      <c r="E5" s="22"/>
      <c r="F5" s="22"/>
      <c r="G5" s="22"/>
      <c r="H5" s="24" t="s">
        <v>33</v>
      </c>
      <c r="I5" s="79"/>
      <c r="J5" s="9"/>
    </row>
    <row r="6" spans="1:15" ht="15.75" customHeight="1" x14ac:dyDescent="0.2">
      <c r="A6" s="3"/>
      <c r="B6" s="34"/>
      <c r="C6" s="22"/>
      <c r="D6" s="79"/>
      <c r="E6" s="22"/>
      <c r="F6" s="22"/>
      <c r="G6" s="22"/>
      <c r="H6" s="24" t="s">
        <v>34</v>
      </c>
      <c r="I6" s="79"/>
      <c r="J6" s="9"/>
    </row>
    <row r="7" spans="1:15" ht="15.75" customHeight="1" x14ac:dyDescent="0.2">
      <c r="A7" s="3"/>
      <c r="B7" s="35"/>
      <c r="C7" s="80"/>
      <c r="D7" s="69"/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198"/>
      <c r="E11" s="198"/>
      <c r="F11" s="198"/>
      <c r="G11" s="198"/>
      <c r="H11" s="24" t="s">
        <v>33</v>
      </c>
      <c r="I11" s="81"/>
      <c r="J11" s="9"/>
    </row>
    <row r="12" spans="1:15" ht="15.75" customHeight="1" x14ac:dyDescent="0.2">
      <c r="A12" s="3"/>
      <c r="B12" s="34"/>
      <c r="C12" s="22"/>
      <c r="D12" s="221"/>
      <c r="E12" s="221"/>
      <c r="F12" s="221"/>
      <c r="G12" s="221"/>
      <c r="H12" s="24" t="s">
        <v>34</v>
      </c>
      <c r="I12" s="81"/>
      <c r="J12" s="9"/>
    </row>
    <row r="13" spans="1:15" ht="15.75" customHeight="1" x14ac:dyDescent="0.2">
      <c r="A13" s="3"/>
      <c r="B13" s="35"/>
      <c r="C13" s="82"/>
      <c r="D13" s="222"/>
      <c r="E13" s="222"/>
      <c r="F13" s="222"/>
      <c r="G13" s="222"/>
      <c r="H13" s="25"/>
      <c r="I13" s="29"/>
      <c r="J13" s="42"/>
    </row>
    <row r="14" spans="1:15" ht="24" hidden="1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181"/>
      <c r="F15" s="181"/>
      <c r="G15" s="219"/>
      <c r="H15" s="219"/>
      <c r="I15" s="219" t="s">
        <v>28</v>
      </c>
      <c r="J15" s="220"/>
    </row>
    <row r="16" spans="1:15" ht="23.25" customHeight="1" x14ac:dyDescent="0.2">
      <c r="A16" s="125" t="s">
        <v>23</v>
      </c>
      <c r="B16" s="126" t="s">
        <v>23</v>
      </c>
      <c r="C16" s="47"/>
      <c r="D16" s="48"/>
      <c r="E16" s="178"/>
      <c r="F16" s="180"/>
      <c r="G16" s="178"/>
      <c r="H16" s="180"/>
      <c r="I16" s="178">
        <f>SUMIF(F47:F48,A16,I47:I48)+SUMIF(F47:F48,"PSU",I47:I48)</f>
        <v>0</v>
      </c>
      <c r="J16" s="179"/>
    </row>
    <row r="17" spans="1:10" ht="23.25" customHeight="1" x14ac:dyDescent="0.2">
      <c r="A17" s="125" t="s">
        <v>24</v>
      </c>
      <c r="B17" s="126" t="s">
        <v>24</v>
      </c>
      <c r="C17" s="47"/>
      <c r="D17" s="48"/>
      <c r="E17" s="178"/>
      <c r="F17" s="180"/>
      <c r="G17" s="178"/>
      <c r="H17" s="180"/>
      <c r="I17" s="178">
        <f>SUMIF(F47:F48,A17,I47:I48)</f>
        <v>0</v>
      </c>
      <c r="J17" s="179"/>
    </row>
    <row r="18" spans="1:10" ht="23.25" customHeight="1" x14ac:dyDescent="0.2">
      <c r="A18" s="125" t="s">
        <v>25</v>
      </c>
      <c r="B18" s="126" t="s">
        <v>25</v>
      </c>
      <c r="C18" s="47"/>
      <c r="D18" s="48"/>
      <c r="E18" s="178"/>
      <c r="F18" s="180"/>
      <c r="G18" s="178"/>
      <c r="H18" s="180"/>
      <c r="I18" s="178">
        <f>SUMIF(F47:F48,A18,I47:I48)</f>
        <v>0</v>
      </c>
      <c r="J18" s="179"/>
    </row>
    <row r="19" spans="1:10" ht="23.25" customHeight="1" x14ac:dyDescent="0.2">
      <c r="A19" s="125" t="s">
        <v>53</v>
      </c>
      <c r="B19" s="126" t="s">
        <v>26</v>
      </c>
      <c r="C19" s="47"/>
      <c r="D19" s="48"/>
      <c r="E19" s="178"/>
      <c r="F19" s="180"/>
      <c r="G19" s="178"/>
      <c r="H19" s="180"/>
      <c r="I19" s="178">
        <f>SUMIF(F47:F48,A19,I47:I48)</f>
        <v>0</v>
      </c>
      <c r="J19" s="179"/>
    </row>
    <row r="20" spans="1:10" ht="23.25" customHeight="1" x14ac:dyDescent="0.2">
      <c r="A20" s="125" t="s">
        <v>54</v>
      </c>
      <c r="B20" s="126" t="s">
        <v>27</v>
      </c>
      <c r="C20" s="47"/>
      <c r="D20" s="48"/>
      <c r="E20" s="178"/>
      <c r="F20" s="180"/>
      <c r="G20" s="178"/>
      <c r="H20" s="180"/>
      <c r="I20" s="178">
        <f>SUMIF(F47:F48,A20,I47:I48)</f>
        <v>0</v>
      </c>
      <c r="J20" s="179"/>
    </row>
    <row r="21" spans="1:10" ht="23.25" customHeight="1" x14ac:dyDescent="0.2">
      <c r="A21" s="3"/>
      <c r="B21" s="63" t="s">
        <v>28</v>
      </c>
      <c r="C21" s="64"/>
      <c r="D21" s="65"/>
      <c r="E21" s="187"/>
      <c r="F21" s="197"/>
      <c r="G21" s="187"/>
      <c r="H21" s="197"/>
      <c r="I21" s="187">
        <f>SUM(I16:J20)</f>
        <v>0</v>
      </c>
      <c r="J21" s="188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12</v>
      </c>
      <c r="F23" s="50" t="s">
        <v>0</v>
      </c>
      <c r="G23" s="185">
        <f>ZakladDPHSniVypocet</f>
        <v>0</v>
      </c>
      <c r="H23" s="186"/>
      <c r="I23" s="186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183">
        <f>ZakladDPHSni*SazbaDPH1/100</f>
        <v>0</v>
      </c>
      <c r="H24" s="184"/>
      <c r="I24" s="184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185">
        <f>ZakladDPHZaklVypocet</f>
        <v>0</v>
      </c>
      <c r="H25" s="186"/>
      <c r="I25" s="186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193">
        <f>ZakladDPHZakl*SazbaDPH2/100</f>
        <v>0</v>
      </c>
      <c r="H26" s="194"/>
      <c r="I26" s="194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195">
        <f>0</f>
        <v>0</v>
      </c>
      <c r="H27" s="195"/>
      <c r="I27" s="195"/>
      <c r="J27" s="52" t="str">
        <f t="shared" si="0"/>
        <v>CZK</v>
      </c>
    </row>
    <row r="28" spans="1:10" ht="27.75" hidden="1" customHeight="1" thickBot="1" x14ac:dyDescent="0.25">
      <c r="A28" s="3"/>
      <c r="B28" s="101" t="s">
        <v>22</v>
      </c>
      <c r="C28" s="102"/>
      <c r="D28" s="102"/>
      <c r="E28" s="103"/>
      <c r="F28" s="104"/>
      <c r="G28" s="218">
        <f>ZakladDPHSniVypocet+ZakladDPHZaklVypocet</f>
        <v>0</v>
      </c>
      <c r="H28" s="218"/>
      <c r="I28" s="218"/>
      <c r="J28" s="105" t="str">
        <f t="shared" si="0"/>
        <v>CZK</v>
      </c>
    </row>
    <row r="29" spans="1:10" ht="27.75" customHeight="1" thickBot="1" x14ac:dyDescent="0.25">
      <c r="A29" s="3"/>
      <c r="B29" s="101" t="s">
        <v>35</v>
      </c>
      <c r="C29" s="106"/>
      <c r="D29" s="106"/>
      <c r="E29" s="106"/>
      <c r="F29" s="106"/>
      <c r="G29" s="196">
        <f>ZakladDPHSni+DPHSni+ZakladDPHZakl+DPHZakl+Zaokrouhleni</f>
        <v>0</v>
      </c>
      <c r="H29" s="196"/>
      <c r="I29" s="196"/>
      <c r="J29" s="107" t="s">
        <v>46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/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189"/>
      <c r="E34" s="189"/>
      <c r="G34" s="189"/>
      <c r="H34" s="189"/>
      <c r="I34" s="189"/>
      <c r="J34" s="31"/>
    </row>
    <row r="35" spans="1:10" ht="12.75" customHeight="1" x14ac:dyDescent="0.2">
      <c r="A35" s="3"/>
      <c r="B35" s="3"/>
      <c r="D35" s="182" t="s">
        <v>2</v>
      </c>
      <c r="E35" s="182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93"/>
      <c r="G37" s="93"/>
      <c r="H37" s="93"/>
      <c r="I37" s="93"/>
      <c r="J37" s="2"/>
    </row>
    <row r="38" spans="1:10" ht="25.5" hidden="1" customHeight="1" x14ac:dyDescent="0.2">
      <c r="A38" s="85" t="s">
        <v>37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5" t="s">
        <v>1</v>
      </c>
      <c r="J38" s="90" t="s">
        <v>0</v>
      </c>
    </row>
    <row r="39" spans="1:10" ht="25.5" hidden="1" customHeight="1" x14ac:dyDescent="0.2">
      <c r="A39" s="85">
        <v>1</v>
      </c>
      <c r="B39" s="91" t="s">
        <v>44</v>
      </c>
      <c r="C39" s="209" t="s">
        <v>43</v>
      </c>
      <c r="D39" s="210"/>
      <c r="E39" s="210"/>
      <c r="F39" s="96">
        <f>'Rozpočet Pol'!AC40</f>
        <v>0</v>
      </c>
      <c r="G39" s="97">
        <f>'Rozpočet Pol'!AD40</f>
        <v>0</v>
      </c>
      <c r="H39" s="98">
        <f>(F39*SazbaDPH1/100)+(G39*SazbaDPH2/100)</f>
        <v>0</v>
      </c>
      <c r="I39" s="98">
        <f>F39+G39+H39</f>
        <v>0</v>
      </c>
      <c r="J39" s="92" t="str">
        <f>IF(CenaCelkemVypocet=0,"",I39/CenaCelkemVypocet*100)</f>
        <v/>
      </c>
    </row>
    <row r="40" spans="1:10" ht="25.5" hidden="1" customHeight="1" x14ac:dyDescent="0.2">
      <c r="A40" s="85"/>
      <c r="B40" s="211" t="s">
        <v>45</v>
      </c>
      <c r="C40" s="212"/>
      <c r="D40" s="212"/>
      <c r="E40" s="213"/>
      <c r="F40" s="99">
        <f>SUMIF(A39:A39,"=1",F39:F39)</f>
        <v>0</v>
      </c>
      <c r="G40" s="100">
        <f>SUMIF(A39:A39,"=1",G39:G39)</f>
        <v>0</v>
      </c>
      <c r="H40" s="100">
        <f>SUMIF(A39:A39,"=1",H39:H39)</f>
        <v>0</v>
      </c>
      <c r="I40" s="100">
        <f>SUMIF(A39:A39,"=1",I39:I39)</f>
        <v>0</v>
      </c>
      <c r="J40" s="86">
        <f>SUMIF(A39:A39,"=1",J39:J39)</f>
        <v>0</v>
      </c>
    </row>
    <row r="44" spans="1:10" ht="15.75" x14ac:dyDescent="0.25">
      <c r="B44" s="108" t="s">
        <v>47</v>
      </c>
    </row>
    <row r="46" spans="1:10" ht="25.5" customHeight="1" x14ac:dyDescent="0.2">
      <c r="A46" s="109"/>
      <c r="B46" s="112" t="s">
        <v>16</v>
      </c>
      <c r="C46" s="112" t="s">
        <v>5</v>
      </c>
      <c r="D46" s="113"/>
      <c r="E46" s="113"/>
      <c r="F46" s="116" t="s">
        <v>48</v>
      </c>
      <c r="G46" s="116"/>
      <c r="H46" s="116"/>
      <c r="I46" s="214" t="s">
        <v>28</v>
      </c>
      <c r="J46" s="214"/>
    </row>
    <row r="47" spans="1:10" ht="25.5" customHeight="1" x14ac:dyDescent="0.2">
      <c r="A47" s="110"/>
      <c r="B47" s="117" t="s">
        <v>49</v>
      </c>
      <c r="C47" s="216" t="s">
        <v>50</v>
      </c>
      <c r="D47" s="217"/>
      <c r="E47" s="217"/>
      <c r="F47" s="119" t="s">
        <v>23</v>
      </c>
      <c r="G47" s="120"/>
      <c r="H47" s="120"/>
      <c r="I47" s="215">
        <f>'Rozpočet Pol'!G8</f>
        <v>0</v>
      </c>
      <c r="J47" s="215"/>
    </row>
    <row r="48" spans="1:10" ht="25.5" customHeight="1" x14ac:dyDescent="0.2">
      <c r="A48" s="110"/>
      <c r="B48" s="118" t="s">
        <v>51</v>
      </c>
      <c r="C48" s="203" t="s">
        <v>52</v>
      </c>
      <c r="D48" s="204"/>
      <c r="E48" s="204"/>
      <c r="F48" s="121" t="s">
        <v>23</v>
      </c>
      <c r="G48" s="122"/>
      <c r="H48" s="122"/>
      <c r="I48" s="202">
        <f>'Rozpočet Pol'!G23</f>
        <v>0</v>
      </c>
      <c r="J48" s="202"/>
    </row>
    <row r="49" spans="1:10" ht="25.5" customHeight="1" x14ac:dyDescent="0.2">
      <c r="A49" s="111"/>
      <c r="B49" s="114" t="s">
        <v>1</v>
      </c>
      <c r="C49" s="114"/>
      <c r="D49" s="115"/>
      <c r="E49" s="115"/>
      <c r="F49" s="123"/>
      <c r="G49" s="124"/>
      <c r="H49" s="124"/>
      <c r="I49" s="205">
        <f>SUM(I47:I48)</f>
        <v>0</v>
      </c>
      <c r="J49" s="205"/>
    </row>
    <row r="50" spans="1:10" x14ac:dyDescent="0.2">
      <c r="F50" s="84"/>
      <c r="G50" s="84"/>
      <c r="H50" s="84"/>
      <c r="I50" s="84"/>
      <c r="J50" s="84"/>
    </row>
    <row r="51" spans="1:10" x14ac:dyDescent="0.2">
      <c r="F51" s="84"/>
      <c r="G51" s="84"/>
      <c r="H51" s="84"/>
      <c r="I51" s="84"/>
      <c r="J51" s="84"/>
    </row>
    <row r="52" spans="1:10" x14ac:dyDescent="0.2">
      <c r="F52" s="84"/>
      <c r="G52" s="84"/>
      <c r="H52" s="84"/>
      <c r="I52" s="84"/>
      <c r="J52" s="84"/>
    </row>
  </sheetData>
  <sheetProtection algorithmName="SHA-512" hashValue="AAyIi6J5ORSEpBb8KFvk3aAXpEpyTb3fpcWJUW+SXsd7LrJ1e8Q5F2chHHBmwoPOBLCwFS02GOXQwimfh5UokQ==" saltValue="TooK9EqMgA89BRLYelvk+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I48:J48"/>
    <mergeCell ref="C48:E48"/>
    <mergeCell ref="I49:J49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23" t="s">
        <v>6</v>
      </c>
      <c r="B1" s="223"/>
      <c r="C1" s="224"/>
      <c r="D1" s="223"/>
      <c r="E1" s="223"/>
      <c r="F1" s="223"/>
      <c r="G1" s="223"/>
    </row>
    <row r="2" spans="1:7" ht="24.95" customHeight="1" x14ac:dyDescent="0.2">
      <c r="A2" s="68" t="s">
        <v>39</v>
      </c>
      <c r="B2" s="67"/>
      <c r="C2" s="225"/>
      <c r="D2" s="225"/>
      <c r="E2" s="225"/>
      <c r="F2" s="225"/>
      <c r="G2" s="226"/>
    </row>
    <row r="3" spans="1:7" ht="24.95" hidden="1" customHeight="1" x14ac:dyDescent="0.2">
      <c r="A3" s="68" t="s">
        <v>7</v>
      </c>
      <c r="B3" s="67"/>
      <c r="C3" s="225"/>
      <c r="D3" s="225"/>
      <c r="E3" s="225"/>
      <c r="F3" s="225"/>
      <c r="G3" s="226"/>
    </row>
    <row r="4" spans="1:7" ht="24.95" hidden="1" customHeight="1" x14ac:dyDescent="0.2">
      <c r="A4" s="68" t="s">
        <v>8</v>
      </c>
      <c r="B4" s="67"/>
      <c r="C4" s="225"/>
      <c r="D4" s="225"/>
      <c r="E4" s="225"/>
      <c r="F4" s="225"/>
      <c r="G4" s="226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50"/>
  <sheetViews>
    <sheetView tabSelected="1" workbookViewId="0">
      <selection activeCell="Y20" sqref="Y20"/>
    </sheetView>
  </sheetViews>
  <sheetFormatPr defaultRowHeight="12.75" outlineLevelRow="1" x14ac:dyDescent="0.2"/>
  <cols>
    <col min="1" max="1" width="4.28515625" customWidth="1"/>
    <col min="2" max="2" width="14.42578125" style="83" customWidth="1"/>
    <col min="3" max="3" width="38.28515625" style="83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41" t="s">
        <v>6</v>
      </c>
      <c r="B1" s="241"/>
      <c r="C1" s="241"/>
      <c r="D1" s="241"/>
      <c r="E1" s="241"/>
      <c r="F1" s="241"/>
      <c r="G1" s="241"/>
      <c r="AE1" t="s">
        <v>56</v>
      </c>
    </row>
    <row r="2" spans="1:60" ht="25.15" customHeight="1" x14ac:dyDescent="0.2">
      <c r="A2" s="129" t="s">
        <v>55</v>
      </c>
      <c r="B2" s="127"/>
      <c r="C2" s="242" t="s">
        <v>43</v>
      </c>
      <c r="D2" s="243"/>
      <c r="E2" s="243"/>
      <c r="F2" s="243"/>
      <c r="G2" s="244"/>
      <c r="AE2" t="s">
        <v>57</v>
      </c>
    </row>
    <row r="3" spans="1:60" ht="25.15" hidden="1" customHeight="1" x14ac:dyDescent="0.2">
      <c r="A3" s="130" t="s">
        <v>7</v>
      </c>
      <c r="B3" s="128"/>
      <c r="C3" s="245"/>
      <c r="D3" s="246"/>
      <c r="E3" s="246"/>
      <c r="F3" s="246"/>
      <c r="G3" s="247"/>
      <c r="AE3" t="s">
        <v>58</v>
      </c>
    </row>
    <row r="4" spans="1:60" ht="25.15" hidden="1" customHeight="1" x14ac:dyDescent="0.2">
      <c r="A4" s="130" t="s">
        <v>8</v>
      </c>
      <c r="B4" s="128"/>
      <c r="C4" s="245"/>
      <c r="D4" s="246"/>
      <c r="E4" s="246"/>
      <c r="F4" s="246"/>
      <c r="G4" s="247"/>
      <c r="AE4" t="s">
        <v>59</v>
      </c>
    </row>
    <row r="5" spans="1:60" hidden="1" x14ac:dyDescent="0.2">
      <c r="A5" s="131" t="s">
        <v>60</v>
      </c>
      <c r="B5" s="132"/>
      <c r="C5" s="132"/>
      <c r="D5" s="133"/>
      <c r="E5" s="133"/>
      <c r="F5" s="133"/>
      <c r="G5" s="134"/>
      <c r="AE5" t="s">
        <v>61</v>
      </c>
    </row>
    <row r="7" spans="1:60" ht="38.25" x14ac:dyDescent="0.2">
      <c r="A7" s="140" t="s">
        <v>62</v>
      </c>
      <c r="B7" s="141" t="s">
        <v>63</v>
      </c>
      <c r="C7" s="141" t="s">
        <v>64</v>
      </c>
      <c r="D7" s="140" t="s">
        <v>65</v>
      </c>
      <c r="E7" s="140" t="s">
        <v>66</v>
      </c>
      <c r="F7" s="135" t="s">
        <v>67</v>
      </c>
      <c r="G7" s="157" t="s">
        <v>28</v>
      </c>
      <c r="H7" s="158" t="s">
        <v>29</v>
      </c>
      <c r="I7" s="158" t="s">
        <v>68</v>
      </c>
      <c r="J7" s="158" t="s">
        <v>30</v>
      </c>
      <c r="K7" s="158" t="s">
        <v>69</v>
      </c>
      <c r="L7" s="158" t="s">
        <v>70</v>
      </c>
      <c r="M7" s="158" t="s">
        <v>71</v>
      </c>
      <c r="N7" s="158" t="s">
        <v>72</v>
      </c>
      <c r="O7" s="158" t="s">
        <v>73</v>
      </c>
      <c r="P7" s="158" t="s">
        <v>74</v>
      </c>
      <c r="Q7" s="158" t="s">
        <v>75</v>
      </c>
      <c r="R7" s="158" t="s">
        <v>76</v>
      </c>
      <c r="S7" s="158" t="s">
        <v>77</v>
      </c>
      <c r="T7" s="158" t="s">
        <v>78</v>
      </c>
      <c r="U7" s="143" t="s">
        <v>79</v>
      </c>
    </row>
    <row r="8" spans="1:60" x14ac:dyDescent="0.2">
      <c r="A8" s="159" t="s">
        <v>80</v>
      </c>
      <c r="B8" s="160" t="s">
        <v>49</v>
      </c>
      <c r="C8" s="161" t="s">
        <v>50</v>
      </c>
      <c r="D8" s="142"/>
      <c r="E8" s="162"/>
      <c r="F8" s="163"/>
      <c r="G8" s="163">
        <f>SUMIF(AE9:AE22,"&lt;&gt;NOR",G9:G22)</f>
        <v>0</v>
      </c>
      <c r="H8" s="163"/>
      <c r="I8" s="163">
        <f>SUM(I9:I22)</f>
        <v>0</v>
      </c>
      <c r="J8" s="163"/>
      <c r="K8" s="163">
        <f>SUM(K9:K22)</f>
        <v>0</v>
      </c>
      <c r="L8" s="163"/>
      <c r="M8" s="163">
        <f>SUM(M9:M22)</f>
        <v>0</v>
      </c>
      <c r="N8" s="142"/>
      <c r="O8" s="142">
        <f>SUM(O9:O22)</f>
        <v>0</v>
      </c>
      <c r="P8" s="142"/>
      <c r="Q8" s="142">
        <f>SUM(Q9:Q22)</f>
        <v>0</v>
      </c>
      <c r="R8" s="142"/>
      <c r="S8" s="142"/>
      <c r="T8" s="159"/>
      <c r="U8" s="142">
        <f>SUM(U9:U22)</f>
        <v>75.77000000000001</v>
      </c>
      <c r="AE8" t="s">
        <v>81</v>
      </c>
    </row>
    <row r="9" spans="1:60" outlineLevel="1" x14ac:dyDescent="0.2">
      <c r="A9" s="137">
        <v>1</v>
      </c>
      <c r="B9" s="137" t="s">
        <v>82</v>
      </c>
      <c r="C9" s="172" t="s">
        <v>83</v>
      </c>
      <c r="D9" s="144" t="s">
        <v>84</v>
      </c>
      <c r="E9" s="149">
        <v>61.2</v>
      </c>
      <c r="F9" s="152">
        <f>H9+J9</f>
        <v>0</v>
      </c>
      <c r="G9" s="153">
        <f>ROUND(E9*F9,2)</f>
        <v>0</v>
      </c>
      <c r="H9" s="153"/>
      <c r="I9" s="153">
        <f>ROUND(E9*H9,2)</f>
        <v>0</v>
      </c>
      <c r="J9" s="153"/>
      <c r="K9" s="153">
        <f>ROUND(E9*J9,2)</f>
        <v>0</v>
      </c>
      <c r="L9" s="153">
        <v>21</v>
      </c>
      <c r="M9" s="153">
        <f>G9*(1+L9/100)</f>
        <v>0</v>
      </c>
      <c r="N9" s="144">
        <v>0</v>
      </c>
      <c r="O9" s="144">
        <f>ROUND(E9*N9,5)</f>
        <v>0</v>
      </c>
      <c r="P9" s="144">
        <v>0</v>
      </c>
      <c r="Q9" s="144">
        <f>ROUND(E9*P9,5)</f>
        <v>0</v>
      </c>
      <c r="R9" s="144"/>
      <c r="S9" s="144"/>
      <c r="T9" s="145">
        <v>0.36499999999999999</v>
      </c>
      <c r="U9" s="144">
        <f>ROUND(E9*T9,2)</f>
        <v>22.34</v>
      </c>
      <c r="V9" s="136"/>
      <c r="W9" s="136"/>
      <c r="X9" s="136"/>
      <c r="Y9" s="136"/>
      <c r="Z9" s="136"/>
      <c r="AA9" s="136"/>
      <c r="AB9" s="136"/>
      <c r="AC9" s="136"/>
      <c r="AD9" s="136"/>
      <c r="AE9" s="136" t="s">
        <v>85</v>
      </c>
      <c r="AF9" s="136"/>
      <c r="AG9" s="136"/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  <c r="BG9" s="136"/>
      <c r="BH9" s="136"/>
    </row>
    <row r="10" spans="1:60" outlineLevel="1" x14ac:dyDescent="0.2">
      <c r="A10" s="137"/>
      <c r="B10" s="137"/>
      <c r="C10" s="173" t="s">
        <v>86</v>
      </c>
      <c r="D10" s="146"/>
      <c r="E10" s="150">
        <v>61.2</v>
      </c>
      <c r="F10" s="153"/>
      <c r="G10" s="153"/>
      <c r="H10" s="153"/>
      <c r="I10" s="153"/>
      <c r="J10" s="153"/>
      <c r="K10" s="153"/>
      <c r="L10" s="153"/>
      <c r="M10" s="153"/>
      <c r="N10" s="144"/>
      <c r="O10" s="144"/>
      <c r="P10" s="144"/>
      <c r="Q10" s="144"/>
      <c r="R10" s="144"/>
      <c r="S10" s="144"/>
      <c r="T10" s="145"/>
      <c r="U10" s="144"/>
      <c r="V10" s="136"/>
      <c r="W10" s="136"/>
      <c r="X10" s="136"/>
      <c r="Y10" s="136"/>
      <c r="Z10" s="136"/>
      <c r="AA10" s="136"/>
      <c r="AB10" s="136"/>
      <c r="AC10" s="136"/>
      <c r="AD10" s="136"/>
      <c r="AE10" s="136" t="s">
        <v>87</v>
      </c>
      <c r="AF10" s="136">
        <v>0</v>
      </c>
      <c r="AG10" s="136"/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  <c r="BG10" s="136"/>
      <c r="BH10" s="136"/>
    </row>
    <row r="11" spans="1:60" outlineLevel="1" x14ac:dyDescent="0.2">
      <c r="A11" s="137">
        <v>2</v>
      </c>
      <c r="B11" s="137" t="s">
        <v>88</v>
      </c>
      <c r="C11" s="172" t="s">
        <v>89</v>
      </c>
      <c r="D11" s="144" t="s">
        <v>90</v>
      </c>
      <c r="E11" s="149">
        <v>15</v>
      </c>
      <c r="F11" s="152">
        <f>H11+J11</f>
        <v>0</v>
      </c>
      <c r="G11" s="153">
        <f>ROUND(E11*F11,2)</f>
        <v>0</v>
      </c>
      <c r="H11" s="153"/>
      <c r="I11" s="153">
        <f>ROUND(E11*H11,2)</f>
        <v>0</v>
      </c>
      <c r="J11" s="153"/>
      <c r="K11" s="153">
        <f>ROUND(E11*J11,2)</f>
        <v>0</v>
      </c>
      <c r="L11" s="153">
        <v>21</v>
      </c>
      <c r="M11" s="153">
        <f>G11*(1+L11/100)</f>
        <v>0</v>
      </c>
      <c r="N11" s="144">
        <v>0</v>
      </c>
      <c r="O11" s="144">
        <f>ROUND(E11*N11,5)</f>
        <v>0</v>
      </c>
      <c r="P11" s="144">
        <v>0</v>
      </c>
      <c r="Q11" s="144">
        <f>ROUND(E11*P11,5)</f>
        <v>0</v>
      </c>
      <c r="R11" s="144"/>
      <c r="S11" s="144"/>
      <c r="T11" s="145">
        <v>3.5329999999999999</v>
      </c>
      <c r="U11" s="144">
        <f>ROUND(E11*T11,2)</f>
        <v>53</v>
      </c>
      <c r="V11" s="136"/>
      <c r="W11" s="136"/>
      <c r="X11" s="136"/>
      <c r="Y11" s="136"/>
      <c r="Z11" s="136"/>
      <c r="AA11" s="136"/>
      <c r="AB11" s="136"/>
      <c r="AC11" s="136"/>
      <c r="AD11" s="136"/>
      <c r="AE11" s="136" t="s">
        <v>85</v>
      </c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6"/>
      <c r="BF11" s="136"/>
      <c r="BG11" s="136"/>
      <c r="BH11" s="136"/>
    </row>
    <row r="12" spans="1:60" outlineLevel="1" x14ac:dyDescent="0.2">
      <c r="A12" s="137">
        <v>3</v>
      </c>
      <c r="B12" s="137" t="s">
        <v>91</v>
      </c>
      <c r="C12" s="172" t="s">
        <v>92</v>
      </c>
      <c r="D12" s="144" t="s">
        <v>84</v>
      </c>
      <c r="E12" s="149">
        <v>38.25</v>
      </c>
      <c r="F12" s="152">
        <f>H12+J12</f>
        <v>0</v>
      </c>
      <c r="G12" s="153">
        <f>ROUND(E12*F12,2)</f>
        <v>0</v>
      </c>
      <c r="H12" s="153"/>
      <c r="I12" s="153">
        <f>ROUND(E12*H12,2)</f>
        <v>0</v>
      </c>
      <c r="J12" s="153"/>
      <c r="K12" s="153">
        <f>ROUND(E12*J12,2)</f>
        <v>0</v>
      </c>
      <c r="L12" s="153">
        <v>21</v>
      </c>
      <c r="M12" s="153">
        <f>G12*(1+L12/100)</f>
        <v>0</v>
      </c>
      <c r="N12" s="144">
        <v>0</v>
      </c>
      <c r="O12" s="144">
        <f>ROUND(E12*N12,5)</f>
        <v>0</v>
      </c>
      <c r="P12" s="144">
        <v>0</v>
      </c>
      <c r="Q12" s="144">
        <f>ROUND(E12*P12,5)</f>
        <v>0</v>
      </c>
      <c r="R12" s="144"/>
      <c r="S12" s="144"/>
      <c r="T12" s="145">
        <v>0</v>
      </c>
      <c r="U12" s="144">
        <f>ROUND(E12*T12,2)</f>
        <v>0</v>
      </c>
      <c r="V12" s="136"/>
      <c r="W12" s="136"/>
      <c r="X12" s="136"/>
      <c r="Y12" s="136"/>
      <c r="Z12" s="136"/>
      <c r="AA12" s="136"/>
      <c r="AB12" s="136"/>
      <c r="AC12" s="136"/>
      <c r="AD12" s="136"/>
      <c r="AE12" s="136" t="s">
        <v>85</v>
      </c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  <c r="BC12" s="136"/>
      <c r="BD12" s="136"/>
      <c r="BE12" s="136"/>
      <c r="BF12" s="136"/>
      <c r="BG12" s="136"/>
      <c r="BH12" s="136"/>
    </row>
    <row r="13" spans="1:60" outlineLevel="1" x14ac:dyDescent="0.2">
      <c r="A13" s="137"/>
      <c r="B13" s="137"/>
      <c r="C13" s="173" t="s">
        <v>93</v>
      </c>
      <c r="D13" s="146"/>
      <c r="E13" s="150">
        <v>38.25</v>
      </c>
      <c r="F13" s="153"/>
      <c r="G13" s="153"/>
      <c r="H13" s="153"/>
      <c r="I13" s="153"/>
      <c r="J13" s="153"/>
      <c r="K13" s="153"/>
      <c r="L13" s="153"/>
      <c r="M13" s="153"/>
      <c r="N13" s="144"/>
      <c r="O13" s="144"/>
      <c r="P13" s="144"/>
      <c r="Q13" s="144"/>
      <c r="R13" s="144"/>
      <c r="S13" s="144"/>
      <c r="T13" s="145"/>
      <c r="U13" s="144"/>
      <c r="V13" s="136"/>
      <c r="W13" s="136"/>
      <c r="X13" s="136"/>
      <c r="Y13" s="136"/>
      <c r="Z13" s="136"/>
      <c r="AA13" s="136"/>
      <c r="AB13" s="136"/>
      <c r="AC13" s="136"/>
      <c r="AD13" s="136"/>
      <c r="AE13" s="136" t="s">
        <v>87</v>
      </c>
      <c r="AF13" s="136">
        <v>0</v>
      </c>
      <c r="AG13" s="136"/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6"/>
      <c r="AY13" s="136"/>
      <c r="AZ13" s="136"/>
      <c r="BA13" s="136"/>
      <c r="BB13" s="136"/>
      <c r="BC13" s="136"/>
      <c r="BD13" s="136"/>
      <c r="BE13" s="136"/>
      <c r="BF13" s="136"/>
      <c r="BG13" s="136"/>
      <c r="BH13" s="136"/>
    </row>
    <row r="14" spans="1:60" outlineLevel="1" x14ac:dyDescent="0.2">
      <c r="A14" s="137">
        <v>4</v>
      </c>
      <c r="B14" s="137" t="s">
        <v>94</v>
      </c>
      <c r="C14" s="172" t="s">
        <v>95</v>
      </c>
      <c r="D14" s="144" t="s">
        <v>96</v>
      </c>
      <c r="E14" s="149">
        <v>15</v>
      </c>
      <c r="F14" s="152">
        <f>H14+J14</f>
        <v>0</v>
      </c>
      <c r="G14" s="153">
        <f>ROUND(E14*F14,2)</f>
        <v>0</v>
      </c>
      <c r="H14" s="153"/>
      <c r="I14" s="153">
        <f>ROUND(E14*H14,2)</f>
        <v>0</v>
      </c>
      <c r="J14" s="153"/>
      <c r="K14" s="153">
        <f>ROUND(E14*J14,2)</f>
        <v>0</v>
      </c>
      <c r="L14" s="153">
        <v>21</v>
      </c>
      <c r="M14" s="153">
        <f>G14*(1+L14/100)</f>
        <v>0</v>
      </c>
      <c r="N14" s="144">
        <v>0</v>
      </c>
      <c r="O14" s="144">
        <f>ROUND(E14*N14,5)</f>
        <v>0</v>
      </c>
      <c r="P14" s="144">
        <v>0</v>
      </c>
      <c r="Q14" s="144">
        <f>ROUND(E14*P14,5)</f>
        <v>0</v>
      </c>
      <c r="R14" s="144"/>
      <c r="S14" s="144"/>
      <c r="T14" s="145">
        <v>0</v>
      </c>
      <c r="U14" s="144">
        <f>ROUND(E14*T14,2)</f>
        <v>0</v>
      </c>
      <c r="V14" s="136"/>
      <c r="W14" s="136"/>
      <c r="X14" s="136"/>
      <c r="Y14" s="136"/>
      <c r="Z14" s="136"/>
      <c r="AA14" s="136"/>
      <c r="AB14" s="136"/>
      <c r="AC14" s="136"/>
      <c r="AD14" s="136"/>
      <c r="AE14" s="136" t="s">
        <v>85</v>
      </c>
      <c r="AF14" s="136"/>
      <c r="AG14" s="136"/>
      <c r="AH14" s="136"/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  <c r="BG14" s="136"/>
      <c r="BH14" s="136"/>
    </row>
    <row r="15" spans="1:60" outlineLevel="1" x14ac:dyDescent="0.2">
      <c r="A15" s="137">
        <v>5</v>
      </c>
      <c r="B15" s="137" t="s">
        <v>97</v>
      </c>
      <c r="C15" s="172" t="s">
        <v>98</v>
      </c>
      <c r="D15" s="144" t="s">
        <v>84</v>
      </c>
      <c r="E15" s="149">
        <v>15.3</v>
      </c>
      <c r="F15" s="152">
        <f>H15+J15</f>
        <v>0</v>
      </c>
      <c r="G15" s="153">
        <f>ROUND(E15*F15,2)</f>
        <v>0</v>
      </c>
      <c r="H15" s="153"/>
      <c r="I15" s="153">
        <f>ROUND(E15*H15,2)</f>
        <v>0</v>
      </c>
      <c r="J15" s="153"/>
      <c r="K15" s="153">
        <f>ROUND(E15*J15,2)</f>
        <v>0</v>
      </c>
      <c r="L15" s="153">
        <v>21</v>
      </c>
      <c r="M15" s="153">
        <f>G15*(1+L15/100)</f>
        <v>0</v>
      </c>
      <c r="N15" s="144">
        <v>0</v>
      </c>
      <c r="O15" s="144">
        <f>ROUND(E15*N15,5)</f>
        <v>0</v>
      </c>
      <c r="P15" s="144">
        <v>0</v>
      </c>
      <c r="Q15" s="144">
        <f>ROUND(E15*P15,5)</f>
        <v>0</v>
      </c>
      <c r="R15" s="144"/>
      <c r="S15" s="144"/>
      <c r="T15" s="145">
        <v>0</v>
      </c>
      <c r="U15" s="144">
        <f>ROUND(E15*T15,2)</f>
        <v>0</v>
      </c>
      <c r="V15" s="136"/>
      <c r="W15" s="136"/>
      <c r="X15" s="136"/>
      <c r="Y15" s="136"/>
      <c r="Z15" s="136"/>
      <c r="AA15" s="136"/>
      <c r="AB15" s="136"/>
      <c r="AC15" s="136"/>
      <c r="AD15" s="136"/>
      <c r="AE15" s="136" t="s">
        <v>85</v>
      </c>
      <c r="AF15" s="136"/>
      <c r="AG15" s="136"/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  <c r="BC15" s="136"/>
      <c r="BD15" s="136"/>
      <c r="BE15" s="136"/>
      <c r="BF15" s="136"/>
      <c r="BG15" s="136"/>
      <c r="BH15" s="136"/>
    </row>
    <row r="16" spans="1:60" outlineLevel="1" x14ac:dyDescent="0.2">
      <c r="A16" s="137"/>
      <c r="B16" s="137"/>
      <c r="C16" s="173" t="s">
        <v>99</v>
      </c>
      <c r="D16" s="146"/>
      <c r="E16" s="150">
        <v>15.3</v>
      </c>
      <c r="F16" s="153"/>
      <c r="G16" s="153"/>
      <c r="H16" s="153"/>
      <c r="I16" s="153"/>
      <c r="J16" s="153"/>
      <c r="K16" s="153"/>
      <c r="L16" s="153"/>
      <c r="M16" s="153"/>
      <c r="N16" s="144"/>
      <c r="O16" s="144"/>
      <c r="P16" s="144"/>
      <c r="Q16" s="144"/>
      <c r="R16" s="144"/>
      <c r="S16" s="144"/>
      <c r="T16" s="145"/>
      <c r="U16" s="144"/>
      <c r="V16" s="136"/>
      <c r="W16" s="136"/>
      <c r="X16" s="136"/>
      <c r="Y16" s="136"/>
      <c r="Z16" s="136"/>
      <c r="AA16" s="136"/>
      <c r="AB16" s="136"/>
      <c r="AC16" s="136"/>
      <c r="AD16" s="136"/>
      <c r="AE16" s="136" t="s">
        <v>87</v>
      </c>
      <c r="AF16" s="136">
        <v>0</v>
      </c>
      <c r="AG16" s="136"/>
      <c r="AH16" s="136"/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  <c r="BG16" s="136"/>
      <c r="BH16" s="136"/>
    </row>
    <row r="17" spans="1:60" ht="22.5" outlineLevel="1" x14ac:dyDescent="0.2">
      <c r="A17" s="137">
        <v>6</v>
      </c>
      <c r="B17" s="137" t="s">
        <v>100</v>
      </c>
      <c r="C17" s="172" t="s">
        <v>101</v>
      </c>
      <c r="D17" s="144" t="s">
        <v>84</v>
      </c>
      <c r="E17" s="149">
        <v>39.25</v>
      </c>
      <c r="F17" s="152">
        <f>H17+J17</f>
        <v>0</v>
      </c>
      <c r="G17" s="153">
        <f>ROUND(E17*F17,2)</f>
        <v>0</v>
      </c>
      <c r="H17" s="153"/>
      <c r="I17" s="153">
        <f>ROUND(E17*H17,2)</f>
        <v>0</v>
      </c>
      <c r="J17" s="153"/>
      <c r="K17" s="153">
        <f>ROUND(E17*J17,2)</f>
        <v>0</v>
      </c>
      <c r="L17" s="153">
        <v>21</v>
      </c>
      <c r="M17" s="153">
        <f>G17*(1+L17/100)</f>
        <v>0</v>
      </c>
      <c r="N17" s="144">
        <v>0</v>
      </c>
      <c r="O17" s="144">
        <f>ROUND(E17*N17,5)</f>
        <v>0</v>
      </c>
      <c r="P17" s="144">
        <v>0</v>
      </c>
      <c r="Q17" s="144">
        <f>ROUND(E17*P17,5)</f>
        <v>0</v>
      </c>
      <c r="R17" s="144"/>
      <c r="S17" s="144"/>
      <c r="T17" s="145">
        <v>1.0999999999999999E-2</v>
      </c>
      <c r="U17" s="144">
        <f>ROUND(E17*T17,2)</f>
        <v>0.43</v>
      </c>
      <c r="V17" s="136"/>
      <c r="W17" s="136"/>
      <c r="X17" s="136"/>
      <c r="Y17" s="136"/>
      <c r="Z17" s="136"/>
      <c r="AA17" s="136"/>
      <c r="AB17" s="136"/>
      <c r="AC17" s="136"/>
      <c r="AD17" s="136"/>
      <c r="AE17" s="136" t="s">
        <v>85</v>
      </c>
      <c r="AF17" s="136"/>
      <c r="AG17" s="136"/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6"/>
      <c r="BE17" s="136"/>
      <c r="BF17" s="136"/>
      <c r="BG17" s="136"/>
      <c r="BH17" s="136"/>
    </row>
    <row r="18" spans="1:60" outlineLevel="1" x14ac:dyDescent="0.2">
      <c r="A18" s="137"/>
      <c r="B18" s="137"/>
      <c r="C18" s="253" t="s">
        <v>102</v>
      </c>
      <c r="D18" s="254"/>
      <c r="E18" s="254"/>
      <c r="F18" s="154"/>
      <c r="G18" s="155"/>
      <c r="H18" s="153"/>
      <c r="I18" s="153"/>
      <c r="J18" s="153"/>
      <c r="K18" s="153"/>
      <c r="L18" s="153"/>
      <c r="M18" s="153"/>
      <c r="N18" s="144"/>
      <c r="O18" s="144"/>
      <c r="P18" s="144"/>
      <c r="Q18" s="144"/>
      <c r="R18" s="144"/>
      <c r="S18" s="144"/>
      <c r="T18" s="145"/>
      <c r="U18" s="144"/>
      <c r="V18" s="136"/>
      <c r="W18" s="136"/>
      <c r="X18" s="136"/>
      <c r="Y18" s="136"/>
      <c r="Z18" s="136"/>
      <c r="AA18" s="136"/>
      <c r="AB18" s="136"/>
      <c r="AC18" s="136"/>
      <c r="AD18" s="136"/>
      <c r="AE18" s="136" t="s">
        <v>103</v>
      </c>
      <c r="AF18" s="136"/>
      <c r="AG18" s="136"/>
      <c r="AH18" s="136"/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9" t="str">
        <f>C18</f>
        <v>Odvoz výkopku na skládku.</v>
      </c>
      <c r="BB18" s="136"/>
      <c r="BC18" s="136"/>
      <c r="BD18" s="136"/>
      <c r="BE18" s="136"/>
      <c r="BF18" s="136"/>
      <c r="BG18" s="136"/>
      <c r="BH18" s="136"/>
    </row>
    <row r="19" spans="1:60" outlineLevel="1" x14ac:dyDescent="0.2">
      <c r="A19" s="137">
        <v>7</v>
      </c>
      <c r="B19" s="137" t="s">
        <v>104</v>
      </c>
      <c r="C19" s="172" t="s">
        <v>105</v>
      </c>
      <c r="D19" s="144" t="s">
        <v>84</v>
      </c>
      <c r="E19" s="149">
        <v>191.25</v>
      </c>
      <c r="F19" s="152">
        <f>H19+J19</f>
        <v>0</v>
      </c>
      <c r="G19" s="153">
        <f>ROUND(E19*F19,2)</f>
        <v>0</v>
      </c>
      <c r="H19" s="153"/>
      <c r="I19" s="153">
        <f>ROUND(E19*H19,2)</f>
        <v>0</v>
      </c>
      <c r="J19" s="153"/>
      <c r="K19" s="153">
        <f>ROUND(E19*J19,2)</f>
        <v>0</v>
      </c>
      <c r="L19" s="153">
        <v>21</v>
      </c>
      <c r="M19" s="153">
        <f>G19*(1+L19/100)</f>
        <v>0</v>
      </c>
      <c r="N19" s="144">
        <v>0</v>
      </c>
      <c r="O19" s="144">
        <f>ROUND(E19*N19,5)</f>
        <v>0</v>
      </c>
      <c r="P19" s="144">
        <v>0</v>
      </c>
      <c r="Q19" s="144">
        <f>ROUND(E19*P19,5)</f>
        <v>0</v>
      </c>
      <c r="R19" s="144"/>
      <c r="S19" s="144"/>
      <c r="T19" s="145">
        <v>0</v>
      </c>
      <c r="U19" s="144">
        <f>ROUND(E19*T19,2)</f>
        <v>0</v>
      </c>
      <c r="V19" s="136"/>
      <c r="W19" s="136"/>
      <c r="X19" s="136"/>
      <c r="Y19" s="136"/>
      <c r="Z19" s="136"/>
      <c r="AA19" s="136"/>
      <c r="AB19" s="136"/>
      <c r="AC19" s="136"/>
      <c r="AD19" s="136"/>
      <c r="AE19" s="136" t="s">
        <v>85</v>
      </c>
      <c r="AF19" s="136"/>
      <c r="AG19" s="136"/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36"/>
      <c r="BB19" s="136"/>
      <c r="BC19" s="136"/>
      <c r="BD19" s="136"/>
      <c r="BE19" s="136"/>
      <c r="BF19" s="136"/>
      <c r="BG19" s="136"/>
      <c r="BH19" s="136"/>
    </row>
    <row r="20" spans="1:60" outlineLevel="1" x14ac:dyDescent="0.2">
      <c r="A20" s="137"/>
      <c r="B20" s="137"/>
      <c r="C20" s="173" t="s">
        <v>106</v>
      </c>
      <c r="D20" s="146"/>
      <c r="E20" s="150">
        <v>191.25</v>
      </c>
      <c r="F20" s="153"/>
      <c r="G20" s="153"/>
      <c r="H20" s="153"/>
      <c r="I20" s="153"/>
      <c r="J20" s="153"/>
      <c r="K20" s="153"/>
      <c r="L20" s="153"/>
      <c r="M20" s="153"/>
      <c r="N20" s="144"/>
      <c r="O20" s="144"/>
      <c r="P20" s="144"/>
      <c r="Q20" s="144"/>
      <c r="R20" s="144"/>
      <c r="S20" s="144"/>
      <c r="T20" s="145"/>
      <c r="U20" s="144"/>
      <c r="V20" s="136"/>
      <c r="W20" s="136"/>
      <c r="X20" s="136"/>
      <c r="Y20" s="136"/>
      <c r="Z20" s="136"/>
      <c r="AA20" s="136"/>
      <c r="AB20" s="136"/>
      <c r="AC20" s="136"/>
      <c r="AD20" s="136"/>
      <c r="AE20" s="136" t="s">
        <v>87</v>
      </c>
      <c r="AF20" s="136">
        <v>0</v>
      </c>
      <c r="AG20" s="136"/>
      <c r="AH20" s="136"/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6"/>
      <c r="BE20" s="136"/>
      <c r="BF20" s="136"/>
      <c r="BG20" s="136"/>
      <c r="BH20" s="136"/>
    </row>
    <row r="21" spans="1:60" outlineLevel="1" x14ac:dyDescent="0.2">
      <c r="A21" s="137">
        <v>8</v>
      </c>
      <c r="B21" s="137" t="s">
        <v>107</v>
      </c>
      <c r="C21" s="172" t="s">
        <v>108</v>
      </c>
      <c r="D21" s="144" t="s">
        <v>109</v>
      </c>
      <c r="E21" s="149">
        <v>68.849999999999994</v>
      </c>
      <c r="F21" s="152">
        <f>H21+J21</f>
        <v>0</v>
      </c>
      <c r="G21" s="153">
        <f>ROUND(E21*F21,2)</f>
        <v>0</v>
      </c>
      <c r="H21" s="153"/>
      <c r="I21" s="153">
        <f>ROUND(E21*H21,2)</f>
        <v>0</v>
      </c>
      <c r="J21" s="153"/>
      <c r="K21" s="153">
        <f>ROUND(E21*J21,2)</f>
        <v>0</v>
      </c>
      <c r="L21" s="153">
        <v>21</v>
      </c>
      <c r="M21" s="153">
        <f>G21*(1+L21/100)</f>
        <v>0</v>
      </c>
      <c r="N21" s="144">
        <v>0</v>
      </c>
      <c r="O21" s="144">
        <f>ROUND(E21*N21,5)</f>
        <v>0</v>
      </c>
      <c r="P21" s="144">
        <v>0</v>
      </c>
      <c r="Q21" s="144">
        <f>ROUND(E21*P21,5)</f>
        <v>0</v>
      </c>
      <c r="R21" s="144"/>
      <c r="S21" s="144"/>
      <c r="T21" s="145">
        <v>0</v>
      </c>
      <c r="U21" s="144">
        <f>ROUND(E21*T21,2)</f>
        <v>0</v>
      </c>
      <c r="V21" s="136"/>
      <c r="W21" s="136"/>
      <c r="X21" s="136"/>
      <c r="Y21" s="136"/>
      <c r="Z21" s="136"/>
      <c r="AA21" s="136"/>
      <c r="AB21" s="136"/>
      <c r="AC21" s="136"/>
      <c r="AD21" s="136"/>
      <c r="AE21" s="136" t="s">
        <v>85</v>
      </c>
      <c r="AF21" s="136"/>
      <c r="AG21" s="136"/>
      <c r="AH21" s="136"/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  <c r="BF21" s="136"/>
      <c r="BG21" s="136"/>
      <c r="BH21" s="136"/>
    </row>
    <row r="22" spans="1:60" outlineLevel="1" x14ac:dyDescent="0.2">
      <c r="A22" s="137"/>
      <c r="B22" s="137"/>
      <c r="C22" s="173" t="s">
        <v>110</v>
      </c>
      <c r="D22" s="146"/>
      <c r="E22" s="150">
        <v>68.849999999999994</v>
      </c>
      <c r="F22" s="153"/>
      <c r="G22" s="153"/>
      <c r="H22" s="153"/>
      <c r="I22" s="153"/>
      <c r="J22" s="153"/>
      <c r="K22" s="153"/>
      <c r="L22" s="153"/>
      <c r="M22" s="153"/>
      <c r="N22" s="144"/>
      <c r="O22" s="144"/>
      <c r="P22" s="144"/>
      <c r="Q22" s="144"/>
      <c r="R22" s="144"/>
      <c r="S22" s="144"/>
      <c r="T22" s="145"/>
      <c r="U22" s="144"/>
      <c r="V22" s="136"/>
      <c r="W22" s="136"/>
      <c r="X22" s="136"/>
      <c r="Y22" s="136"/>
      <c r="Z22" s="136"/>
      <c r="AA22" s="136"/>
      <c r="AB22" s="136"/>
      <c r="AC22" s="136"/>
      <c r="AD22" s="136"/>
      <c r="AE22" s="136" t="s">
        <v>87</v>
      </c>
      <c r="AF22" s="136">
        <v>0</v>
      </c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</row>
    <row r="23" spans="1:60" x14ac:dyDescent="0.2">
      <c r="A23" s="138" t="s">
        <v>80</v>
      </c>
      <c r="B23" s="138" t="s">
        <v>51</v>
      </c>
      <c r="C23" s="174" t="s">
        <v>52</v>
      </c>
      <c r="D23" s="147"/>
      <c r="E23" s="151"/>
      <c r="F23" s="156"/>
      <c r="G23" s="156">
        <f>SUMIF(AE24:AE38,"&lt;&gt;NOR",G24:G38)</f>
        <v>0</v>
      </c>
      <c r="H23" s="156"/>
      <c r="I23" s="156">
        <f>SUM(I24:I38)</f>
        <v>0</v>
      </c>
      <c r="J23" s="156"/>
      <c r="K23" s="156">
        <f>SUM(K24:K38)</f>
        <v>0</v>
      </c>
      <c r="L23" s="156"/>
      <c r="M23" s="156">
        <f>SUM(M24:M38)</f>
        <v>0</v>
      </c>
      <c r="N23" s="147"/>
      <c r="O23" s="147">
        <f>SUM(O24:O38)</f>
        <v>0</v>
      </c>
      <c r="P23" s="147"/>
      <c r="Q23" s="147">
        <f>SUM(Q24:Q38)</f>
        <v>0</v>
      </c>
      <c r="R23" s="147"/>
      <c r="S23" s="147"/>
      <c r="T23" s="148"/>
      <c r="U23" s="147">
        <f>SUM(U24:U38)</f>
        <v>0</v>
      </c>
      <c r="AE23" t="s">
        <v>81</v>
      </c>
    </row>
    <row r="24" spans="1:60" outlineLevel="1" x14ac:dyDescent="0.2">
      <c r="A24" s="137">
        <v>9</v>
      </c>
      <c r="B24" s="137" t="s">
        <v>111</v>
      </c>
      <c r="C24" s="172" t="s">
        <v>112</v>
      </c>
      <c r="D24" s="144" t="s">
        <v>113</v>
      </c>
      <c r="E24" s="149">
        <v>510</v>
      </c>
      <c r="F24" s="152">
        <f>H24+J24</f>
        <v>0</v>
      </c>
      <c r="G24" s="153">
        <f>ROUND(E24*F24,2)</f>
        <v>0</v>
      </c>
      <c r="H24" s="153"/>
      <c r="I24" s="153">
        <f>ROUND(E24*H24,2)</f>
        <v>0</v>
      </c>
      <c r="J24" s="153"/>
      <c r="K24" s="153">
        <f>ROUND(E24*J24,2)</f>
        <v>0</v>
      </c>
      <c r="L24" s="153">
        <v>21</v>
      </c>
      <c r="M24" s="153">
        <f>G24*(1+L24/100)</f>
        <v>0</v>
      </c>
      <c r="N24" s="144">
        <v>0</v>
      </c>
      <c r="O24" s="144">
        <f>ROUND(E24*N24,5)</f>
        <v>0</v>
      </c>
      <c r="P24" s="144">
        <v>0</v>
      </c>
      <c r="Q24" s="144">
        <f>ROUND(E24*P24,5)</f>
        <v>0</v>
      </c>
      <c r="R24" s="144"/>
      <c r="S24" s="144"/>
      <c r="T24" s="145">
        <v>0</v>
      </c>
      <c r="U24" s="144">
        <f>ROUND(E24*T24,2)</f>
        <v>0</v>
      </c>
      <c r="V24" s="136"/>
      <c r="W24" s="136"/>
      <c r="X24" s="136"/>
      <c r="Y24" s="136"/>
      <c r="Z24" s="136"/>
      <c r="AA24" s="136"/>
      <c r="AB24" s="136"/>
      <c r="AC24" s="136"/>
      <c r="AD24" s="136"/>
      <c r="AE24" s="136" t="s">
        <v>85</v>
      </c>
      <c r="AF24" s="136"/>
      <c r="AG24" s="136"/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6"/>
      <c r="AY24" s="136"/>
      <c r="AZ24" s="136"/>
      <c r="BA24" s="136"/>
      <c r="BB24" s="136"/>
      <c r="BC24" s="136"/>
      <c r="BD24" s="136"/>
      <c r="BE24" s="136"/>
      <c r="BF24" s="136"/>
      <c r="BG24" s="136"/>
      <c r="BH24" s="136"/>
    </row>
    <row r="25" spans="1:60" outlineLevel="1" x14ac:dyDescent="0.2">
      <c r="A25" s="137">
        <v>10</v>
      </c>
      <c r="B25" s="137" t="s">
        <v>114</v>
      </c>
      <c r="C25" s="172" t="s">
        <v>115</v>
      </c>
      <c r="D25" s="144" t="s">
        <v>96</v>
      </c>
      <c r="E25" s="149">
        <v>15</v>
      </c>
      <c r="F25" s="152">
        <f>H25+J25</f>
        <v>0</v>
      </c>
      <c r="G25" s="153">
        <f>ROUND(E25*F25,2)</f>
        <v>0</v>
      </c>
      <c r="H25" s="153"/>
      <c r="I25" s="153">
        <f>ROUND(E25*H25,2)</f>
        <v>0</v>
      </c>
      <c r="J25" s="153"/>
      <c r="K25" s="153">
        <f>ROUND(E25*J25,2)</f>
        <v>0</v>
      </c>
      <c r="L25" s="153">
        <v>21</v>
      </c>
      <c r="M25" s="153">
        <f>G25*(1+L25/100)</f>
        <v>0</v>
      </c>
      <c r="N25" s="144">
        <v>0</v>
      </c>
      <c r="O25" s="144">
        <f>ROUND(E25*N25,5)</f>
        <v>0</v>
      </c>
      <c r="P25" s="144">
        <v>0</v>
      </c>
      <c r="Q25" s="144">
        <f>ROUND(E25*P25,5)</f>
        <v>0</v>
      </c>
      <c r="R25" s="144"/>
      <c r="S25" s="144"/>
      <c r="T25" s="145">
        <v>0</v>
      </c>
      <c r="U25" s="144">
        <f>ROUND(E25*T25,2)</f>
        <v>0</v>
      </c>
      <c r="V25" s="136"/>
      <c r="W25" s="136"/>
      <c r="X25" s="136"/>
      <c r="Y25" s="136"/>
      <c r="Z25" s="136"/>
      <c r="AA25" s="136"/>
      <c r="AB25" s="136"/>
      <c r="AC25" s="136"/>
      <c r="AD25" s="136"/>
      <c r="AE25" s="136" t="s">
        <v>85</v>
      </c>
      <c r="AF25" s="136"/>
      <c r="AG25" s="136"/>
      <c r="AH25" s="136"/>
      <c r="AI25" s="136"/>
      <c r="AJ25" s="136"/>
      <c r="AK25" s="136"/>
      <c r="AL25" s="136"/>
      <c r="AM25" s="136"/>
      <c r="AN25" s="136"/>
      <c r="AO25" s="136"/>
      <c r="AP25" s="136"/>
      <c r="AQ25" s="136"/>
      <c r="AR25" s="136"/>
      <c r="AS25" s="136"/>
      <c r="AT25" s="136"/>
      <c r="AU25" s="136"/>
      <c r="AV25" s="136"/>
      <c r="AW25" s="136"/>
      <c r="AX25" s="136"/>
      <c r="AY25" s="136"/>
      <c r="AZ25" s="136"/>
      <c r="BA25" s="136"/>
      <c r="BB25" s="136"/>
      <c r="BC25" s="136"/>
      <c r="BD25" s="136"/>
      <c r="BE25" s="136"/>
      <c r="BF25" s="136"/>
      <c r="BG25" s="136"/>
      <c r="BH25" s="136"/>
    </row>
    <row r="26" spans="1:60" outlineLevel="1" x14ac:dyDescent="0.2">
      <c r="A26" s="137">
        <v>11</v>
      </c>
      <c r="B26" s="137" t="s">
        <v>116</v>
      </c>
      <c r="C26" s="172" t="s">
        <v>117</v>
      </c>
      <c r="D26" s="144" t="s">
        <v>90</v>
      </c>
      <c r="E26" s="149">
        <v>1</v>
      </c>
      <c r="F26" s="152">
        <f>H26+J26</f>
        <v>0</v>
      </c>
      <c r="G26" s="153">
        <f>ROUND(E26*F26,2)</f>
        <v>0</v>
      </c>
      <c r="H26" s="153"/>
      <c r="I26" s="153">
        <f>ROUND(E26*H26,2)</f>
        <v>0</v>
      </c>
      <c r="J26" s="153"/>
      <c r="K26" s="153">
        <f>ROUND(E26*J26,2)</f>
        <v>0</v>
      </c>
      <c r="L26" s="153">
        <v>21</v>
      </c>
      <c r="M26" s="153">
        <f>G26*(1+L26/100)</f>
        <v>0</v>
      </c>
      <c r="N26" s="144">
        <v>0</v>
      </c>
      <c r="O26" s="144">
        <f>ROUND(E26*N26,5)</f>
        <v>0</v>
      </c>
      <c r="P26" s="144">
        <v>0</v>
      </c>
      <c r="Q26" s="144">
        <f>ROUND(E26*P26,5)</f>
        <v>0</v>
      </c>
      <c r="R26" s="144"/>
      <c r="S26" s="144"/>
      <c r="T26" s="145">
        <v>0</v>
      </c>
      <c r="U26" s="144">
        <f>ROUND(E26*T26,2)</f>
        <v>0</v>
      </c>
      <c r="V26" s="136"/>
      <c r="W26" s="136"/>
      <c r="X26" s="136"/>
      <c r="Y26" s="136"/>
      <c r="Z26" s="136"/>
      <c r="AA26" s="136"/>
      <c r="AB26" s="136"/>
      <c r="AC26" s="136"/>
      <c r="AD26" s="136"/>
      <c r="AE26" s="136" t="s">
        <v>85</v>
      </c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6"/>
      <c r="AY26" s="136"/>
      <c r="AZ26" s="136"/>
      <c r="BA26" s="136"/>
      <c r="BB26" s="136"/>
      <c r="BC26" s="136"/>
      <c r="BD26" s="136"/>
      <c r="BE26" s="136"/>
      <c r="BF26" s="136"/>
      <c r="BG26" s="136"/>
      <c r="BH26" s="136"/>
    </row>
    <row r="27" spans="1:60" outlineLevel="1" x14ac:dyDescent="0.2">
      <c r="A27" s="137">
        <v>12</v>
      </c>
      <c r="B27" s="137" t="s">
        <v>118</v>
      </c>
      <c r="C27" s="172" t="s">
        <v>119</v>
      </c>
      <c r="D27" s="144" t="s">
        <v>84</v>
      </c>
      <c r="E27" s="149">
        <v>1.2</v>
      </c>
      <c r="F27" s="152">
        <f>H27+J27</f>
        <v>0</v>
      </c>
      <c r="G27" s="153">
        <f>ROUND(E27*F27,2)</f>
        <v>0</v>
      </c>
      <c r="H27" s="153"/>
      <c r="I27" s="153">
        <f>ROUND(E27*H27,2)</f>
        <v>0</v>
      </c>
      <c r="J27" s="153"/>
      <c r="K27" s="153">
        <f>ROUND(E27*J27,2)</f>
        <v>0</v>
      </c>
      <c r="L27" s="153">
        <v>21</v>
      </c>
      <c r="M27" s="153">
        <f>G27*(1+L27/100)</f>
        <v>0</v>
      </c>
      <c r="N27" s="144">
        <v>0</v>
      </c>
      <c r="O27" s="144">
        <f>ROUND(E27*N27,5)</f>
        <v>0</v>
      </c>
      <c r="P27" s="144">
        <v>0</v>
      </c>
      <c r="Q27" s="144">
        <f>ROUND(E27*P27,5)</f>
        <v>0</v>
      </c>
      <c r="R27" s="144"/>
      <c r="S27" s="144"/>
      <c r="T27" s="145">
        <v>0</v>
      </c>
      <c r="U27" s="144">
        <f>ROUND(E27*T27,2)</f>
        <v>0</v>
      </c>
      <c r="V27" s="136"/>
      <c r="W27" s="136"/>
      <c r="X27" s="136"/>
      <c r="Y27" s="136"/>
      <c r="Z27" s="136"/>
      <c r="AA27" s="136"/>
      <c r="AB27" s="136"/>
      <c r="AC27" s="136"/>
      <c r="AD27" s="136"/>
      <c r="AE27" s="136" t="s">
        <v>85</v>
      </c>
      <c r="AF27" s="136"/>
      <c r="AG27" s="136"/>
      <c r="AH27" s="136"/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6"/>
      <c r="BB27" s="136"/>
      <c r="BC27" s="136"/>
      <c r="BD27" s="136"/>
      <c r="BE27" s="136"/>
      <c r="BF27" s="136"/>
      <c r="BG27" s="136"/>
      <c r="BH27" s="136"/>
    </row>
    <row r="28" spans="1:60" outlineLevel="1" x14ac:dyDescent="0.2">
      <c r="A28" s="137"/>
      <c r="B28" s="137"/>
      <c r="C28" s="173" t="s">
        <v>120</v>
      </c>
      <c r="D28" s="146"/>
      <c r="E28" s="150">
        <v>1.2</v>
      </c>
      <c r="F28" s="153"/>
      <c r="G28" s="153"/>
      <c r="H28" s="153"/>
      <c r="I28" s="153"/>
      <c r="J28" s="153"/>
      <c r="K28" s="153"/>
      <c r="L28" s="153"/>
      <c r="M28" s="153"/>
      <c r="N28" s="144"/>
      <c r="O28" s="144"/>
      <c r="P28" s="144"/>
      <c r="Q28" s="144"/>
      <c r="R28" s="144"/>
      <c r="S28" s="144"/>
      <c r="T28" s="145"/>
      <c r="U28" s="144"/>
      <c r="V28" s="136"/>
      <c r="W28" s="136"/>
      <c r="X28" s="136"/>
      <c r="Y28" s="136"/>
      <c r="Z28" s="136"/>
      <c r="AA28" s="136"/>
      <c r="AB28" s="136"/>
      <c r="AC28" s="136"/>
      <c r="AD28" s="136"/>
      <c r="AE28" s="136" t="s">
        <v>87</v>
      </c>
      <c r="AF28" s="136">
        <v>0</v>
      </c>
      <c r="AG28" s="136"/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  <c r="BF28" s="136"/>
      <c r="BG28" s="136"/>
      <c r="BH28" s="136"/>
    </row>
    <row r="29" spans="1:60" outlineLevel="1" x14ac:dyDescent="0.2">
      <c r="A29" s="137">
        <v>13</v>
      </c>
      <c r="B29" s="137" t="s">
        <v>121</v>
      </c>
      <c r="C29" s="172" t="s">
        <v>122</v>
      </c>
      <c r="D29" s="144" t="s">
        <v>113</v>
      </c>
      <c r="E29" s="149">
        <v>900</v>
      </c>
      <c r="F29" s="152">
        <f t="shared" ref="F29:F37" si="0">H29+J29</f>
        <v>0</v>
      </c>
      <c r="G29" s="153">
        <f t="shared" ref="G29:G37" si="1">ROUND(E29*F29,2)</f>
        <v>0</v>
      </c>
      <c r="H29" s="153"/>
      <c r="I29" s="153">
        <f t="shared" ref="I29:I37" si="2">ROUND(E29*H29,2)</f>
        <v>0</v>
      </c>
      <c r="J29" s="153"/>
      <c r="K29" s="153">
        <f t="shared" ref="K29:K37" si="3">ROUND(E29*J29,2)</f>
        <v>0</v>
      </c>
      <c r="L29" s="153">
        <v>21</v>
      </c>
      <c r="M29" s="153">
        <f t="shared" ref="M29:M37" si="4">G29*(1+L29/100)</f>
        <v>0</v>
      </c>
      <c r="N29" s="144">
        <v>0</v>
      </c>
      <c r="O29" s="144">
        <f t="shared" ref="O29:O37" si="5">ROUND(E29*N29,5)</f>
        <v>0</v>
      </c>
      <c r="P29" s="144">
        <v>0</v>
      </c>
      <c r="Q29" s="144">
        <f t="shared" ref="Q29:Q37" si="6">ROUND(E29*P29,5)</f>
        <v>0</v>
      </c>
      <c r="R29" s="144"/>
      <c r="S29" s="144"/>
      <c r="T29" s="145">
        <v>0</v>
      </c>
      <c r="U29" s="144">
        <f t="shared" ref="U29:U37" si="7">ROUND(E29*T29,2)</f>
        <v>0</v>
      </c>
      <c r="V29" s="136"/>
      <c r="W29" s="136"/>
      <c r="X29" s="136"/>
      <c r="Y29" s="136"/>
      <c r="Z29" s="136"/>
      <c r="AA29" s="136"/>
      <c r="AB29" s="136"/>
      <c r="AC29" s="136"/>
      <c r="AD29" s="136"/>
      <c r="AE29" s="136" t="s">
        <v>123</v>
      </c>
      <c r="AF29" s="136"/>
      <c r="AG29" s="136"/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  <c r="BG29" s="136"/>
      <c r="BH29" s="136"/>
    </row>
    <row r="30" spans="1:60" ht="22.5" outlineLevel="1" x14ac:dyDescent="0.2">
      <c r="A30" s="137">
        <v>14</v>
      </c>
      <c r="B30" s="137" t="s">
        <v>124</v>
      </c>
      <c r="C30" s="172" t="s">
        <v>125</v>
      </c>
      <c r="D30" s="144" t="s">
        <v>96</v>
      </c>
      <c r="E30" s="149">
        <v>12</v>
      </c>
      <c r="F30" s="152">
        <f t="shared" si="0"/>
        <v>0</v>
      </c>
      <c r="G30" s="153">
        <f t="shared" si="1"/>
        <v>0</v>
      </c>
      <c r="H30" s="153"/>
      <c r="I30" s="153">
        <f t="shared" si="2"/>
        <v>0</v>
      </c>
      <c r="J30" s="153"/>
      <c r="K30" s="153">
        <f t="shared" si="3"/>
        <v>0</v>
      </c>
      <c r="L30" s="153">
        <v>21</v>
      </c>
      <c r="M30" s="153">
        <f t="shared" si="4"/>
        <v>0</v>
      </c>
      <c r="N30" s="144">
        <v>0</v>
      </c>
      <c r="O30" s="144">
        <f t="shared" si="5"/>
        <v>0</v>
      </c>
      <c r="P30" s="144">
        <v>0</v>
      </c>
      <c r="Q30" s="144">
        <f t="shared" si="6"/>
        <v>0</v>
      </c>
      <c r="R30" s="144"/>
      <c r="S30" s="144"/>
      <c r="T30" s="145">
        <v>0</v>
      </c>
      <c r="U30" s="144">
        <f t="shared" si="7"/>
        <v>0</v>
      </c>
      <c r="V30" s="136"/>
      <c r="W30" s="136"/>
      <c r="X30" s="136"/>
      <c r="Y30" s="136"/>
      <c r="Z30" s="136"/>
      <c r="AA30" s="136"/>
      <c r="AB30" s="136"/>
      <c r="AC30" s="136"/>
      <c r="AD30" s="136"/>
      <c r="AE30" s="136" t="s">
        <v>123</v>
      </c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  <c r="BE30" s="136"/>
      <c r="BF30" s="136"/>
      <c r="BG30" s="136"/>
      <c r="BH30" s="136"/>
    </row>
    <row r="31" spans="1:60" ht="22.5" outlineLevel="1" x14ac:dyDescent="0.2">
      <c r="A31" s="137">
        <v>15</v>
      </c>
      <c r="B31" s="137" t="s">
        <v>126</v>
      </c>
      <c r="C31" s="172" t="s">
        <v>127</v>
      </c>
      <c r="D31" s="144" t="s">
        <v>96</v>
      </c>
      <c r="E31" s="149">
        <v>3</v>
      </c>
      <c r="F31" s="152">
        <f t="shared" si="0"/>
        <v>0</v>
      </c>
      <c r="G31" s="153">
        <f t="shared" si="1"/>
        <v>0</v>
      </c>
      <c r="H31" s="153"/>
      <c r="I31" s="153">
        <f t="shared" si="2"/>
        <v>0</v>
      </c>
      <c r="J31" s="153"/>
      <c r="K31" s="153">
        <f t="shared" si="3"/>
        <v>0</v>
      </c>
      <c r="L31" s="153">
        <v>21</v>
      </c>
      <c r="M31" s="153">
        <f t="shared" si="4"/>
        <v>0</v>
      </c>
      <c r="N31" s="144">
        <v>0</v>
      </c>
      <c r="O31" s="144">
        <f t="shared" si="5"/>
        <v>0</v>
      </c>
      <c r="P31" s="144">
        <v>0</v>
      </c>
      <c r="Q31" s="144">
        <f t="shared" si="6"/>
        <v>0</v>
      </c>
      <c r="R31" s="144"/>
      <c r="S31" s="144"/>
      <c r="T31" s="145">
        <v>0</v>
      </c>
      <c r="U31" s="144">
        <f t="shared" si="7"/>
        <v>0</v>
      </c>
      <c r="V31" s="136"/>
      <c r="W31" s="136"/>
      <c r="X31" s="136"/>
      <c r="Y31" s="136"/>
      <c r="Z31" s="136"/>
      <c r="AA31" s="136"/>
      <c r="AB31" s="136"/>
      <c r="AC31" s="136"/>
      <c r="AD31" s="136"/>
      <c r="AE31" s="136" t="s">
        <v>123</v>
      </c>
      <c r="AF31" s="136"/>
      <c r="AG31" s="136"/>
      <c r="AH31" s="136"/>
      <c r="AI31" s="136"/>
      <c r="AJ31" s="136"/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6"/>
      <c r="AZ31" s="136"/>
      <c r="BA31" s="136"/>
      <c r="BB31" s="136"/>
      <c r="BC31" s="136"/>
      <c r="BD31" s="136"/>
      <c r="BE31" s="136"/>
      <c r="BF31" s="136"/>
      <c r="BG31" s="136"/>
      <c r="BH31" s="136"/>
    </row>
    <row r="32" spans="1:60" outlineLevel="1" x14ac:dyDescent="0.2">
      <c r="A32" s="137">
        <v>16</v>
      </c>
      <c r="B32" s="137" t="s">
        <v>128</v>
      </c>
      <c r="C32" s="172" t="s">
        <v>129</v>
      </c>
      <c r="D32" s="144" t="s">
        <v>96</v>
      </c>
      <c r="E32" s="149">
        <v>15</v>
      </c>
      <c r="F32" s="152">
        <f t="shared" si="0"/>
        <v>0</v>
      </c>
      <c r="G32" s="153">
        <f t="shared" si="1"/>
        <v>0</v>
      </c>
      <c r="H32" s="153"/>
      <c r="I32" s="153">
        <f t="shared" si="2"/>
        <v>0</v>
      </c>
      <c r="J32" s="153"/>
      <c r="K32" s="153">
        <f t="shared" si="3"/>
        <v>0</v>
      </c>
      <c r="L32" s="153">
        <v>21</v>
      </c>
      <c r="M32" s="153">
        <f t="shared" si="4"/>
        <v>0</v>
      </c>
      <c r="N32" s="144">
        <v>0</v>
      </c>
      <c r="O32" s="144">
        <f t="shared" si="5"/>
        <v>0</v>
      </c>
      <c r="P32" s="144">
        <v>0</v>
      </c>
      <c r="Q32" s="144">
        <f t="shared" si="6"/>
        <v>0</v>
      </c>
      <c r="R32" s="144"/>
      <c r="S32" s="144"/>
      <c r="T32" s="145">
        <v>0</v>
      </c>
      <c r="U32" s="144">
        <f t="shared" si="7"/>
        <v>0</v>
      </c>
      <c r="V32" s="136"/>
      <c r="W32" s="136"/>
      <c r="X32" s="136"/>
      <c r="Y32" s="136"/>
      <c r="Z32" s="136"/>
      <c r="AA32" s="136"/>
      <c r="AB32" s="136"/>
      <c r="AC32" s="136"/>
      <c r="AD32" s="136"/>
      <c r="AE32" s="136" t="s">
        <v>123</v>
      </c>
      <c r="AF32" s="136"/>
      <c r="AG32" s="136"/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  <c r="BE32" s="136"/>
      <c r="BF32" s="136"/>
      <c r="BG32" s="136"/>
      <c r="BH32" s="136"/>
    </row>
    <row r="33" spans="1:60" ht="22.5" outlineLevel="1" x14ac:dyDescent="0.2">
      <c r="A33" s="137">
        <v>17</v>
      </c>
      <c r="B33" s="137" t="s">
        <v>130</v>
      </c>
      <c r="C33" s="172" t="s">
        <v>131</v>
      </c>
      <c r="D33" s="144" t="s">
        <v>113</v>
      </c>
      <c r="E33" s="149">
        <v>510</v>
      </c>
      <c r="F33" s="152">
        <f t="shared" si="0"/>
        <v>0</v>
      </c>
      <c r="G33" s="153">
        <f t="shared" si="1"/>
        <v>0</v>
      </c>
      <c r="H33" s="153"/>
      <c r="I33" s="153">
        <f t="shared" si="2"/>
        <v>0</v>
      </c>
      <c r="J33" s="153"/>
      <c r="K33" s="153">
        <f t="shared" si="3"/>
        <v>0</v>
      </c>
      <c r="L33" s="153">
        <v>21</v>
      </c>
      <c r="M33" s="153">
        <f t="shared" si="4"/>
        <v>0</v>
      </c>
      <c r="N33" s="144">
        <v>0</v>
      </c>
      <c r="O33" s="144">
        <f t="shared" si="5"/>
        <v>0</v>
      </c>
      <c r="P33" s="144">
        <v>0</v>
      </c>
      <c r="Q33" s="144">
        <f t="shared" si="6"/>
        <v>0</v>
      </c>
      <c r="R33" s="144"/>
      <c r="S33" s="144"/>
      <c r="T33" s="145">
        <v>0</v>
      </c>
      <c r="U33" s="144">
        <f t="shared" si="7"/>
        <v>0</v>
      </c>
      <c r="V33" s="136"/>
      <c r="W33" s="136"/>
      <c r="X33" s="136"/>
      <c r="Y33" s="136"/>
      <c r="Z33" s="136"/>
      <c r="AA33" s="136"/>
      <c r="AB33" s="136"/>
      <c r="AC33" s="136"/>
      <c r="AD33" s="136"/>
      <c r="AE33" s="136" t="s">
        <v>85</v>
      </c>
      <c r="AF33" s="136"/>
      <c r="AG33" s="136"/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6"/>
      <c r="AZ33" s="136"/>
      <c r="BA33" s="136"/>
      <c r="BB33" s="136"/>
      <c r="BC33" s="136"/>
      <c r="BD33" s="136"/>
      <c r="BE33" s="136"/>
      <c r="BF33" s="136"/>
      <c r="BG33" s="136"/>
      <c r="BH33" s="136"/>
    </row>
    <row r="34" spans="1:60" outlineLevel="1" x14ac:dyDescent="0.2">
      <c r="A34" s="137">
        <v>18</v>
      </c>
      <c r="B34" s="137" t="s">
        <v>132</v>
      </c>
      <c r="C34" s="172" t="s">
        <v>133</v>
      </c>
      <c r="D34" s="144" t="s">
        <v>90</v>
      </c>
      <c r="E34" s="149">
        <v>1</v>
      </c>
      <c r="F34" s="152">
        <f t="shared" si="0"/>
        <v>0</v>
      </c>
      <c r="G34" s="153">
        <f t="shared" si="1"/>
        <v>0</v>
      </c>
      <c r="H34" s="153"/>
      <c r="I34" s="153">
        <f t="shared" si="2"/>
        <v>0</v>
      </c>
      <c r="J34" s="153"/>
      <c r="K34" s="153">
        <f t="shared" si="3"/>
        <v>0</v>
      </c>
      <c r="L34" s="153">
        <v>21</v>
      </c>
      <c r="M34" s="153">
        <f t="shared" si="4"/>
        <v>0</v>
      </c>
      <c r="N34" s="144">
        <v>0</v>
      </c>
      <c r="O34" s="144">
        <f t="shared" si="5"/>
        <v>0</v>
      </c>
      <c r="P34" s="144">
        <v>0</v>
      </c>
      <c r="Q34" s="144">
        <f t="shared" si="6"/>
        <v>0</v>
      </c>
      <c r="R34" s="144"/>
      <c r="S34" s="144"/>
      <c r="T34" s="145">
        <v>0</v>
      </c>
      <c r="U34" s="144">
        <f t="shared" si="7"/>
        <v>0</v>
      </c>
      <c r="V34" s="136"/>
      <c r="W34" s="136"/>
      <c r="X34" s="136"/>
      <c r="Y34" s="136"/>
      <c r="Z34" s="136"/>
      <c r="AA34" s="136"/>
      <c r="AB34" s="136"/>
      <c r="AC34" s="136"/>
      <c r="AD34" s="136"/>
      <c r="AE34" s="136" t="s">
        <v>85</v>
      </c>
      <c r="AF34" s="136"/>
      <c r="AG34" s="136"/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6"/>
      <c r="BB34" s="136"/>
      <c r="BC34" s="136"/>
      <c r="BD34" s="136"/>
      <c r="BE34" s="136"/>
      <c r="BF34" s="136"/>
      <c r="BG34" s="136"/>
      <c r="BH34" s="136"/>
    </row>
    <row r="35" spans="1:60" outlineLevel="1" x14ac:dyDescent="0.2">
      <c r="A35" s="137">
        <v>19</v>
      </c>
      <c r="B35" s="137" t="s">
        <v>134</v>
      </c>
      <c r="C35" s="172" t="s">
        <v>135</v>
      </c>
      <c r="D35" s="144" t="s">
        <v>90</v>
      </c>
      <c r="E35" s="149">
        <v>1</v>
      </c>
      <c r="F35" s="152">
        <f t="shared" si="0"/>
        <v>0</v>
      </c>
      <c r="G35" s="153">
        <f t="shared" si="1"/>
        <v>0</v>
      </c>
      <c r="H35" s="153"/>
      <c r="I35" s="153">
        <f t="shared" si="2"/>
        <v>0</v>
      </c>
      <c r="J35" s="153"/>
      <c r="K35" s="153">
        <f t="shared" si="3"/>
        <v>0</v>
      </c>
      <c r="L35" s="153">
        <v>21</v>
      </c>
      <c r="M35" s="153">
        <f t="shared" si="4"/>
        <v>0</v>
      </c>
      <c r="N35" s="144">
        <v>0</v>
      </c>
      <c r="O35" s="144">
        <f t="shared" si="5"/>
        <v>0</v>
      </c>
      <c r="P35" s="144">
        <v>0</v>
      </c>
      <c r="Q35" s="144">
        <f t="shared" si="6"/>
        <v>0</v>
      </c>
      <c r="R35" s="144"/>
      <c r="S35" s="144"/>
      <c r="T35" s="145">
        <v>0</v>
      </c>
      <c r="U35" s="144">
        <f t="shared" si="7"/>
        <v>0</v>
      </c>
      <c r="V35" s="136"/>
      <c r="W35" s="136"/>
      <c r="X35" s="136"/>
      <c r="Y35" s="136"/>
      <c r="Z35" s="136"/>
      <c r="AA35" s="136"/>
      <c r="AB35" s="136"/>
      <c r="AC35" s="136"/>
      <c r="AD35" s="136"/>
      <c r="AE35" s="136" t="s">
        <v>85</v>
      </c>
      <c r="AF35" s="136"/>
      <c r="AG35" s="136"/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6"/>
      <c r="AZ35" s="136"/>
      <c r="BA35" s="136"/>
      <c r="BB35" s="136"/>
      <c r="BC35" s="136"/>
      <c r="BD35" s="136"/>
      <c r="BE35" s="136"/>
      <c r="BF35" s="136"/>
      <c r="BG35" s="136"/>
      <c r="BH35" s="136"/>
    </row>
    <row r="36" spans="1:60" outlineLevel="1" x14ac:dyDescent="0.2">
      <c r="A36" s="137">
        <v>20</v>
      </c>
      <c r="B36" s="137" t="s">
        <v>136</v>
      </c>
      <c r="C36" s="172" t="s">
        <v>137</v>
      </c>
      <c r="D36" s="144" t="s">
        <v>96</v>
      </c>
      <c r="E36" s="149">
        <v>3</v>
      </c>
      <c r="F36" s="152">
        <f t="shared" si="0"/>
        <v>0</v>
      </c>
      <c r="G36" s="153">
        <f t="shared" si="1"/>
        <v>0</v>
      </c>
      <c r="H36" s="153"/>
      <c r="I36" s="153">
        <f t="shared" si="2"/>
        <v>0</v>
      </c>
      <c r="J36" s="153"/>
      <c r="K36" s="153">
        <f t="shared" si="3"/>
        <v>0</v>
      </c>
      <c r="L36" s="153">
        <v>21</v>
      </c>
      <c r="M36" s="153">
        <f t="shared" si="4"/>
        <v>0</v>
      </c>
      <c r="N36" s="144">
        <v>0</v>
      </c>
      <c r="O36" s="144">
        <f t="shared" si="5"/>
        <v>0</v>
      </c>
      <c r="P36" s="144">
        <v>0</v>
      </c>
      <c r="Q36" s="144">
        <f t="shared" si="6"/>
        <v>0</v>
      </c>
      <c r="R36" s="144"/>
      <c r="S36" s="144"/>
      <c r="T36" s="145">
        <v>0</v>
      </c>
      <c r="U36" s="144">
        <f t="shared" si="7"/>
        <v>0</v>
      </c>
      <c r="V36" s="136"/>
      <c r="W36" s="136"/>
      <c r="X36" s="136"/>
      <c r="Y36" s="136"/>
      <c r="Z36" s="136"/>
      <c r="AA36" s="136"/>
      <c r="AB36" s="136"/>
      <c r="AC36" s="136"/>
      <c r="AD36" s="136"/>
      <c r="AE36" s="136" t="s">
        <v>85</v>
      </c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</row>
    <row r="37" spans="1:60" ht="22.5" outlineLevel="1" x14ac:dyDescent="0.2">
      <c r="A37" s="137">
        <v>21</v>
      </c>
      <c r="B37" s="137" t="s">
        <v>138</v>
      </c>
      <c r="C37" s="172" t="s">
        <v>139</v>
      </c>
      <c r="D37" s="144" t="s">
        <v>113</v>
      </c>
      <c r="E37" s="149">
        <v>60</v>
      </c>
      <c r="F37" s="152">
        <f t="shared" si="0"/>
        <v>0</v>
      </c>
      <c r="G37" s="153">
        <f t="shared" si="1"/>
        <v>0</v>
      </c>
      <c r="H37" s="153"/>
      <c r="I37" s="153">
        <f t="shared" si="2"/>
        <v>0</v>
      </c>
      <c r="J37" s="153"/>
      <c r="K37" s="153">
        <f t="shared" si="3"/>
        <v>0</v>
      </c>
      <c r="L37" s="153">
        <v>21</v>
      </c>
      <c r="M37" s="153">
        <f t="shared" si="4"/>
        <v>0</v>
      </c>
      <c r="N37" s="144">
        <v>0</v>
      </c>
      <c r="O37" s="144">
        <f t="shared" si="5"/>
        <v>0</v>
      </c>
      <c r="P37" s="144">
        <v>0</v>
      </c>
      <c r="Q37" s="144">
        <f t="shared" si="6"/>
        <v>0</v>
      </c>
      <c r="R37" s="144"/>
      <c r="S37" s="144"/>
      <c r="T37" s="145">
        <v>0</v>
      </c>
      <c r="U37" s="144">
        <f t="shared" si="7"/>
        <v>0</v>
      </c>
      <c r="V37" s="136"/>
      <c r="W37" s="136"/>
      <c r="X37" s="136"/>
      <c r="Y37" s="136"/>
      <c r="Z37" s="136"/>
      <c r="AA37" s="136"/>
      <c r="AB37" s="136"/>
      <c r="AC37" s="136"/>
      <c r="AD37" s="136"/>
      <c r="AE37" s="136" t="s">
        <v>85</v>
      </c>
      <c r="AF37" s="136"/>
      <c r="AG37" s="136"/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6"/>
      <c r="BC37" s="136"/>
      <c r="BD37" s="136"/>
      <c r="BE37" s="136"/>
      <c r="BF37" s="136"/>
      <c r="BG37" s="136"/>
      <c r="BH37" s="136"/>
    </row>
    <row r="38" spans="1:60" outlineLevel="1" x14ac:dyDescent="0.2">
      <c r="A38" s="164"/>
      <c r="B38" s="164"/>
      <c r="C38" s="248" t="s">
        <v>140</v>
      </c>
      <c r="D38" s="249"/>
      <c r="E38" s="250"/>
      <c r="F38" s="251"/>
      <c r="G38" s="252"/>
      <c r="H38" s="165"/>
      <c r="I38" s="165"/>
      <c r="J38" s="165"/>
      <c r="K38" s="165"/>
      <c r="L38" s="165"/>
      <c r="M38" s="165"/>
      <c r="N38" s="166"/>
      <c r="O38" s="166"/>
      <c r="P38" s="166"/>
      <c r="Q38" s="166"/>
      <c r="R38" s="166"/>
      <c r="S38" s="166"/>
      <c r="T38" s="167"/>
      <c r="U38" s="166"/>
      <c r="V38" s="136"/>
      <c r="W38" s="136"/>
      <c r="X38" s="136"/>
      <c r="Y38" s="136"/>
      <c r="Z38" s="136"/>
      <c r="AA38" s="136"/>
      <c r="AB38" s="136"/>
      <c r="AC38" s="136"/>
      <c r="AD38" s="136"/>
      <c r="AE38" s="136" t="s">
        <v>103</v>
      </c>
      <c r="AF38" s="136"/>
      <c r="AG38" s="136"/>
      <c r="AH38" s="136"/>
      <c r="AI38" s="136"/>
      <c r="AJ38" s="136"/>
      <c r="AK38" s="136"/>
      <c r="AL38" s="136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6"/>
      <c r="AZ38" s="136"/>
      <c r="BA38" s="139" t="str">
        <f>C38</f>
        <v>Kompletní dodávka a montáž</v>
      </c>
      <c r="BB38" s="136"/>
      <c r="BC38" s="136"/>
      <c r="BD38" s="136"/>
      <c r="BE38" s="136"/>
      <c r="BF38" s="136"/>
      <c r="BG38" s="136"/>
      <c r="BH38" s="136"/>
    </row>
    <row r="39" spans="1:60" x14ac:dyDescent="0.2">
      <c r="A39" s="4"/>
      <c r="B39" s="5" t="s">
        <v>141</v>
      </c>
      <c r="C39" s="175" t="s">
        <v>141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AC39">
        <v>12</v>
      </c>
      <c r="AD39">
        <v>21</v>
      </c>
    </row>
    <row r="40" spans="1:60" x14ac:dyDescent="0.2">
      <c r="A40" s="168"/>
      <c r="B40" s="169" t="s">
        <v>28</v>
      </c>
      <c r="C40" s="176" t="s">
        <v>141</v>
      </c>
      <c r="D40" s="170"/>
      <c r="E40" s="170"/>
      <c r="F40" s="170"/>
      <c r="G40" s="171">
        <f>G8+G23</f>
        <v>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AC40">
        <f>SUMIF(L7:L38,AC39,G7:G38)</f>
        <v>0</v>
      </c>
      <c r="AD40">
        <f>SUMIF(L7:L38,AD39,G7:G38)</f>
        <v>0</v>
      </c>
      <c r="AE40" t="s">
        <v>142</v>
      </c>
    </row>
    <row r="41" spans="1:60" x14ac:dyDescent="0.2">
      <c r="A41" s="4"/>
      <c r="B41" s="5" t="s">
        <v>141</v>
      </c>
      <c r="C41" s="175" t="s">
        <v>141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60" x14ac:dyDescent="0.2">
      <c r="A42" s="4"/>
      <c r="B42" s="5" t="s">
        <v>141</v>
      </c>
      <c r="C42" s="175" t="s">
        <v>141</v>
      </c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60" x14ac:dyDescent="0.2">
      <c r="A43" s="227" t="s">
        <v>143</v>
      </c>
      <c r="B43" s="227"/>
      <c r="C43" s="228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60" x14ac:dyDescent="0.2">
      <c r="A44" s="229"/>
      <c r="B44" s="230"/>
      <c r="C44" s="231"/>
      <c r="D44" s="230"/>
      <c r="E44" s="230"/>
      <c r="F44" s="230"/>
      <c r="G44" s="232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AE44" t="s">
        <v>144</v>
      </c>
    </row>
    <row r="45" spans="1:60" x14ac:dyDescent="0.2">
      <c r="A45" s="233"/>
      <c r="B45" s="234"/>
      <c r="C45" s="235"/>
      <c r="D45" s="234"/>
      <c r="E45" s="234"/>
      <c r="F45" s="234"/>
      <c r="G45" s="236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60" x14ac:dyDescent="0.2">
      <c r="A46" s="233"/>
      <c r="B46" s="234"/>
      <c r="C46" s="235"/>
      <c r="D46" s="234"/>
      <c r="E46" s="234"/>
      <c r="F46" s="234"/>
      <c r="G46" s="236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60" x14ac:dyDescent="0.2">
      <c r="A47" s="233"/>
      <c r="B47" s="234"/>
      <c r="C47" s="235"/>
      <c r="D47" s="234"/>
      <c r="E47" s="234"/>
      <c r="F47" s="234"/>
      <c r="G47" s="236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60" x14ac:dyDescent="0.2">
      <c r="A48" s="237"/>
      <c r="B48" s="238"/>
      <c r="C48" s="239"/>
      <c r="D48" s="238"/>
      <c r="E48" s="238"/>
      <c r="F48" s="238"/>
      <c r="G48" s="240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31" x14ac:dyDescent="0.2">
      <c r="A49" s="4"/>
      <c r="B49" s="5" t="s">
        <v>141</v>
      </c>
      <c r="C49" s="175" t="s">
        <v>141</v>
      </c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31" x14ac:dyDescent="0.2">
      <c r="C50" s="177"/>
      <c r="AE50" t="s">
        <v>145</v>
      </c>
    </row>
  </sheetData>
  <sheetProtection algorithmName="SHA-512" hashValue="AGwizhtSab2bKA9TZ9ZEjZTLSqfA7wh/3SpVTaSwKfu1Kbt4EXO7CdNF1Fe+zkQYFLbOdHtwlzYvKxRZx558Ow==" saltValue="nz0FwkA7rIEdcOQEpTTgAQ==" spinCount="100000" sheet="1" objects="1" scenarios="1"/>
  <protectedRanges>
    <protectedRange sqref="F9:F37" name="Oblast1"/>
  </protectedRanges>
  <mergeCells count="8">
    <mergeCell ref="A43:C43"/>
    <mergeCell ref="A44:G48"/>
    <mergeCell ref="A1:G1"/>
    <mergeCell ref="C2:G2"/>
    <mergeCell ref="C3:G3"/>
    <mergeCell ref="C4:G4"/>
    <mergeCell ref="C38:G38"/>
    <mergeCell ref="C18:E18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Milan Ballák</cp:lastModifiedBy>
  <cp:lastPrinted>2014-02-28T09:52:57Z</cp:lastPrinted>
  <dcterms:created xsi:type="dcterms:W3CDTF">2009-04-08T07:15:50Z</dcterms:created>
  <dcterms:modified xsi:type="dcterms:W3CDTF">2024-04-04T11:51:54Z</dcterms:modified>
</cp:coreProperties>
</file>