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ZD - městský stadion\Příloha č. 1 - Položkový rozpočet\"/>
    </mc:Choice>
  </mc:AlternateContent>
  <xr:revisionPtr revIDLastSave="0" documentId="13_ncr:1_{A1ED9C7F-B1D9-4CBB-B160-C0D8B6DB1C97}" xr6:coauthVersionLast="47" xr6:coauthVersionMax="47" xr10:uidLastSave="{00000000-0000-0000-0000-000000000000}"/>
  <bookViews>
    <workbookView xWindow="5385" yWindow="255" windowWidth="16410" windowHeight="15255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Pol'!$A$1:$U$121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97" i="12" l="1"/>
  <c r="G97" i="12" s="1"/>
  <c r="M97" i="12" s="1"/>
  <c r="F109" i="12"/>
  <c r="F9" i="12"/>
  <c r="G9" i="12" s="1"/>
  <c r="I52" i="1"/>
  <c r="G99" i="12"/>
  <c r="AC111" i="12"/>
  <c r="F39" i="1" s="1"/>
  <c r="BA86" i="12"/>
  <c r="BA83" i="12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6" i="12"/>
  <c r="G16" i="12" s="1"/>
  <c r="M16" i="12" s="1"/>
  <c r="I16" i="12"/>
  <c r="K16" i="12"/>
  <c r="O16" i="12"/>
  <c r="Q16" i="12"/>
  <c r="U16" i="12"/>
  <c r="F20" i="12"/>
  <c r="G20" i="12" s="1"/>
  <c r="M20" i="12" s="1"/>
  <c r="I20" i="12"/>
  <c r="K20" i="12"/>
  <c r="O20" i="12"/>
  <c r="Q20" i="12"/>
  <c r="U20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8" i="12"/>
  <c r="G28" i="12" s="1"/>
  <c r="M28" i="12" s="1"/>
  <c r="I28" i="12"/>
  <c r="K28" i="12"/>
  <c r="O28" i="12"/>
  <c r="Q28" i="12"/>
  <c r="U28" i="12"/>
  <c r="F33" i="12"/>
  <c r="G33" i="12" s="1"/>
  <c r="M33" i="12" s="1"/>
  <c r="I33" i="12"/>
  <c r="K33" i="12"/>
  <c r="O33" i="12"/>
  <c r="Q33" i="12"/>
  <c r="U33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40" i="12"/>
  <c r="G40" i="12" s="1"/>
  <c r="I40" i="12"/>
  <c r="K40" i="12"/>
  <c r="O40" i="12"/>
  <c r="Q40" i="12"/>
  <c r="U40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6" i="12"/>
  <c r="G46" i="12" s="1"/>
  <c r="M46" i="12" s="1"/>
  <c r="I46" i="12"/>
  <c r="K46" i="12"/>
  <c r="O46" i="12"/>
  <c r="Q46" i="12"/>
  <c r="U46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60" i="12"/>
  <c r="G60" i="12" s="1"/>
  <c r="G59" i="12" s="1"/>
  <c r="I49" i="1" s="1"/>
  <c r="I60" i="12"/>
  <c r="K60" i="12"/>
  <c r="O60" i="12"/>
  <c r="Q60" i="12"/>
  <c r="U60" i="12"/>
  <c r="F62" i="12"/>
  <c r="G62" i="12"/>
  <c r="M62" i="12" s="1"/>
  <c r="I62" i="12"/>
  <c r="K62" i="12"/>
  <c r="O62" i="12"/>
  <c r="Q62" i="12"/>
  <c r="U62" i="12"/>
  <c r="F64" i="12"/>
  <c r="G64" i="12"/>
  <c r="M64" i="12" s="1"/>
  <c r="I64" i="12"/>
  <c r="K64" i="12"/>
  <c r="O64" i="12"/>
  <c r="Q64" i="12"/>
  <c r="U64" i="12"/>
  <c r="F66" i="12"/>
  <c r="G66" i="12"/>
  <c r="M66" i="12" s="1"/>
  <c r="I66" i="12"/>
  <c r="K66" i="12"/>
  <c r="O66" i="12"/>
  <c r="Q66" i="12"/>
  <c r="U66" i="12"/>
  <c r="F68" i="12"/>
  <c r="G68" i="12" s="1"/>
  <c r="M68" i="12" s="1"/>
  <c r="I68" i="12"/>
  <c r="K68" i="12"/>
  <c r="O68" i="12"/>
  <c r="Q68" i="12"/>
  <c r="U68" i="12"/>
  <c r="F70" i="12"/>
  <c r="G70" i="12"/>
  <c r="M70" i="12" s="1"/>
  <c r="I70" i="12"/>
  <c r="K70" i="12"/>
  <c r="O70" i="12"/>
  <c r="Q70" i="12"/>
  <c r="U70" i="12"/>
  <c r="F73" i="12"/>
  <c r="G73" i="12"/>
  <c r="I73" i="12"/>
  <c r="K73" i="12"/>
  <c r="O73" i="12"/>
  <c r="Q73" i="12"/>
  <c r="U73" i="12"/>
  <c r="F75" i="12"/>
  <c r="G75" i="12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79" i="12"/>
  <c r="G79" i="12"/>
  <c r="M79" i="12" s="1"/>
  <c r="I79" i="12"/>
  <c r="K79" i="12"/>
  <c r="O79" i="12"/>
  <c r="Q79" i="12"/>
  <c r="U79" i="12"/>
  <c r="F82" i="12"/>
  <c r="G82" i="12"/>
  <c r="M82" i="12" s="1"/>
  <c r="I82" i="12"/>
  <c r="K82" i="12"/>
  <c r="O82" i="12"/>
  <c r="Q82" i="12"/>
  <c r="U82" i="12"/>
  <c r="F85" i="12"/>
  <c r="G85" i="12"/>
  <c r="M85" i="12" s="1"/>
  <c r="I85" i="12"/>
  <c r="K85" i="12"/>
  <c r="O85" i="12"/>
  <c r="Q85" i="12"/>
  <c r="U85" i="12"/>
  <c r="F89" i="12"/>
  <c r="G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3" i="12"/>
  <c r="G93" i="12" s="1"/>
  <c r="M93" i="12" s="1"/>
  <c r="I93" i="12"/>
  <c r="K93" i="12"/>
  <c r="O93" i="12"/>
  <c r="Q93" i="12"/>
  <c r="U93" i="12"/>
  <c r="F95" i="12"/>
  <c r="G95" i="12" s="1"/>
  <c r="M95" i="12" s="1"/>
  <c r="I95" i="12"/>
  <c r="K95" i="12"/>
  <c r="O95" i="12"/>
  <c r="Q95" i="12"/>
  <c r="U95" i="12"/>
  <c r="I97" i="12"/>
  <c r="K97" i="12"/>
  <c r="O97" i="12"/>
  <c r="Q97" i="12"/>
  <c r="U97" i="12"/>
  <c r="F99" i="12"/>
  <c r="I99" i="12"/>
  <c r="K99" i="12"/>
  <c r="O99" i="12"/>
  <c r="Q99" i="12"/>
  <c r="U99" i="12"/>
  <c r="F101" i="12"/>
  <c r="G101" i="12" s="1"/>
  <c r="M101" i="12" s="1"/>
  <c r="I101" i="12"/>
  <c r="K101" i="12"/>
  <c r="O101" i="12"/>
  <c r="Q101" i="12"/>
  <c r="U101" i="12"/>
  <c r="F103" i="12"/>
  <c r="G103" i="12" s="1"/>
  <c r="M103" i="12" s="1"/>
  <c r="I103" i="12"/>
  <c r="K103" i="12"/>
  <c r="O103" i="12"/>
  <c r="Q103" i="12"/>
  <c r="U103" i="12"/>
  <c r="G105" i="12"/>
  <c r="F106" i="12"/>
  <c r="G106" i="12"/>
  <c r="M106" i="12" s="1"/>
  <c r="M105" i="12" s="1"/>
  <c r="I106" i="12"/>
  <c r="I105" i="12" s="1"/>
  <c r="K106" i="12"/>
  <c r="K105" i="12" s="1"/>
  <c r="O106" i="12"/>
  <c r="O105" i="12" s="1"/>
  <c r="Q106" i="12"/>
  <c r="Q105" i="12" s="1"/>
  <c r="U106" i="12"/>
  <c r="U105" i="12" s="1"/>
  <c r="G109" i="12"/>
  <c r="M109" i="12" s="1"/>
  <c r="M108" i="12" s="1"/>
  <c r="I109" i="12"/>
  <c r="I108" i="12" s="1"/>
  <c r="K109" i="12"/>
  <c r="K108" i="12" s="1"/>
  <c r="O109" i="12"/>
  <c r="O108" i="12" s="1"/>
  <c r="Q109" i="12"/>
  <c r="Q108" i="12" s="1"/>
  <c r="U109" i="12"/>
  <c r="U108" i="12" s="1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99" i="12" l="1"/>
  <c r="G8" i="12"/>
  <c r="M9" i="12"/>
  <c r="M8" i="12" s="1"/>
  <c r="AD111" i="12"/>
  <c r="G39" i="1" s="1"/>
  <c r="G40" i="1" s="1"/>
  <c r="G25" i="1" s="1"/>
  <c r="G26" i="1" s="1"/>
  <c r="U72" i="12"/>
  <c r="G72" i="12"/>
  <c r="I50" i="1" s="1"/>
  <c r="K59" i="12"/>
  <c r="U39" i="12"/>
  <c r="I39" i="12"/>
  <c r="O8" i="12"/>
  <c r="Q88" i="12"/>
  <c r="O59" i="12"/>
  <c r="K39" i="12"/>
  <c r="Q8" i="12"/>
  <c r="I8" i="12"/>
  <c r="K88" i="12"/>
  <c r="O72" i="12"/>
  <c r="U59" i="12"/>
  <c r="I59" i="12"/>
  <c r="Q39" i="12"/>
  <c r="I72" i="12"/>
  <c r="F40" i="1"/>
  <c r="G23" i="1" s="1"/>
  <c r="G24" i="1" s="1"/>
  <c r="O88" i="12"/>
  <c r="Q72" i="12"/>
  <c r="U88" i="12"/>
  <c r="I88" i="12"/>
  <c r="K72" i="12"/>
  <c r="Q59" i="12"/>
  <c r="O39" i="12"/>
  <c r="U8" i="12"/>
  <c r="K8" i="12"/>
  <c r="G39" i="12"/>
  <c r="I48" i="1" s="1"/>
  <c r="M40" i="12"/>
  <c r="M39" i="12" s="1"/>
  <c r="G88" i="12"/>
  <c r="I51" i="1" s="1"/>
  <c r="M89" i="12"/>
  <c r="M88" i="12" s="1"/>
  <c r="G108" i="12"/>
  <c r="I53" i="1" s="1"/>
  <c r="M60" i="12"/>
  <c r="M59" i="12" s="1"/>
  <c r="M73" i="12"/>
  <c r="M72" i="12" s="1"/>
  <c r="G29" i="1" l="1"/>
  <c r="H39" i="1"/>
  <c r="H40" i="1" s="1"/>
  <c r="G28" i="1"/>
  <c r="G111" i="12"/>
  <c r="I47" i="1"/>
  <c r="I39" i="1" l="1"/>
  <c r="I40" i="1" s="1"/>
  <c r="J39" i="1" s="1"/>
  <c r="J40" i="1" s="1"/>
  <c r="I16" i="1"/>
  <c r="I21" i="1" s="1"/>
  <c r="I5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<sst xmlns="http://schemas.openxmlformats.org/spreadsheetml/2006/main" count="435" uniqueCount="229">
  <si>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</si>
  <si>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</si>
  <si>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</si>
  <si>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</si>
  <si>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</si>
  <si>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</si>
  <si>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</si>
  <si>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</si>
  <si>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</si>
  <si>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</si>
  <si>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</si>
  <si>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</si>
  <si>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</si>
  <si>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</si>
  <si>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</si>
  <si>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</si>
  <si>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</si>
  <si>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</si>
  <si>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</si>
  <si>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</si>
  <si>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</si>
  <si>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</si>
  <si>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</si>
  <si>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</si>
  <si>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</si>
  <si>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</si>
  <si>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</si>
  <si>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</si>
  <si>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</si>
  <si>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</si>
  <si>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</si>
  <si>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</si>
  <si>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</si>
  <si>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</si>
  <si>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</si>
  <si>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</si>
  <si>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</si>
  <si>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</si>
  <si>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</si>
  <si>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</si>
  <si>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</si>
  <si>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</si>
  <si>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</si>
  <si>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Oprava atletického areálu a fotbalového hřiště ... u Ploučnice v České Lípě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</si>
  <si>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</si>
  <si>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</si>
  <si>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</si>
  <si>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</si>
  <si>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</si>
  <si>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</si>
  <si>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</si>
  <si>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</si>
  <si>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</si>
  <si>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</si>
  <si>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</si>
  <si>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</si>
  <si>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</si>
  <si>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</si>
  <si>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</si>
  <si>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</si>
  <si>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</si>
  <si>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</si>
  <si>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</si>
  <si>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</si>
  <si>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</si>
  <si>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</si>
  <si>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</si>
  <si>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</si>
  <si>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</si>
  <si>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</si>
  <si>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</si>
  <si>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</si>
  <si>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</si>
  <si>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</si>
  <si>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</si>
  <si>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</si>
  <si>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</si>
  <si>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</si>
  <si>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</si>
  <si>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</si>
  <si>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</si>
  <si>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</si>
  <si>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</si>
  <si>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</si>
  <si>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</si>
  <si>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</si>
  <si>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</si>
  <si>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</si>
  <si>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</si>
  <si>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</si>
  <si>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</si>
  <si>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</si>
  <si>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122201101R00</t>
  </si>
  <si>
    <t>Odkopávky nezapažené v hor. 3 do 100 m3</t>
  </si>
  <si>
    <t>m3</t>
  </si>
  <si>
    <t>POL1_0</t>
  </si>
  <si>
    <t>zatravněné pl. - zemina s drnem:30*0,1</t>
  </si>
  <si>
    <t>VV</t>
  </si>
  <si>
    <t>132201211R00</t>
  </si>
  <si>
    <t>Hloubení rýh š.do 200 cm hor.3 do 100 m3,STROJNĚ</t>
  </si>
  <si>
    <t>kanalizace:95,6*1,1*(1,3-0,3)</t>
  </si>
  <si>
    <t>kanalizace:(18+25)*1,1*1,45</t>
  </si>
  <si>
    <t>kanalizace:(28,3+11,4+6,6)*1,1*1,6</t>
  </si>
  <si>
    <t>šachta - rozšíření výkopu:2*1*1,7*5</t>
  </si>
  <si>
    <t>151101101R00</t>
  </si>
  <si>
    <t>Pažení a rozepření stěn rýh - příložné - hl.do 2 m</t>
  </si>
  <si>
    <t>m2</t>
  </si>
  <si>
    <t>kanalizace:95,6*1,3*2</t>
  </si>
  <si>
    <t>kanalizace:(18+25)*1,45*2</t>
  </si>
  <si>
    <t>kanalizace:(28,3+11,4+6,6)*1,6*2</t>
  </si>
  <si>
    <t>151101111R00</t>
  </si>
  <si>
    <t>Odstranění pažení stěn rýh - příložné - hl. do 2 m</t>
  </si>
  <si>
    <t>175101101R00</t>
  </si>
  <si>
    <t>Obsyp potrubí bez prohození sypaniny</t>
  </si>
  <si>
    <t>kanalizace:(95,6+18+25+28,3+11,4+6,6)*1,1*0,7</t>
  </si>
  <si>
    <t>175101109R00</t>
  </si>
  <si>
    <t>Příplatek za prohození sypaniny pro obsyp potrubí</t>
  </si>
  <si>
    <t>174101101R00</t>
  </si>
  <si>
    <t>Zásyp jam, rýh, šachet se zhutněním</t>
  </si>
  <si>
    <t>kanalizace:95,6*1,1*0,15</t>
  </si>
  <si>
    <t>kanalizace:(18+25)*1,1*0,6</t>
  </si>
  <si>
    <t>kanalizace:(28,3+11,4+6,6)*1,1*0,75</t>
  </si>
  <si>
    <t>šachta - rozšíření výkopu:2*1*1,7*5-3,14*0,6*0,6*1,7*5</t>
  </si>
  <si>
    <t>162701105R00</t>
  </si>
  <si>
    <t>Vodorovné přemístění výkopku z hor.1-4 do 10000 m</t>
  </si>
  <si>
    <t>3+272,23-142,37-89,74</t>
  </si>
  <si>
    <t>199000002R00</t>
  </si>
  <si>
    <t>Poplatek za skládku zemina, kamenivo</t>
  </si>
  <si>
    <t>272,23-142,37-89,74</t>
  </si>
  <si>
    <t>162702199R00</t>
  </si>
  <si>
    <t>Poplatek za skládku drnu</t>
  </si>
  <si>
    <t>3</t>
  </si>
  <si>
    <t>919735124R00</t>
  </si>
  <si>
    <t>Řezání stávajícího betonového krytu tl. 25 cm</t>
  </si>
  <si>
    <t>m</t>
  </si>
  <si>
    <t>36</t>
  </si>
  <si>
    <t>961044111R00</t>
  </si>
  <si>
    <t>Bourání základů z betonu prostého</t>
  </si>
  <si>
    <t>bet. plocha:17*0,25</t>
  </si>
  <si>
    <t>113202111R00</t>
  </si>
  <si>
    <t>Vytrhání obrub obrubníků silničních</t>
  </si>
  <si>
    <t>4+2</t>
  </si>
  <si>
    <t>919735116R00</t>
  </si>
  <si>
    <t>Řezání stávajícího živičného krytu tl. 25 - 30 cm</t>
  </si>
  <si>
    <t>85</t>
  </si>
  <si>
    <t>113108330R00</t>
  </si>
  <si>
    <t>Odstranění asfaltové vrstvy pl. do 50 m2, tl.30 cm</t>
  </si>
  <si>
    <t>41</t>
  </si>
  <si>
    <t>979081111R00</t>
  </si>
  <si>
    <t>Odvoz suti a vybour. hmot na skládku do 1 km</t>
  </si>
  <si>
    <t>t</t>
  </si>
  <si>
    <t>27,06+10,97</t>
  </si>
  <si>
    <t>979081121R00</t>
  </si>
  <si>
    <t>Příplatek k odvozu za každý další 1 km</t>
  </si>
  <si>
    <t>(27,06+10,97)*9</t>
  </si>
  <si>
    <t>979990112R00</t>
  </si>
  <si>
    <t>Poplatek za skládku suti-obal.kam.-asfalt do 30x30</t>
  </si>
  <si>
    <t>41*0,66</t>
  </si>
  <si>
    <t>979990103R00</t>
  </si>
  <si>
    <t>Poplatek za skládku suti - beton do 30x30 cm</t>
  </si>
  <si>
    <t>bet. zákl.:4,25*2,2</t>
  </si>
  <si>
    <t>obruba:6*0,27</t>
  </si>
  <si>
    <t>R00100</t>
  </si>
  <si>
    <t>Nákup zeminy schopné zúrodnění</t>
  </si>
  <si>
    <t>30*0,1</t>
  </si>
  <si>
    <t>167101101R00</t>
  </si>
  <si>
    <t>Nakládání výkopku z hor.1-4 v množství do 100 m3</t>
  </si>
  <si>
    <t>181301101R00</t>
  </si>
  <si>
    <t>Rozprostření ornice, rovina, tl. do 10 cm do 500m2</t>
  </si>
  <si>
    <t>30</t>
  </si>
  <si>
    <t>180402111R00</t>
  </si>
  <si>
    <t>Založení trávníku parkového výsevem v rovině</t>
  </si>
  <si>
    <t>00572410R</t>
  </si>
  <si>
    <t xml:space="preserve">Směs travní parková mírná zátěž </t>
  </si>
  <si>
    <t>kg</t>
  </si>
  <si>
    <t>POL3_0</t>
  </si>
  <si>
    <t>30*0,03</t>
  </si>
  <si>
    <t>113106121R00</t>
  </si>
  <si>
    <t>Rozebrání dlažeb z betonových dlaždic na sucho</t>
  </si>
  <si>
    <t>596215040R00</t>
  </si>
  <si>
    <t>Kladení zámkové dlažby tl. 8 cm do drtě tl. 4 cm</t>
  </si>
  <si>
    <t>564851111R00</t>
  </si>
  <si>
    <t>Podklad ze štěrkodrti po zhutnění tloušťky 15 cm</t>
  </si>
  <si>
    <t>dlažba:3</t>
  </si>
  <si>
    <t>564861111RT4</t>
  </si>
  <si>
    <t>Podklad ze štěrkodrti po zhutnění tloušťky 20 cm, štěrkodrť frakce 0-63 mm</t>
  </si>
  <si>
    <t>bet. plocha:17</t>
  </si>
  <si>
    <t>asfaltová plocha:41</t>
  </si>
  <si>
    <t>567211225R00</t>
  </si>
  <si>
    <t>Podklad z prostého betonu tř. II  tloušťky 25 cm</t>
  </si>
  <si>
    <t>Beton tř. C 16/20</t>
  </si>
  <si>
    <t>POP</t>
  </si>
  <si>
    <t>R572952111</t>
  </si>
  <si>
    <t>Vyspravení krytu po překopu asf.betonem, tl. 300 mm</t>
  </si>
  <si>
    <t>Asfaltobeton ACL 16+.</t>
  </si>
  <si>
    <t>asfaltová plocha tl. 300 mm:41</t>
  </si>
  <si>
    <t>451572111R00</t>
  </si>
  <si>
    <t>Lože pod potrubí z kameniva těženého 0 - 4 mm</t>
  </si>
  <si>
    <t>kanalizace:(95,6+18+25+28,3+11,4+6,6)*1,1*0,15</t>
  </si>
  <si>
    <t>871353121R00</t>
  </si>
  <si>
    <t>Montáž trub z plastu, gumový kroužek, DN 200</t>
  </si>
  <si>
    <t>kanalizace:(95,6+18+25+28,3+11,4+6,6)</t>
  </si>
  <si>
    <t>28611156.AR</t>
  </si>
  <si>
    <t>Trubka kanalizační SN 4 PVC 200x4,9x1000 mm</t>
  </si>
  <si>
    <t>kus</t>
  </si>
  <si>
    <t>kanalizace:(95,6+18+25+28,3+11,4+6,6)*1,02</t>
  </si>
  <si>
    <t>877353121RT8</t>
  </si>
  <si>
    <t>Montáž tvarovek odboč. plast. gum. kroužek DN 200, včetně dodávky odbočky PVC 200/160 mm</t>
  </si>
  <si>
    <t>4</t>
  </si>
  <si>
    <t>877353121R00</t>
  </si>
  <si>
    <t>Montáž tvarovek odboč. plast. gum. kroužek DN 200</t>
  </si>
  <si>
    <t>40</t>
  </si>
  <si>
    <t>28651706.AR</t>
  </si>
  <si>
    <t>Odbočka kanalizační 200/ 110/45° PVC</t>
  </si>
  <si>
    <t>894431111RCK</t>
  </si>
  <si>
    <t>Šachta D 315 mm, dl.šach.roury 1,25 m, přímá dno, PP KG D 200 mm, poklop PP do roury 1,5 t</t>
  </si>
  <si>
    <t>R894412211</t>
  </si>
  <si>
    <t>Šachta DN 1000, betonová, hloubka dna cca 1,4 m,, poklop litina 12,5 t</t>
  </si>
  <si>
    <t>917862111RT8</t>
  </si>
  <si>
    <t>Osazení stojat. obrub.bet. s opěrou,lože z C 12/15, včetně obrubníku  100/15/30</t>
  </si>
  <si>
    <t>998222012R00</t>
  </si>
  <si>
    <t>Přesun hmot, zpevněné plochy, kryt z kameniva</t>
  </si>
  <si>
    <t/>
  </si>
  <si>
    <t>SUM</t>
  </si>
  <si>
    <t>Poznámky uchazeče k zadání</t>
  </si>
  <si>
    <t>POPUZIV</t>
  </si>
  <si>
    <t>END</t>
  </si>
  <si>
    <t>SO 02 Fotbalové hřiště</t>
  </si>
  <si>
    <t>DSO 02-2 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</si>
</sst>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2" borderId="6" xfId="0" applyFont="1" applyFill="1" applyBorder="1" applyAlignment="1">
      <alignment horizontal="left" vertical="center"/>
    </xf>
    <xf numFmtId="4" fontId="7" fillId="4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2" t="s">
        <v>40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3"/>
      <c r="B2" s="70" t="s">
        <v>38</v>
      </c>
      <c r="C2" s="71"/>
      <c r="D2" s="229" t="s">
        <v>43</v>
      </c>
      <c r="E2" s="230"/>
      <c r="F2" s="230"/>
      <c r="G2" s="230"/>
      <c r="H2" s="230"/>
      <c r="I2" s="230"/>
      <c r="J2" s="231"/>
      <c r="O2" s="1"/>
    </row>
    <row r="3" spans="1:15" ht="25.9" customHeight="1" x14ac:dyDescent="0.2">
      <c r="A3" s="3"/>
      <c r="B3" s="72" t="s">
        <v>41</v>
      </c>
      <c r="C3" s="73"/>
      <c r="D3" s="192" t="s">
        <v>227</v>
      </c>
      <c r="E3" s="193"/>
      <c r="F3" s="193"/>
      <c r="G3" s="193"/>
      <c r="H3" s="193"/>
      <c r="I3" s="193"/>
      <c r="J3" s="194"/>
    </row>
    <row r="4" spans="1:15" ht="25.15" customHeight="1" x14ac:dyDescent="0.2">
      <c r="A4" s="3"/>
      <c r="B4" s="74" t="s">
        <v>42</v>
      </c>
      <c r="C4" s="75"/>
      <c r="D4" s="76"/>
      <c r="E4" s="76"/>
      <c r="F4" s="184" t="s">
        <v>228</v>
      </c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4"/>
      <c r="E11" s="224"/>
      <c r="F11" s="224"/>
      <c r="G11" s="224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09"/>
      <c r="E12" s="209"/>
      <c r="F12" s="209"/>
      <c r="G12" s="209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10"/>
      <c r="E13" s="210"/>
      <c r="F13" s="210"/>
      <c r="G13" s="210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2"/>
      <c r="F15" s="232"/>
      <c r="G15" s="205"/>
      <c r="H15" s="205"/>
      <c r="I15" s="205" t="s">
        <v>28</v>
      </c>
      <c r="J15" s="206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7"/>
      <c r="F16" s="208"/>
      <c r="G16" s="207"/>
      <c r="H16" s="208"/>
      <c r="I16" s="207">
        <f>SUMIF(F47:F53,A16,I47:I53)+SUMIF(F47:F53,"PSU",I47:I53)</f>
        <v>0</v>
      </c>
      <c r="J16" s="221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7"/>
      <c r="F17" s="208"/>
      <c r="G17" s="207"/>
      <c r="H17" s="208"/>
      <c r="I17" s="207">
        <f>SUMIF(F47:F53,A17,I47:I53)</f>
        <v>0</v>
      </c>
      <c r="J17" s="221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7"/>
      <c r="F18" s="208"/>
      <c r="G18" s="207"/>
      <c r="H18" s="208"/>
      <c r="I18" s="207">
        <f>SUMIF(F47:F53,A18,I47:I53)</f>
        <v>0</v>
      </c>
      <c r="J18" s="221"/>
    </row>
    <row r="19" spans="1:10" ht="23.25" customHeight="1" x14ac:dyDescent="0.2">
      <c r="A19" s="128" t="s">
        <v>63</v>
      </c>
      <c r="B19" s="129" t="s">
        <v>26</v>
      </c>
      <c r="C19" s="47"/>
      <c r="D19" s="48"/>
      <c r="E19" s="207"/>
      <c r="F19" s="208"/>
      <c r="G19" s="207"/>
      <c r="H19" s="208"/>
      <c r="I19" s="207">
        <f>SUMIF(F47:F53,A19,I47:I53)</f>
        <v>0</v>
      </c>
      <c r="J19" s="221"/>
    </row>
    <row r="20" spans="1:10" ht="23.25" customHeight="1" x14ac:dyDescent="0.2">
      <c r="A20" s="128" t="s">
        <v>64</v>
      </c>
      <c r="B20" s="129" t="s">
        <v>27</v>
      </c>
      <c r="C20" s="47"/>
      <c r="D20" s="48"/>
      <c r="E20" s="207"/>
      <c r="F20" s="208"/>
      <c r="G20" s="207"/>
      <c r="H20" s="208"/>
      <c r="I20" s="207">
        <f>SUMIF(F47:F53,A20,I47:I53)</f>
        <v>0</v>
      </c>
      <c r="J20" s="221"/>
    </row>
    <row r="21" spans="1:10" ht="23.25" customHeight="1" x14ac:dyDescent="0.2">
      <c r="A21" s="3"/>
      <c r="B21" s="63" t="s">
        <v>28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8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9">
        <f>ZakladDPHSniVypocet</f>
        <v>0</v>
      </c>
      <c r="H23" s="220"/>
      <c r="I23" s="220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6">
        <f>ZakladDPHSni*SazbaDPH1/100</f>
        <v>0</v>
      </c>
      <c r="H24" s="227"/>
      <c r="I24" s="227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9">
        <f>ZakladDPHZaklVypocet</f>
        <v>0</v>
      </c>
      <c r="H25" s="220"/>
      <c r="I25" s="220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5">
        <f>ZakladDPHZakl*SazbaDPH2/100</f>
        <v>0</v>
      </c>
      <c r="H26" s="216"/>
      <c r="I26" s="216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7">
        <f>0</f>
        <v>0</v>
      </c>
      <c r="H27" s="217"/>
      <c r="I27" s="217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4">
        <f>ZakladDPHSniVypocet+ZakladDPHZaklVypocet</f>
        <v>0</v>
      </c>
      <c r="H28" s="204"/>
      <c r="I28" s="204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8">
        <f>ZakladDPHSni+DPHSni+ZakladDPHZakl+DPHZakl+Zaokrouhleni</f>
        <v>0</v>
      </c>
      <c r="H29" s="218"/>
      <c r="I29" s="218"/>
      <c r="J29" s="107" t="s">
        <v>46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1"/>
      <c r="E34" s="211"/>
      <c r="G34" s="211"/>
      <c r="H34" s="211"/>
      <c r="I34" s="211"/>
      <c r="J34" s="31"/>
    </row>
    <row r="35" spans="1:10" ht="12.75" customHeight="1" x14ac:dyDescent="0.2">
      <c r="A35" s="3"/>
      <c r="B35" s="3"/>
      <c r="D35" s="225" t="s">
        <v>2</v>
      </c>
      <c r="E35" s="22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44</v>
      </c>
      <c r="C39" s="195" t="s">
        <v>43</v>
      </c>
      <c r="D39" s="196"/>
      <c r="E39" s="196"/>
      <c r="F39" s="96">
        <f>'Rozpočet Pol'!AC111</f>
        <v>0</v>
      </c>
      <c r="G39" s="97">
        <f>'Rozpočet Pol'!AD111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197" t="s">
        <v>45</v>
      </c>
      <c r="C40" s="198"/>
      <c r="D40" s="198"/>
      <c r="E40" s="199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47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48</v>
      </c>
      <c r="G46" s="117"/>
      <c r="H46" s="117"/>
      <c r="I46" s="200" t="s">
        <v>28</v>
      </c>
      <c r="J46" s="200"/>
    </row>
    <row r="47" spans="1:10" ht="25.5" customHeight="1" x14ac:dyDescent="0.2">
      <c r="A47" s="110"/>
      <c r="B47" s="118" t="s">
        <v>49</v>
      </c>
      <c r="C47" s="202" t="s">
        <v>50</v>
      </c>
      <c r="D47" s="203"/>
      <c r="E47" s="203"/>
      <c r="F47" s="120" t="s">
        <v>23</v>
      </c>
      <c r="G47" s="121"/>
      <c r="H47" s="121"/>
      <c r="I47" s="201">
        <f>'Rozpočet Pol'!G8</f>
        <v>0</v>
      </c>
      <c r="J47" s="201"/>
    </row>
    <row r="48" spans="1:10" ht="25.5" customHeight="1" x14ac:dyDescent="0.2">
      <c r="A48" s="110"/>
      <c r="B48" s="112" t="s">
        <v>51</v>
      </c>
      <c r="C48" s="187" t="s">
        <v>52</v>
      </c>
      <c r="D48" s="188"/>
      <c r="E48" s="188"/>
      <c r="F48" s="122" t="s">
        <v>23</v>
      </c>
      <c r="G48" s="123"/>
      <c r="H48" s="123"/>
      <c r="I48" s="186">
        <f>'Rozpočet Pol'!G39</f>
        <v>0</v>
      </c>
      <c r="J48" s="186"/>
    </row>
    <row r="49" spans="1:10" ht="25.5" customHeight="1" x14ac:dyDescent="0.2">
      <c r="A49" s="110"/>
      <c r="B49" s="112" t="s">
        <v>53</v>
      </c>
      <c r="C49" s="187" t="s">
        <v>54</v>
      </c>
      <c r="D49" s="188"/>
      <c r="E49" s="188"/>
      <c r="F49" s="122" t="s">
        <v>23</v>
      </c>
      <c r="G49" s="123"/>
      <c r="H49" s="123"/>
      <c r="I49" s="186">
        <f>'Rozpočet Pol'!G59</f>
        <v>0</v>
      </c>
      <c r="J49" s="186"/>
    </row>
    <row r="50" spans="1:10" ht="25.5" customHeight="1" x14ac:dyDescent="0.2">
      <c r="A50" s="110"/>
      <c r="B50" s="112" t="s">
        <v>55</v>
      </c>
      <c r="C50" s="187" t="s">
        <v>56</v>
      </c>
      <c r="D50" s="188"/>
      <c r="E50" s="188"/>
      <c r="F50" s="122" t="s">
        <v>23</v>
      </c>
      <c r="G50" s="123"/>
      <c r="H50" s="123"/>
      <c r="I50" s="186">
        <f>'Rozpočet Pol'!G72</f>
        <v>0</v>
      </c>
      <c r="J50" s="186"/>
    </row>
    <row r="51" spans="1:10" ht="25.5" customHeight="1" x14ac:dyDescent="0.2">
      <c r="A51" s="110"/>
      <c r="B51" s="112" t="s">
        <v>57</v>
      </c>
      <c r="C51" s="187" t="s">
        <v>58</v>
      </c>
      <c r="D51" s="188"/>
      <c r="E51" s="188"/>
      <c r="F51" s="122" t="s">
        <v>23</v>
      </c>
      <c r="G51" s="123"/>
      <c r="H51" s="123"/>
      <c r="I51" s="186">
        <f>'Rozpočet Pol'!G88</f>
        <v>0</v>
      </c>
      <c r="J51" s="186"/>
    </row>
    <row r="52" spans="1:10" ht="25.5" customHeight="1" x14ac:dyDescent="0.2">
      <c r="A52" s="110"/>
      <c r="B52" s="112" t="s">
        <v>59</v>
      </c>
      <c r="C52" s="187" t="s">
        <v>60</v>
      </c>
      <c r="D52" s="188"/>
      <c r="E52" s="188"/>
      <c r="F52" s="122" t="s">
        <v>23</v>
      </c>
      <c r="G52" s="123"/>
      <c r="H52" s="123"/>
      <c r="I52" s="186">
        <f>'Rozpočet Pol'!G105</f>
        <v>0</v>
      </c>
      <c r="J52" s="186"/>
    </row>
    <row r="53" spans="1:10" ht="25.5" customHeight="1" x14ac:dyDescent="0.2">
      <c r="A53" s="110"/>
      <c r="B53" s="119" t="s">
        <v>61</v>
      </c>
      <c r="C53" s="190" t="s">
        <v>62</v>
      </c>
      <c r="D53" s="191"/>
      <c r="E53" s="191"/>
      <c r="F53" s="124" t="s">
        <v>23</v>
      </c>
      <c r="G53" s="125"/>
      <c r="H53" s="125"/>
      <c r="I53" s="189">
        <f>'Rozpočet Pol'!G108</f>
        <v>0</v>
      </c>
      <c r="J53" s="189"/>
    </row>
    <row r="54" spans="1:10" ht="25.5" customHeight="1" x14ac:dyDescent="0.2">
      <c r="A54" s="111"/>
      <c r="B54" s="115" t="s">
        <v>1</v>
      </c>
      <c r="C54" s="115"/>
      <c r="D54" s="116"/>
      <c r="E54" s="116"/>
      <c r="F54" s="126"/>
      <c r="G54" s="127"/>
      <c r="H54" s="127"/>
      <c r="I54" s="185">
        <f>SUM(I47:I53)</f>
        <v>0</v>
      </c>
      <c r="J54" s="185"/>
    </row>
    <row r="55" spans="1:10" x14ac:dyDescent="0.2">
      <c r="F55" s="84"/>
      <c r="G55" s="84"/>
      <c r="H55" s="84"/>
      <c r="I55" s="84"/>
      <c r="J55" s="84"/>
    </row>
    <row r="56" spans="1:10" x14ac:dyDescent="0.2">
      <c r="F56" s="84"/>
      <c r="G56" s="84"/>
      <c r="H56" s="84"/>
      <c r="I56" s="84"/>
      <c r="J56" s="84"/>
    </row>
    <row r="57" spans="1:10" x14ac:dyDescent="0.2">
      <c r="F57" s="84"/>
      <c r="G57" s="84"/>
      <c r="H57" s="84"/>
      <c r="I57" s="84"/>
      <c r="J57" s="84"/>
    </row>
  </sheetData>
  <sheetProtection algorithmName="SHA-512" hashValue="V1U/2EK6vHmMjMPahKmYS+k9PQyk1sX+RnIGAySt1BOmqjaNTY/Q6dI5AdY6YJJ/tDPxtJn+dk0SyvIQ4EsNKw==" saltValue="FHAeBZyJoA8kBee9Zwj9I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8" t="s">
        <v>39</v>
      </c>
      <c r="B2" s="67"/>
      <c r="C2" s="235"/>
      <c r="D2" s="235"/>
      <c r="E2" s="235"/>
      <c r="F2" s="235"/>
      <c r="G2" s="236"/>
    </row>
    <row r="3" spans="1:7" ht="24.95" hidden="1" customHeight="1" x14ac:dyDescent="0.2">
      <c r="A3" s="68" t="s">
        <v>7</v>
      </c>
      <c r="B3" s="67"/>
      <c r="C3" s="235"/>
      <c r="D3" s="235"/>
      <c r="E3" s="235"/>
      <c r="F3" s="235"/>
      <c r="G3" s="236"/>
    </row>
    <row r="4" spans="1:7" ht="24.95" hidden="1" customHeight="1" x14ac:dyDescent="0.2">
      <c r="A4" s="68" t="s">
        <v>8</v>
      </c>
      <c r="B4" s="67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121"/>
  <sheetViews>
    <sheetView topLeftCell="A89" workbookViewId="0">
      <selection activeCell="X108" sqref="X108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66</v>
      </c>
    </row>
    <row r="2" spans="1:60" ht="25.15" customHeight="1" x14ac:dyDescent="0.2">
      <c r="A2" s="132" t="s">
        <v>65</v>
      </c>
      <c r="B2" s="130"/>
      <c r="C2" s="252" t="s">
        <v>43</v>
      </c>
      <c r="D2" s="253"/>
      <c r="E2" s="253"/>
      <c r="F2" s="253"/>
      <c r="G2" s="254"/>
      <c r="AE2" t="s">
        <v>67</v>
      </c>
    </row>
    <row r="3" spans="1:60" ht="25.15" hidden="1" customHeight="1" x14ac:dyDescent="0.2">
      <c r="A3" s="133" t="s">
        <v>7</v>
      </c>
      <c r="B3" s="131"/>
      <c r="C3" s="255"/>
      <c r="D3" s="256"/>
      <c r="E3" s="256"/>
      <c r="F3" s="256"/>
      <c r="G3" s="257"/>
      <c r="AE3" t="s">
        <v>68</v>
      </c>
    </row>
    <row r="4" spans="1:60" ht="25.15" hidden="1" customHeight="1" x14ac:dyDescent="0.2">
      <c r="A4" s="133" t="s">
        <v>8</v>
      </c>
      <c r="B4" s="131"/>
      <c r="C4" s="255"/>
      <c r="D4" s="256"/>
      <c r="E4" s="256"/>
      <c r="F4" s="256"/>
      <c r="G4" s="257"/>
      <c r="AE4" t="s">
        <v>69</v>
      </c>
    </row>
    <row r="5" spans="1:60" hidden="1" x14ac:dyDescent="0.2">
      <c r="A5" s="134" t="s">
        <v>70</v>
      </c>
      <c r="B5" s="135"/>
      <c r="C5" s="135"/>
      <c r="D5" s="136"/>
      <c r="E5" s="136"/>
      <c r="F5" s="136"/>
      <c r="G5" s="137"/>
      <c r="AE5" t="s">
        <v>71</v>
      </c>
    </row>
    <row r="7" spans="1:60" ht="38.25" x14ac:dyDescent="0.2">
      <c r="A7" s="143" t="s">
        <v>72</v>
      </c>
      <c r="B7" s="144" t="s">
        <v>73</v>
      </c>
      <c r="C7" s="144" t="s">
        <v>74</v>
      </c>
      <c r="D7" s="143" t="s">
        <v>75</v>
      </c>
      <c r="E7" s="143" t="s">
        <v>76</v>
      </c>
      <c r="F7" s="138" t="s">
        <v>77</v>
      </c>
      <c r="G7" s="160" t="s">
        <v>28</v>
      </c>
      <c r="H7" s="161" t="s">
        <v>29</v>
      </c>
      <c r="I7" s="161" t="s">
        <v>78</v>
      </c>
      <c r="J7" s="161" t="s">
        <v>30</v>
      </c>
      <c r="K7" s="161" t="s">
        <v>79</v>
      </c>
      <c r="L7" s="161" t="s">
        <v>80</v>
      </c>
      <c r="M7" s="161" t="s">
        <v>81</v>
      </c>
      <c r="N7" s="161" t="s">
        <v>82</v>
      </c>
      <c r="O7" s="161" t="s">
        <v>83</v>
      </c>
      <c r="P7" s="161" t="s">
        <v>84</v>
      </c>
      <c r="Q7" s="161" t="s">
        <v>85</v>
      </c>
      <c r="R7" s="161" t="s">
        <v>86</v>
      </c>
      <c r="S7" s="161" t="s">
        <v>87</v>
      </c>
      <c r="T7" s="161" t="s">
        <v>88</v>
      </c>
      <c r="U7" s="146" t="s">
        <v>89</v>
      </c>
    </row>
    <row r="8" spans="1:60" x14ac:dyDescent="0.2">
      <c r="A8" s="162" t="s">
        <v>90</v>
      </c>
      <c r="B8" s="163" t="s">
        <v>49</v>
      </c>
      <c r="C8" s="164" t="s">
        <v>50</v>
      </c>
      <c r="D8" s="145"/>
      <c r="E8" s="165"/>
      <c r="F8" s="166"/>
      <c r="G8" s="166">
        <f>SUMIF(AE9:AE38,"&lt;&gt;NOR",G9:G38)</f>
        <v>0</v>
      </c>
      <c r="H8" s="166"/>
      <c r="I8" s="166">
        <f>SUM(I9:I38)</f>
        <v>0</v>
      </c>
      <c r="J8" s="166"/>
      <c r="K8" s="166">
        <f>SUM(K9:K38)</f>
        <v>0</v>
      </c>
      <c r="L8" s="166"/>
      <c r="M8" s="166">
        <f>SUM(M9:M38)</f>
        <v>0</v>
      </c>
      <c r="N8" s="145"/>
      <c r="O8" s="145">
        <f>SUM(O9:O38)</f>
        <v>0.51620999999999995</v>
      </c>
      <c r="P8" s="145"/>
      <c r="Q8" s="145">
        <f>SUM(Q9:Q38)</f>
        <v>0</v>
      </c>
      <c r="R8" s="145"/>
      <c r="S8" s="145"/>
      <c r="T8" s="162"/>
      <c r="U8" s="145">
        <f>SUM(U9:U38)</f>
        <v>595.36</v>
      </c>
      <c r="AE8" t="s">
        <v>91</v>
      </c>
    </row>
    <row r="9" spans="1:60" outlineLevel="1" x14ac:dyDescent="0.2">
      <c r="A9" s="140">
        <v>1</v>
      </c>
      <c r="B9" s="140" t="s">
        <v>92</v>
      </c>
      <c r="C9" s="177" t="s">
        <v>93</v>
      </c>
      <c r="D9" s="147" t="s">
        <v>94</v>
      </c>
      <c r="E9" s="152">
        <v>3</v>
      </c>
      <c r="F9" s="155">
        <f>H9+J9</f>
        <v>0</v>
      </c>
      <c r="G9" s="156">
        <f>ROUND(E9*F9,2)</f>
        <v>0</v>
      </c>
      <c r="H9" s="156"/>
      <c r="I9" s="156">
        <f>ROUND(E9*H9,2)</f>
        <v>0</v>
      </c>
      <c r="J9" s="156"/>
      <c r="K9" s="156">
        <f>ROUND(E9*J9,2)</f>
        <v>0</v>
      </c>
      <c r="L9" s="156">
        <v>21</v>
      </c>
      <c r="M9" s="156">
        <f>G9*(1+L9/100)</f>
        <v>0</v>
      </c>
      <c r="N9" s="147">
        <v>0</v>
      </c>
      <c r="O9" s="147">
        <f>ROUND(E9*N9,5)</f>
        <v>0</v>
      </c>
      <c r="P9" s="147">
        <v>0</v>
      </c>
      <c r="Q9" s="147">
        <f>ROUND(E9*P9,5)</f>
        <v>0</v>
      </c>
      <c r="R9" s="147"/>
      <c r="S9" s="147"/>
      <c r="T9" s="148">
        <v>0.37</v>
      </c>
      <c r="U9" s="147">
        <f>ROUND(E9*T9,2)</f>
        <v>1.1100000000000001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95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8" t="s">
        <v>96</v>
      </c>
      <c r="D10" s="149"/>
      <c r="E10" s="153">
        <v>3</v>
      </c>
      <c r="F10" s="156"/>
      <c r="G10" s="156"/>
      <c r="H10" s="156"/>
      <c r="I10" s="156"/>
      <c r="J10" s="156"/>
      <c r="K10" s="156"/>
      <c r="L10" s="156"/>
      <c r="M10" s="156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97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2</v>
      </c>
      <c r="B11" s="140" t="s">
        <v>98</v>
      </c>
      <c r="C11" s="177" t="s">
        <v>99</v>
      </c>
      <c r="D11" s="147" t="s">
        <v>94</v>
      </c>
      <c r="E11" s="152">
        <v>272.233</v>
      </c>
      <c r="F11" s="155">
        <f>H11+J11</f>
        <v>0</v>
      </c>
      <c r="G11" s="156">
        <f>ROUND(E11*F11,2)</f>
        <v>0</v>
      </c>
      <c r="H11" s="156"/>
      <c r="I11" s="156">
        <f>ROUND(E11*H11,2)</f>
        <v>0</v>
      </c>
      <c r="J11" s="156"/>
      <c r="K11" s="156">
        <f>ROUND(E11*J11,2)</f>
        <v>0</v>
      </c>
      <c r="L11" s="156">
        <v>21</v>
      </c>
      <c r="M11" s="156">
        <f>G11*(1+L11/100)</f>
        <v>0</v>
      </c>
      <c r="N11" s="147">
        <v>0</v>
      </c>
      <c r="O11" s="147">
        <f>ROUND(E11*N11,5)</f>
        <v>0</v>
      </c>
      <c r="P11" s="147">
        <v>0</v>
      </c>
      <c r="Q11" s="147">
        <f>ROUND(E11*P11,5)</f>
        <v>0</v>
      </c>
      <c r="R11" s="147"/>
      <c r="S11" s="147"/>
      <c r="T11" s="148">
        <v>0.2</v>
      </c>
      <c r="U11" s="147">
        <f>ROUND(E11*T11,2)</f>
        <v>54.45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95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/>
      <c r="B12" s="140"/>
      <c r="C12" s="178" t="s">
        <v>100</v>
      </c>
      <c r="D12" s="149"/>
      <c r="E12" s="153">
        <v>105.16</v>
      </c>
      <c r="F12" s="156"/>
      <c r="G12" s="156"/>
      <c r="H12" s="156"/>
      <c r="I12" s="156"/>
      <c r="J12" s="156"/>
      <c r="K12" s="156"/>
      <c r="L12" s="156"/>
      <c r="M12" s="156"/>
      <c r="N12" s="147"/>
      <c r="O12" s="147"/>
      <c r="P12" s="147"/>
      <c r="Q12" s="147"/>
      <c r="R12" s="147"/>
      <c r="S12" s="147"/>
      <c r="T12" s="148"/>
      <c r="U12" s="147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97</v>
      </c>
      <c r="AF12" s="139">
        <v>0</v>
      </c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/>
      <c r="B13" s="140"/>
      <c r="C13" s="178" t="s">
        <v>101</v>
      </c>
      <c r="D13" s="149"/>
      <c r="E13" s="153">
        <v>68.584999999999994</v>
      </c>
      <c r="F13" s="156"/>
      <c r="G13" s="156"/>
      <c r="H13" s="156"/>
      <c r="I13" s="156"/>
      <c r="J13" s="156"/>
      <c r="K13" s="156"/>
      <c r="L13" s="156"/>
      <c r="M13" s="156"/>
      <c r="N13" s="147"/>
      <c r="O13" s="147"/>
      <c r="P13" s="147"/>
      <c r="Q13" s="147"/>
      <c r="R13" s="147"/>
      <c r="S13" s="147"/>
      <c r="T13" s="148"/>
      <c r="U13" s="147"/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97</v>
      </c>
      <c r="AF13" s="139">
        <v>0</v>
      </c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/>
      <c r="B14" s="140"/>
      <c r="C14" s="178" t="s">
        <v>102</v>
      </c>
      <c r="D14" s="149"/>
      <c r="E14" s="153">
        <v>81.488</v>
      </c>
      <c r="F14" s="156"/>
      <c r="G14" s="156"/>
      <c r="H14" s="156"/>
      <c r="I14" s="156"/>
      <c r="J14" s="156"/>
      <c r="K14" s="156"/>
      <c r="L14" s="156"/>
      <c r="M14" s="156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97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/>
      <c r="B15" s="140"/>
      <c r="C15" s="178" t="s">
        <v>103</v>
      </c>
      <c r="D15" s="149"/>
      <c r="E15" s="153">
        <v>17</v>
      </c>
      <c r="F15" s="156"/>
      <c r="G15" s="156"/>
      <c r="H15" s="156"/>
      <c r="I15" s="156"/>
      <c r="J15" s="156"/>
      <c r="K15" s="156"/>
      <c r="L15" s="156"/>
      <c r="M15" s="156"/>
      <c r="N15" s="147"/>
      <c r="O15" s="147"/>
      <c r="P15" s="147"/>
      <c r="Q15" s="147"/>
      <c r="R15" s="147"/>
      <c r="S15" s="147"/>
      <c r="T15" s="148"/>
      <c r="U15" s="147"/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97</v>
      </c>
      <c r="AF15" s="139">
        <v>0</v>
      </c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0">
        <v>3</v>
      </c>
      <c r="B16" s="140" t="s">
        <v>104</v>
      </c>
      <c r="C16" s="177" t="s">
        <v>105</v>
      </c>
      <c r="D16" s="147" t="s">
        <v>106</v>
      </c>
      <c r="E16" s="152">
        <v>521.41999999999996</v>
      </c>
      <c r="F16" s="155">
        <f>H16+J16</f>
        <v>0</v>
      </c>
      <c r="G16" s="156">
        <f>ROUND(E16*F16,2)</f>
        <v>0</v>
      </c>
      <c r="H16" s="156"/>
      <c r="I16" s="156">
        <f>ROUND(E16*H16,2)</f>
        <v>0</v>
      </c>
      <c r="J16" s="156"/>
      <c r="K16" s="156">
        <f>ROUND(E16*J16,2)</f>
        <v>0</v>
      </c>
      <c r="L16" s="156">
        <v>21</v>
      </c>
      <c r="M16" s="156">
        <f>G16*(1+L16/100)</f>
        <v>0</v>
      </c>
      <c r="N16" s="147">
        <v>9.8999999999999999E-4</v>
      </c>
      <c r="O16" s="147">
        <f>ROUND(E16*N16,5)</f>
        <v>0.51620999999999995</v>
      </c>
      <c r="P16" s="147">
        <v>0</v>
      </c>
      <c r="Q16" s="147">
        <f>ROUND(E16*P16,5)</f>
        <v>0</v>
      </c>
      <c r="R16" s="147"/>
      <c r="S16" s="147"/>
      <c r="T16" s="148">
        <v>0.24</v>
      </c>
      <c r="U16" s="147">
        <f>ROUND(E16*T16,2)</f>
        <v>125.14</v>
      </c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95</v>
      </c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1" x14ac:dyDescent="0.2">
      <c r="A17" s="140"/>
      <c r="B17" s="140"/>
      <c r="C17" s="178" t="s">
        <v>107</v>
      </c>
      <c r="D17" s="149"/>
      <c r="E17" s="153">
        <v>248.56</v>
      </c>
      <c r="F17" s="156"/>
      <c r="G17" s="156"/>
      <c r="H17" s="156"/>
      <c r="I17" s="156"/>
      <c r="J17" s="156"/>
      <c r="K17" s="156"/>
      <c r="L17" s="156"/>
      <c r="M17" s="156"/>
      <c r="N17" s="147"/>
      <c r="O17" s="147"/>
      <c r="P17" s="147"/>
      <c r="Q17" s="147"/>
      <c r="R17" s="147"/>
      <c r="S17" s="147"/>
      <c r="T17" s="148"/>
      <c r="U17" s="147"/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97</v>
      </c>
      <c r="AF17" s="139">
        <v>0</v>
      </c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8" t="s">
        <v>108</v>
      </c>
      <c r="D18" s="149"/>
      <c r="E18" s="153">
        <v>124.7</v>
      </c>
      <c r="F18" s="156"/>
      <c r="G18" s="156"/>
      <c r="H18" s="156"/>
      <c r="I18" s="156"/>
      <c r="J18" s="156"/>
      <c r="K18" s="156"/>
      <c r="L18" s="156"/>
      <c r="M18" s="156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97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/>
      <c r="B19" s="140"/>
      <c r="C19" s="178" t="s">
        <v>109</v>
      </c>
      <c r="D19" s="149"/>
      <c r="E19" s="153">
        <v>148.16</v>
      </c>
      <c r="F19" s="156"/>
      <c r="G19" s="156"/>
      <c r="H19" s="156"/>
      <c r="I19" s="156"/>
      <c r="J19" s="156"/>
      <c r="K19" s="156"/>
      <c r="L19" s="156"/>
      <c r="M19" s="156"/>
      <c r="N19" s="147"/>
      <c r="O19" s="147"/>
      <c r="P19" s="147"/>
      <c r="Q19" s="147"/>
      <c r="R19" s="147"/>
      <c r="S19" s="147"/>
      <c r="T19" s="148"/>
      <c r="U19" s="147"/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97</v>
      </c>
      <c r="AF19" s="139">
        <v>0</v>
      </c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>
        <v>4</v>
      </c>
      <c r="B20" s="140" t="s">
        <v>110</v>
      </c>
      <c r="C20" s="177" t="s">
        <v>111</v>
      </c>
      <c r="D20" s="147" t="s">
        <v>106</v>
      </c>
      <c r="E20" s="152">
        <v>521.41999999999996</v>
      </c>
      <c r="F20" s="155">
        <f>H20+J20</f>
        <v>0</v>
      </c>
      <c r="G20" s="156">
        <f>ROUND(E20*F20,2)</f>
        <v>0</v>
      </c>
      <c r="H20" s="156"/>
      <c r="I20" s="156">
        <f>ROUND(E20*H20,2)</f>
        <v>0</v>
      </c>
      <c r="J20" s="156"/>
      <c r="K20" s="156">
        <f>ROUND(E20*J20,2)</f>
        <v>0</v>
      </c>
      <c r="L20" s="156">
        <v>21</v>
      </c>
      <c r="M20" s="156">
        <f>G20*(1+L20/100)</f>
        <v>0</v>
      </c>
      <c r="N20" s="147">
        <v>0</v>
      </c>
      <c r="O20" s="147">
        <f>ROUND(E20*N20,5)</f>
        <v>0</v>
      </c>
      <c r="P20" s="147">
        <v>0</v>
      </c>
      <c r="Q20" s="147">
        <f>ROUND(E20*P20,5)</f>
        <v>0</v>
      </c>
      <c r="R20" s="147"/>
      <c r="S20" s="147"/>
      <c r="T20" s="148">
        <v>7.0000000000000007E-2</v>
      </c>
      <c r="U20" s="147">
        <f>ROUND(E20*T20,2)</f>
        <v>36.5</v>
      </c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95</v>
      </c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0"/>
      <c r="C21" s="178" t="s">
        <v>107</v>
      </c>
      <c r="D21" s="149"/>
      <c r="E21" s="153">
        <v>248.56</v>
      </c>
      <c r="F21" s="156"/>
      <c r="G21" s="156"/>
      <c r="H21" s="156"/>
      <c r="I21" s="156"/>
      <c r="J21" s="156"/>
      <c r="K21" s="156"/>
      <c r="L21" s="156"/>
      <c r="M21" s="156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97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/>
      <c r="B22" s="140"/>
      <c r="C22" s="178" t="s">
        <v>108</v>
      </c>
      <c r="D22" s="149"/>
      <c r="E22" s="153">
        <v>124.7</v>
      </c>
      <c r="F22" s="156"/>
      <c r="G22" s="156"/>
      <c r="H22" s="156"/>
      <c r="I22" s="156"/>
      <c r="J22" s="156"/>
      <c r="K22" s="156"/>
      <c r="L22" s="156"/>
      <c r="M22" s="156"/>
      <c r="N22" s="147"/>
      <c r="O22" s="147"/>
      <c r="P22" s="147"/>
      <c r="Q22" s="147"/>
      <c r="R22" s="147"/>
      <c r="S22" s="147"/>
      <c r="T22" s="148"/>
      <c r="U22" s="147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97</v>
      </c>
      <c r="AF22" s="139">
        <v>0</v>
      </c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/>
      <c r="B23" s="140"/>
      <c r="C23" s="178" t="s">
        <v>109</v>
      </c>
      <c r="D23" s="149"/>
      <c r="E23" s="153">
        <v>148.16</v>
      </c>
      <c r="F23" s="156"/>
      <c r="G23" s="156"/>
      <c r="H23" s="156"/>
      <c r="I23" s="156"/>
      <c r="J23" s="156"/>
      <c r="K23" s="156"/>
      <c r="L23" s="156"/>
      <c r="M23" s="156"/>
      <c r="N23" s="147"/>
      <c r="O23" s="147"/>
      <c r="P23" s="147"/>
      <c r="Q23" s="147"/>
      <c r="R23" s="147"/>
      <c r="S23" s="147"/>
      <c r="T23" s="148"/>
      <c r="U23" s="147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97</v>
      </c>
      <c r="AF23" s="139">
        <v>0</v>
      </c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outlineLevel="1" x14ac:dyDescent="0.2">
      <c r="A24" s="140">
        <v>5</v>
      </c>
      <c r="B24" s="140" t="s">
        <v>112</v>
      </c>
      <c r="C24" s="177" t="s">
        <v>113</v>
      </c>
      <c r="D24" s="147" t="s">
        <v>94</v>
      </c>
      <c r="E24" s="152">
        <v>142.37299999999999</v>
      </c>
      <c r="F24" s="155">
        <f>H24+J24</f>
        <v>0</v>
      </c>
      <c r="G24" s="156">
        <f>ROUND(E24*F24,2)</f>
        <v>0</v>
      </c>
      <c r="H24" s="156"/>
      <c r="I24" s="156">
        <f>ROUND(E24*H24,2)</f>
        <v>0</v>
      </c>
      <c r="J24" s="156"/>
      <c r="K24" s="156">
        <f>ROUND(E24*J24,2)</f>
        <v>0</v>
      </c>
      <c r="L24" s="156">
        <v>21</v>
      </c>
      <c r="M24" s="156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1.587</v>
      </c>
      <c r="U24" s="147">
        <f>ROUND(E24*T24,2)</f>
        <v>225.95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95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/>
      <c r="B25" s="140"/>
      <c r="C25" s="178" t="s">
        <v>114</v>
      </c>
      <c r="D25" s="149"/>
      <c r="E25" s="153">
        <v>142.37299999999999</v>
      </c>
      <c r="F25" s="156"/>
      <c r="G25" s="156"/>
      <c r="H25" s="156"/>
      <c r="I25" s="156"/>
      <c r="J25" s="156"/>
      <c r="K25" s="156"/>
      <c r="L25" s="156"/>
      <c r="M25" s="156"/>
      <c r="N25" s="147"/>
      <c r="O25" s="147"/>
      <c r="P25" s="147"/>
      <c r="Q25" s="147"/>
      <c r="R25" s="147"/>
      <c r="S25" s="147"/>
      <c r="T25" s="148"/>
      <c r="U25" s="147"/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97</v>
      </c>
      <c r="AF25" s="139">
        <v>0</v>
      </c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>
        <v>6</v>
      </c>
      <c r="B26" s="140" t="s">
        <v>115</v>
      </c>
      <c r="C26" s="177" t="s">
        <v>116</v>
      </c>
      <c r="D26" s="147" t="s">
        <v>94</v>
      </c>
      <c r="E26" s="152">
        <v>142.37299999999999</v>
      </c>
      <c r="F26" s="155">
        <f>H26+J26</f>
        <v>0</v>
      </c>
      <c r="G26" s="156">
        <f>ROUND(E26*F26,2)</f>
        <v>0</v>
      </c>
      <c r="H26" s="156"/>
      <c r="I26" s="156">
        <f>ROUND(E26*H26,2)</f>
        <v>0</v>
      </c>
      <c r="J26" s="156"/>
      <c r="K26" s="156">
        <f>ROUND(E26*J26,2)</f>
        <v>0</v>
      </c>
      <c r="L26" s="156">
        <v>21</v>
      </c>
      <c r="M26" s="156">
        <f>G26*(1+L26/100)</f>
        <v>0</v>
      </c>
      <c r="N26" s="147">
        <v>0</v>
      </c>
      <c r="O26" s="147">
        <f>ROUND(E26*N26,5)</f>
        <v>0</v>
      </c>
      <c r="P26" s="147">
        <v>0</v>
      </c>
      <c r="Q26" s="147">
        <f>ROUND(E26*P26,5)</f>
        <v>0</v>
      </c>
      <c r="R26" s="147"/>
      <c r="S26" s="147"/>
      <c r="T26" s="148">
        <v>0.94</v>
      </c>
      <c r="U26" s="147">
        <f>ROUND(E26*T26,2)</f>
        <v>133.83000000000001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95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0"/>
      <c r="C27" s="178" t="s">
        <v>114</v>
      </c>
      <c r="D27" s="149"/>
      <c r="E27" s="153">
        <v>142.37299999999999</v>
      </c>
      <c r="F27" s="156"/>
      <c r="G27" s="156"/>
      <c r="H27" s="156"/>
      <c r="I27" s="156"/>
      <c r="J27" s="156"/>
      <c r="K27" s="156"/>
      <c r="L27" s="156"/>
      <c r="M27" s="156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97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>
        <v>7</v>
      </c>
      <c r="B28" s="140" t="s">
        <v>117</v>
      </c>
      <c r="C28" s="177" t="s">
        <v>118</v>
      </c>
      <c r="D28" s="147" t="s">
        <v>94</v>
      </c>
      <c r="E28" s="152">
        <v>89.743099999999998</v>
      </c>
      <c r="F28" s="155">
        <f>H28+J28</f>
        <v>0</v>
      </c>
      <c r="G28" s="156">
        <f>ROUND(E28*F28,2)</f>
        <v>0</v>
      </c>
      <c r="H28" s="156"/>
      <c r="I28" s="156">
        <f>ROUND(E28*H28,2)</f>
        <v>0</v>
      </c>
      <c r="J28" s="156"/>
      <c r="K28" s="156">
        <f>ROUND(E28*J28,2)</f>
        <v>0</v>
      </c>
      <c r="L28" s="156">
        <v>21</v>
      </c>
      <c r="M28" s="156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0.2</v>
      </c>
      <c r="U28" s="147">
        <f>ROUND(E28*T28,2)</f>
        <v>17.95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95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0"/>
      <c r="C29" s="178" t="s">
        <v>119</v>
      </c>
      <c r="D29" s="149"/>
      <c r="E29" s="153">
        <v>15.773999999999999</v>
      </c>
      <c r="F29" s="156"/>
      <c r="G29" s="156"/>
      <c r="H29" s="156"/>
      <c r="I29" s="156"/>
      <c r="J29" s="156"/>
      <c r="K29" s="156"/>
      <c r="L29" s="156"/>
      <c r="M29" s="156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97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/>
      <c r="B30" s="140"/>
      <c r="C30" s="178" t="s">
        <v>120</v>
      </c>
      <c r="D30" s="149"/>
      <c r="E30" s="153">
        <v>28.38</v>
      </c>
      <c r="F30" s="156"/>
      <c r="G30" s="156"/>
      <c r="H30" s="156"/>
      <c r="I30" s="156"/>
      <c r="J30" s="156"/>
      <c r="K30" s="156"/>
      <c r="L30" s="156"/>
      <c r="M30" s="156"/>
      <c r="N30" s="147"/>
      <c r="O30" s="147"/>
      <c r="P30" s="147"/>
      <c r="Q30" s="147"/>
      <c r="R30" s="147"/>
      <c r="S30" s="147"/>
      <c r="T30" s="148"/>
      <c r="U30" s="147"/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97</v>
      </c>
      <c r="AF30" s="139">
        <v>0</v>
      </c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0"/>
      <c r="C31" s="178" t="s">
        <v>121</v>
      </c>
      <c r="D31" s="149"/>
      <c r="E31" s="153">
        <v>38.197499999999998</v>
      </c>
      <c r="F31" s="156"/>
      <c r="G31" s="156"/>
      <c r="H31" s="156"/>
      <c r="I31" s="156"/>
      <c r="J31" s="156"/>
      <c r="K31" s="156"/>
      <c r="L31" s="156"/>
      <c r="M31" s="156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97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ht="22.5" outlineLevel="1" x14ac:dyDescent="0.2">
      <c r="A32" s="140"/>
      <c r="B32" s="140"/>
      <c r="C32" s="178" t="s">
        <v>122</v>
      </c>
      <c r="D32" s="149"/>
      <c r="E32" s="153">
        <v>7.3916000000000004</v>
      </c>
      <c r="F32" s="156"/>
      <c r="G32" s="156"/>
      <c r="H32" s="156"/>
      <c r="I32" s="156"/>
      <c r="J32" s="156"/>
      <c r="K32" s="156"/>
      <c r="L32" s="156"/>
      <c r="M32" s="156"/>
      <c r="N32" s="147"/>
      <c r="O32" s="147"/>
      <c r="P32" s="147"/>
      <c r="Q32" s="147"/>
      <c r="R32" s="147"/>
      <c r="S32" s="147"/>
      <c r="T32" s="148"/>
      <c r="U32" s="147"/>
      <c r="V32" s="139"/>
      <c r="W32" s="139"/>
      <c r="X32" s="139"/>
      <c r="Y32" s="139"/>
      <c r="Z32" s="139"/>
      <c r="AA32" s="139"/>
      <c r="AB32" s="139"/>
      <c r="AC32" s="139"/>
      <c r="AD32" s="139"/>
      <c r="AE32" s="139" t="s">
        <v>97</v>
      </c>
      <c r="AF32" s="139">
        <v>0</v>
      </c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ht="22.5" outlineLevel="1" x14ac:dyDescent="0.2">
      <c r="A33" s="140">
        <v>8</v>
      </c>
      <c r="B33" s="140" t="s">
        <v>123</v>
      </c>
      <c r="C33" s="177" t="s">
        <v>124</v>
      </c>
      <c r="D33" s="147" t="s">
        <v>94</v>
      </c>
      <c r="E33" s="152">
        <v>43.12</v>
      </c>
      <c r="F33" s="155">
        <f>H33+J33</f>
        <v>0</v>
      </c>
      <c r="G33" s="156">
        <f>ROUND(E33*F33,2)</f>
        <v>0</v>
      </c>
      <c r="H33" s="156"/>
      <c r="I33" s="156">
        <f>ROUND(E33*H33,2)</f>
        <v>0</v>
      </c>
      <c r="J33" s="156"/>
      <c r="K33" s="156">
        <f>ROUND(E33*J33,2)</f>
        <v>0</v>
      </c>
      <c r="L33" s="156">
        <v>21</v>
      </c>
      <c r="M33" s="156">
        <f>G33*(1+L33/100)</f>
        <v>0</v>
      </c>
      <c r="N33" s="147">
        <v>0</v>
      </c>
      <c r="O33" s="147">
        <f>ROUND(E33*N33,5)</f>
        <v>0</v>
      </c>
      <c r="P33" s="147">
        <v>0</v>
      </c>
      <c r="Q33" s="147">
        <f>ROUND(E33*P33,5)</f>
        <v>0</v>
      </c>
      <c r="R33" s="147"/>
      <c r="S33" s="147"/>
      <c r="T33" s="148">
        <v>0.01</v>
      </c>
      <c r="U33" s="147">
        <f>ROUND(E33*T33,2)</f>
        <v>0.43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95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1" x14ac:dyDescent="0.2">
      <c r="A34" s="140"/>
      <c r="B34" s="140"/>
      <c r="C34" s="178" t="s">
        <v>125</v>
      </c>
      <c r="D34" s="149"/>
      <c r="E34" s="153">
        <v>43.12</v>
      </c>
      <c r="F34" s="156"/>
      <c r="G34" s="156"/>
      <c r="H34" s="156"/>
      <c r="I34" s="156"/>
      <c r="J34" s="156"/>
      <c r="K34" s="156"/>
      <c r="L34" s="156"/>
      <c r="M34" s="156"/>
      <c r="N34" s="147"/>
      <c r="O34" s="147"/>
      <c r="P34" s="147"/>
      <c r="Q34" s="147"/>
      <c r="R34" s="147"/>
      <c r="S34" s="147"/>
      <c r="T34" s="148"/>
      <c r="U34" s="147"/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97</v>
      </c>
      <c r="AF34" s="139">
        <v>0</v>
      </c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1" x14ac:dyDescent="0.2">
      <c r="A35" s="140">
        <v>9</v>
      </c>
      <c r="B35" s="140" t="s">
        <v>126</v>
      </c>
      <c r="C35" s="177" t="s">
        <v>127</v>
      </c>
      <c r="D35" s="147" t="s">
        <v>94</v>
      </c>
      <c r="E35" s="152">
        <v>40.119999999999997</v>
      </c>
      <c r="F35" s="155">
        <f>H35+J35</f>
        <v>0</v>
      </c>
      <c r="G35" s="156">
        <f>ROUND(E35*F35,2)</f>
        <v>0</v>
      </c>
      <c r="H35" s="156"/>
      <c r="I35" s="156">
        <f>ROUND(E35*H35,2)</f>
        <v>0</v>
      </c>
      <c r="J35" s="156"/>
      <c r="K35" s="156">
        <f>ROUND(E35*J35,2)</f>
        <v>0</v>
      </c>
      <c r="L35" s="156">
        <v>21</v>
      </c>
      <c r="M35" s="156">
        <f>G35*(1+L35/100)</f>
        <v>0</v>
      </c>
      <c r="N35" s="147">
        <v>0</v>
      </c>
      <c r="O35" s="147">
        <f>ROUND(E35*N35,5)</f>
        <v>0</v>
      </c>
      <c r="P35" s="147">
        <v>0</v>
      </c>
      <c r="Q35" s="147">
        <f>ROUND(E35*P35,5)</f>
        <v>0</v>
      </c>
      <c r="R35" s="147"/>
      <c r="S35" s="147"/>
      <c r="T35" s="148">
        <v>0</v>
      </c>
      <c r="U35" s="147">
        <f>ROUND(E35*T35,2)</f>
        <v>0</v>
      </c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95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1" x14ac:dyDescent="0.2">
      <c r="A36" s="140"/>
      <c r="B36" s="140"/>
      <c r="C36" s="178" t="s">
        <v>128</v>
      </c>
      <c r="D36" s="149"/>
      <c r="E36" s="153">
        <v>40.119999999999997</v>
      </c>
      <c r="F36" s="156"/>
      <c r="G36" s="156"/>
      <c r="H36" s="156"/>
      <c r="I36" s="156"/>
      <c r="J36" s="156"/>
      <c r="K36" s="156"/>
      <c r="L36" s="156"/>
      <c r="M36" s="156"/>
      <c r="N36" s="147"/>
      <c r="O36" s="147"/>
      <c r="P36" s="147"/>
      <c r="Q36" s="147"/>
      <c r="R36" s="147"/>
      <c r="S36" s="147"/>
      <c r="T36" s="148"/>
      <c r="U36" s="147"/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97</v>
      </c>
      <c r="AF36" s="139">
        <v>0</v>
      </c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1" x14ac:dyDescent="0.2">
      <c r="A37" s="140">
        <v>10</v>
      </c>
      <c r="B37" s="140" t="s">
        <v>129</v>
      </c>
      <c r="C37" s="177" t="s">
        <v>130</v>
      </c>
      <c r="D37" s="147" t="s">
        <v>94</v>
      </c>
      <c r="E37" s="152">
        <v>3</v>
      </c>
      <c r="F37" s="155">
        <f>H37+J37</f>
        <v>0</v>
      </c>
      <c r="G37" s="156">
        <f>ROUND(E37*F37,2)</f>
        <v>0</v>
      </c>
      <c r="H37" s="156"/>
      <c r="I37" s="156">
        <f>ROUND(E37*H37,2)</f>
        <v>0</v>
      </c>
      <c r="J37" s="156"/>
      <c r="K37" s="156">
        <f>ROUND(E37*J37,2)</f>
        <v>0</v>
      </c>
      <c r="L37" s="156">
        <v>21</v>
      </c>
      <c r="M37" s="156">
        <f>G37*(1+L37/100)</f>
        <v>0</v>
      </c>
      <c r="N37" s="147">
        <v>0</v>
      </c>
      <c r="O37" s="147">
        <f>ROUND(E37*N37,5)</f>
        <v>0</v>
      </c>
      <c r="P37" s="147">
        <v>0</v>
      </c>
      <c r="Q37" s="147">
        <f>ROUND(E37*P37,5)</f>
        <v>0</v>
      </c>
      <c r="R37" s="147"/>
      <c r="S37" s="147"/>
      <c r="T37" s="148">
        <v>0</v>
      </c>
      <c r="U37" s="147">
        <f>ROUND(E37*T37,2)</f>
        <v>0</v>
      </c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95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1" x14ac:dyDescent="0.2">
      <c r="A38" s="140"/>
      <c r="B38" s="140"/>
      <c r="C38" s="178" t="s">
        <v>131</v>
      </c>
      <c r="D38" s="149"/>
      <c r="E38" s="153">
        <v>3</v>
      </c>
      <c r="F38" s="156"/>
      <c r="G38" s="156"/>
      <c r="H38" s="156"/>
      <c r="I38" s="156"/>
      <c r="J38" s="156"/>
      <c r="K38" s="156"/>
      <c r="L38" s="156"/>
      <c r="M38" s="156"/>
      <c r="N38" s="147"/>
      <c r="O38" s="147"/>
      <c r="P38" s="147"/>
      <c r="Q38" s="147"/>
      <c r="R38" s="147"/>
      <c r="S38" s="147"/>
      <c r="T38" s="148"/>
      <c r="U38" s="147"/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97</v>
      </c>
      <c r="AF38" s="139">
        <v>0</v>
      </c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x14ac:dyDescent="0.2">
      <c r="A39" s="141" t="s">
        <v>90</v>
      </c>
      <c r="B39" s="141" t="s">
        <v>51</v>
      </c>
      <c r="C39" s="179" t="s">
        <v>52</v>
      </c>
      <c r="D39" s="150"/>
      <c r="E39" s="154"/>
      <c r="F39" s="157"/>
      <c r="G39" s="157">
        <f>SUMIF(AE40:AE58,"&lt;&gt;NOR",G40:G58)</f>
        <v>0</v>
      </c>
      <c r="H39" s="157"/>
      <c r="I39" s="157">
        <f>SUM(I40:I58)</f>
        <v>0</v>
      </c>
      <c r="J39" s="157"/>
      <c r="K39" s="157">
        <f>SUM(K40:K58)</f>
        <v>0</v>
      </c>
      <c r="L39" s="157"/>
      <c r="M39" s="157">
        <f>SUM(M40:M58)</f>
        <v>0</v>
      </c>
      <c r="N39" s="150"/>
      <c r="O39" s="150">
        <f>SUM(O40:O58)</f>
        <v>0</v>
      </c>
      <c r="P39" s="150"/>
      <c r="Q39" s="150">
        <f>SUM(Q40:Q58)</f>
        <v>38.03</v>
      </c>
      <c r="R39" s="150"/>
      <c r="S39" s="150"/>
      <c r="T39" s="151"/>
      <c r="U39" s="150">
        <f>SUM(U40:U58)</f>
        <v>121.57999999999998</v>
      </c>
      <c r="AE39" t="s">
        <v>91</v>
      </c>
    </row>
    <row r="40" spans="1:60" outlineLevel="1" x14ac:dyDescent="0.2">
      <c r="A40" s="140">
        <v>11</v>
      </c>
      <c r="B40" s="140" t="s">
        <v>132</v>
      </c>
      <c r="C40" s="177" t="s">
        <v>133</v>
      </c>
      <c r="D40" s="147" t="s">
        <v>134</v>
      </c>
      <c r="E40" s="152">
        <v>36</v>
      </c>
      <c r="F40" s="155">
        <f>H40+J40</f>
        <v>0</v>
      </c>
      <c r="G40" s="156">
        <f>ROUND(E40*F40,2)</f>
        <v>0</v>
      </c>
      <c r="H40" s="156"/>
      <c r="I40" s="156">
        <f>ROUND(E40*H40,2)</f>
        <v>0</v>
      </c>
      <c r="J40" s="156"/>
      <c r="K40" s="156">
        <f>ROUND(E40*J40,2)</f>
        <v>0</v>
      </c>
      <c r="L40" s="156">
        <v>21</v>
      </c>
      <c r="M40" s="156">
        <f>G40*(1+L40/100)</f>
        <v>0</v>
      </c>
      <c r="N40" s="147">
        <v>0</v>
      </c>
      <c r="O40" s="147">
        <f>ROUND(E40*N40,5)</f>
        <v>0</v>
      </c>
      <c r="P40" s="147">
        <v>0</v>
      </c>
      <c r="Q40" s="147">
        <f>ROUND(E40*P40,5)</f>
        <v>0</v>
      </c>
      <c r="R40" s="147"/>
      <c r="S40" s="147"/>
      <c r="T40" s="148">
        <v>0.13</v>
      </c>
      <c r="U40" s="147">
        <f>ROUND(E40*T40,2)</f>
        <v>4.68</v>
      </c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95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1" x14ac:dyDescent="0.2">
      <c r="A41" s="140"/>
      <c r="B41" s="140"/>
      <c r="C41" s="178" t="s">
        <v>135</v>
      </c>
      <c r="D41" s="149"/>
      <c r="E41" s="153">
        <v>36</v>
      </c>
      <c r="F41" s="156"/>
      <c r="G41" s="156"/>
      <c r="H41" s="156"/>
      <c r="I41" s="156"/>
      <c r="J41" s="156"/>
      <c r="K41" s="156"/>
      <c r="L41" s="156"/>
      <c r="M41" s="156"/>
      <c r="N41" s="147"/>
      <c r="O41" s="147"/>
      <c r="P41" s="147"/>
      <c r="Q41" s="147"/>
      <c r="R41" s="147"/>
      <c r="S41" s="147"/>
      <c r="T41" s="148"/>
      <c r="U41" s="147"/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97</v>
      </c>
      <c r="AF41" s="139">
        <v>0</v>
      </c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1" x14ac:dyDescent="0.2">
      <c r="A42" s="140">
        <v>12</v>
      </c>
      <c r="B42" s="140" t="s">
        <v>136</v>
      </c>
      <c r="C42" s="177" t="s">
        <v>137</v>
      </c>
      <c r="D42" s="147" t="s">
        <v>94</v>
      </c>
      <c r="E42" s="152">
        <v>4.25</v>
      </c>
      <c r="F42" s="155">
        <f>H42+J42</f>
        <v>0</v>
      </c>
      <c r="G42" s="156">
        <f>ROUND(E42*F42,2)</f>
        <v>0</v>
      </c>
      <c r="H42" s="156"/>
      <c r="I42" s="156">
        <f>ROUND(E42*H42,2)</f>
        <v>0</v>
      </c>
      <c r="J42" s="156"/>
      <c r="K42" s="156">
        <f>ROUND(E42*J42,2)</f>
        <v>0</v>
      </c>
      <c r="L42" s="156">
        <v>21</v>
      </c>
      <c r="M42" s="156">
        <f>G42*(1+L42/100)</f>
        <v>0</v>
      </c>
      <c r="N42" s="147">
        <v>0</v>
      </c>
      <c r="O42" s="147">
        <f>ROUND(E42*N42,5)</f>
        <v>0</v>
      </c>
      <c r="P42" s="147">
        <v>2.2000000000000002</v>
      </c>
      <c r="Q42" s="147">
        <f>ROUND(E42*P42,5)</f>
        <v>9.35</v>
      </c>
      <c r="R42" s="147"/>
      <c r="S42" s="147"/>
      <c r="T42" s="148">
        <v>6.44</v>
      </c>
      <c r="U42" s="147">
        <f>ROUND(E42*T42,2)</f>
        <v>27.37</v>
      </c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95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1" x14ac:dyDescent="0.2">
      <c r="A43" s="140"/>
      <c r="B43" s="140"/>
      <c r="C43" s="178" t="s">
        <v>138</v>
      </c>
      <c r="D43" s="149"/>
      <c r="E43" s="153">
        <v>4.25</v>
      </c>
      <c r="F43" s="156"/>
      <c r="G43" s="156"/>
      <c r="H43" s="156"/>
      <c r="I43" s="156"/>
      <c r="J43" s="156"/>
      <c r="K43" s="156"/>
      <c r="L43" s="156"/>
      <c r="M43" s="156"/>
      <c r="N43" s="147"/>
      <c r="O43" s="147"/>
      <c r="P43" s="147"/>
      <c r="Q43" s="147"/>
      <c r="R43" s="147"/>
      <c r="S43" s="147"/>
      <c r="T43" s="148"/>
      <c r="U43" s="147"/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97</v>
      </c>
      <c r="AF43" s="139">
        <v>0</v>
      </c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1" x14ac:dyDescent="0.2">
      <c r="A44" s="140">
        <v>13</v>
      </c>
      <c r="B44" s="140" t="s">
        <v>139</v>
      </c>
      <c r="C44" s="177" t="s">
        <v>140</v>
      </c>
      <c r="D44" s="147" t="s">
        <v>134</v>
      </c>
      <c r="E44" s="152">
        <v>6</v>
      </c>
      <c r="F44" s="155">
        <f>H44+J44</f>
        <v>0</v>
      </c>
      <c r="G44" s="156">
        <f>ROUND(E44*F44,2)</f>
        <v>0</v>
      </c>
      <c r="H44" s="156"/>
      <c r="I44" s="156">
        <f>ROUND(E44*H44,2)</f>
        <v>0</v>
      </c>
      <c r="J44" s="156"/>
      <c r="K44" s="156">
        <f>ROUND(E44*J44,2)</f>
        <v>0</v>
      </c>
      <c r="L44" s="156">
        <v>21</v>
      </c>
      <c r="M44" s="156">
        <f>G44*(1+L44/100)</f>
        <v>0</v>
      </c>
      <c r="N44" s="147">
        <v>0</v>
      </c>
      <c r="O44" s="147">
        <f>ROUND(E44*N44,5)</f>
        <v>0</v>
      </c>
      <c r="P44" s="147">
        <v>0.27</v>
      </c>
      <c r="Q44" s="147">
        <f>ROUND(E44*P44,5)</f>
        <v>1.62</v>
      </c>
      <c r="R44" s="147"/>
      <c r="S44" s="147"/>
      <c r="T44" s="148">
        <v>0.12</v>
      </c>
      <c r="U44" s="147">
        <f>ROUND(E44*T44,2)</f>
        <v>0.72</v>
      </c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95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/>
      <c r="B45" s="140"/>
      <c r="C45" s="178" t="s">
        <v>141</v>
      </c>
      <c r="D45" s="149"/>
      <c r="E45" s="153">
        <v>6</v>
      </c>
      <c r="F45" s="156"/>
      <c r="G45" s="156"/>
      <c r="H45" s="156"/>
      <c r="I45" s="156"/>
      <c r="J45" s="156"/>
      <c r="K45" s="156"/>
      <c r="L45" s="156"/>
      <c r="M45" s="156"/>
      <c r="N45" s="147"/>
      <c r="O45" s="147"/>
      <c r="P45" s="147"/>
      <c r="Q45" s="147"/>
      <c r="R45" s="147"/>
      <c r="S45" s="147"/>
      <c r="T45" s="148"/>
      <c r="U45" s="147"/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97</v>
      </c>
      <c r="AF45" s="139">
        <v>0</v>
      </c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>
        <v>14</v>
      </c>
      <c r="B46" s="140" t="s">
        <v>142</v>
      </c>
      <c r="C46" s="177" t="s">
        <v>143</v>
      </c>
      <c r="D46" s="147" t="s">
        <v>134</v>
      </c>
      <c r="E46" s="152">
        <v>85</v>
      </c>
      <c r="F46" s="155">
        <f>H46+J46</f>
        <v>0</v>
      </c>
      <c r="G46" s="156">
        <f>ROUND(E46*F46,2)</f>
        <v>0</v>
      </c>
      <c r="H46" s="156"/>
      <c r="I46" s="156">
        <f>ROUND(E46*H46,2)</f>
        <v>0</v>
      </c>
      <c r="J46" s="156"/>
      <c r="K46" s="156">
        <f>ROUND(E46*J46,2)</f>
        <v>0</v>
      </c>
      <c r="L46" s="156">
        <v>21</v>
      </c>
      <c r="M46" s="156">
        <f>G46*(1+L46/100)</f>
        <v>0</v>
      </c>
      <c r="N46" s="147">
        <v>0</v>
      </c>
      <c r="O46" s="147">
        <f>ROUND(E46*N46,5)</f>
        <v>0</v>
      </c>
      <c r="P46" s="147">
        <v>0</v>
      </c>
      <c r="Q46" s="147">
        <f>ROUND(E46*P46,5)</f>
        <v>0</v>
      </c>
      <c r="R46" s="147"/>
      <c r="S46" s="147"/>
      <c r="T46" s="148">
        <v>0.16</v>
      </c>
      <c r="U46" s="147">
        <f>ROUND(E46*T46,2)</f>
        <v>13.6</v>
      </c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95</v>
      </c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/>
      <c r="B47" s="140"/>
      <c r="C47" s="178" t="s">
        <v>144</v>
      </c>
      <c r="D47" s="149"/>
      <c r="E47" s="153">
        <v>85</v>
      </c>
      <c r="F47" s="156"/>
      <c r="G47" s="156"/>
      <c r="H47" s="156"/>
      <c r="I47" s="156"/>
      <c r="J47" s="156"/>
      <c r="K47" s="156"/>
      <c r="L47" s="156"/>
      <c r="M47" s="156"/>
      <c r="N47" s="147"/>
      <c r="O47" s="147"/>
      <c r="P47" s="147"/>
      <c r="Q47" s="147"/>
      <c r="R47" s="147"/>
      <c r="S47" s="147"/>
      <c r="T47" s="148"/>
      <c r="U47" s="147"/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97</v>
      </c>
      <c r="AF47" s="139">
        <v>0</v>
      </c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>
        <v>15</v>
      </c>
      <c r="B48" s="140" t="s">
        <v>145</v>
      </c>
      <c r="C48" s="177" t="s">
        <v>146</v>
      </c>
      <c r="D48" s="147" t="s">
        <v>106</v>
      </c>
      <c r="E48" s="152">
        <v>41</v>
      </c>
      <c r="F48" s="155">
        <f>H48+J48</f>
        <v>0</v>
      </c>
      <c r="G48" s="156">
        <f>ROUND(E48*F48,2)</f>
        <v>0</v>
      </c>
      <c r="H48" s="156"/>
      <c r="I48" s="156">
        <f>ROUND(E48*H48,2)</f>
        <v>0</v>
      </c>
      <c r="J48" s="156"/>
      <c r="K48" s="156">
        <f>ROUND(E48*J48,2)</f>
        <v>0</v>
      </c>
      <c r="L48" s="156">
        <v>21</v>
      </c>
      <c r="M48" s="156">
        <f>G48*(1+L48/100)</f>
        <v>0</v>
      </c>
      <c r="N48" s="147">
        <v>0</v>
      </c>
      <c r="O48" s="147">
        <f>ROUND(E48*N48,5)</f>
        <v>0</v>
      </c>
      <c r="P48" s="147">
        <v>0.66</v>
      </c>
      <c r="Q48" s="147">
        <f>ROUND(E48*P48,5)</f>
        <v>27.06</v>
      </c>
      <c r="R48" s="147"/>
      <c r="S48" s="147"/>
      <c r="T48" s="148">
        <v>1.38</v>
      </c>
      <c r="U48" s="147">
        <f>ROUND(E48*T48,2)</f>
        <v>56.58</v>
      </c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95</v>
      </c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8" t="s">
        <v>147</v>
      </c>
      <c r="D49" s="149"/>
      <c r="E49" s="153">
        <v>41</v>
      </c>
      <c r="F49" s="156"/>
      <c r="G49" s="156"/>
      <c r="H49" s="156"/>
      <c r="I49" s="156"/>
      <c r="J49" s="156"/>
      <c r="K49" s="156"/>
      <c r="L49" s="156"/>
      <c r="M49" s="156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97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>
        <v>16</v>
      </c>
      <c r="B50" s="140" t="s">
        <v>148</v>
      </c>
      <c r="C50" s="177" t="s">
        <v>149</v>
      </c>
      <c r="D50" s="147" t="s">
        <v>150</v>
      </c>
      <c r="E50" s="152">
        <v>38.03</v>
      </c>
      <c r="F50" s="155">
        <f>H50+J50</f>
        <v>0</v>
      </c>
      <c r="G50" s="156">
        <f>ROUND(E50*F50,2)</f>
        <v>0</v>
      </c>
      <c r="H50" s="156"/>
      <c r="I50" s="156">
        <f>ROUND(E50*H50,2)</f>
        <v>0</v>
      </c>
      <c r="J50" s="156"/>
      <c r="K50" s="156">
        <f>ROUND(E50*J50,2)</f>
        <v>0</v>
      </c>
      <c r="L50" s="156">
        <v>21</v>
      </c>
      <c r="M50" s="156">
        <f>G50*(1+L50/100)</f>
        <v>0</v>
      </c>
      <c r="N50" s="147">
        <v>0</v>
      </c>
      <c r="O50" s="147">
        <f>ROUND(E50*N50,5)</f>
        <v>0</v>
      </c>
      <c r="P50" s="147">
        <v>0</v>
      </c>
      <c r="Q50" s="147">
        <f>ROUND(E50*P50,5)</f>
        <v>0</v>
      </c>
      <c r="R50" s="147"/>
      <c r="S50" s="147"/>
      <c r="T50" s="148">
        <v>0.49</v>
      </c>
      <c r="U50" s="147">
        <f>ROUND(E50*T50,2)</f>
        <v>18.63</v>
      </c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95</v>
      </c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/>
      <c r="B51" s="140"/>
      <c r="C51" s="178" t="s">
        <v>151</v>
      </c>
      <c r="D51" s="149"/>
      <c r="E51" s="153">
        <v>38.03</v>
      </c>
      <c r="F51" s="156"/>
      <c r="G51" s="156"/>
      <c r="H51" s="156"/>
      <c r="I51" s="156"/>
      <c r="J51" s="156"/>
      <c r="K51" s="156"/>
      <c r="L51" s="156"/>
      <c r="M51" s="156"/>
      <c r="N51" s="147"/>
      <c r="O51" s="147"/>
      <c r="P51" s="147"/>
      <c r="Q51" s="147"/>
      <c r="R51" s="147"/>
      <c r="S51" s="147"/>
      <c r="T51" s="148"/>
      <c r="U51" s="147"/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97</v>
      </c>
      <c r="AF51" s="139">
        <v>0</v>
      </c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>
        <v>17</v>
      </c>
      <c r="B52" s="140" t="s">
        <v>152</v>
      </c>
      <c r="C52" s="177" t="s">
        <v>153</v>
      </c>
      <c r="D52" s="147" t="s">
        <v>150</v>
      </c>
      <c r="E52" s="152">
        <v>342.27</v>
      </c>
      <c r="F52" s="155">
        <f>H52+J52</f>
        <v>0</v>
      </c>
      <c r="G52" s="156">
        <f>ROUND(E52*F52,2)</f>
        <v>0</v>
      </c>
      <c r="H52" s="156"/>
      <c r="I52" s="156">
        <f>ROUND(E52*H52,2)</f>
        <v>0</v>
      </c>
      <c r="J52" s="156"/>
      <c r="K52" s="156">
        <f>ROUND(E52*J52,2)</f>
        <v>0</v>
      </c>
      <c r="L52" s="156">
        <v>21</v>
      </c>
      <c r="M52" s="156">
        <f>G52*(1+L52/100)</f>
        <v>0</v>
      </c>
      <c r="N52" s="147">
        <v>0</v>
      </c>
      <c r="O52" s="147">
        <f>ROUND(E52*N52,5)</f>
        <v>0</v>
      </c>
      <c r="P52" s="147">
        <v>0</v>
      </c>
      <c r="Q52" s="147">
        <f>ROUND(E52*P52,5)</f>
        <v>0</v>
      </c>
      <c r="R52" s="147"/>
      <c r="S52" s="147"/>
      <c r="T52" s="148">
        <v>0</v>
      </c>
      <c r="U52" s="147">
        <f>ROUND(E52*T52,2)</f>
        <v>0</v>
      </c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95</v>
      </c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/>
      <c r="B53" s="140"/>
      <c r="C53" s="178" t="s">
        <v>154</v>
      </c>
      <c r="D53" s="149"/>
      <c r="E53" s="153">
        <v>342.27</v>
      </c>
      <c r="F53" s="156"/>
      <c r="G53" s="156"/>
      <c r="H53" s="156"/>
      <c r="I53" s="156"/>
      <c r="J53" s="156"/>
      <c r="K53" s="156"/>
      <c r="L53" s="156"/>
      <c r="M53" s="156"/>
      <c r="N53" s="147"/>
      <c r="O53" s="147"/>
      <c r="P53" s="147"/>
      <c r="Q53" s="147"/>
      <c r="R53" s="147"/>
      <c r="S53" s="147"/>
      <c r="T53" s="148"/>
      <c r="U53" s="147"/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97</v>
      </c>
      <c r="AF53" s="139">
        <v>0</v>
      </c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>
        <v>18</v>
      </c>
      <c r="B54" s="140" t="s">
        <v>155</v>
      </c>
      <c r="C54" s="177" t="s">
        <v>156</v>
      </c>
      <c r="D54" s="147" t="s">
        <v>150</v>
      </c>
      <c r="E54" s="152">
        <v>27.06</v>
      </c>
      <c r="F54" s="155">
        <f>H54+J54</f>
        <v>0</v>
      </c>
      <c r="G54" s="156">
        <f>ROUND(E54*F54,2)</f>
        <v>0</v>
      </c>
      <c r="H54" s="156"/>
      <c r="I54" s="156">
        <f>ROUND(E54*H54,2)</f>
        <v>0</v>
      </c>
      <c r="J54" s="156"/>
      <c r="K54" s="156">
        <f>ROUND(E54*J54,2)</f>
        <v>0</v>
      </c>
      <c r="L54" s="156">
        <v>21</v>
      </c>
      <c r="M54" s="156">
        <f>G54*(1+L54/100)</f>
        <v>0</v>
      </c>
      <c r="N54" s="147">
        <v>0</v>
      </c>
      <c r="O54" s="147">
        <f>ROUND(E54*N54,5)</f>
        <v>0</v>
      </c>
      <c r="P54" s="147">
        <v>0</v>
      </c>
      <c r="Q54" s="147">
        <f>ROUND(E54*P54,5)</f>
        <v>0</v>
      </c>
      <c r="R54" s="147"/>
      <c r="S54" s="147"/>
      <c r="T54" s="148">
        <v>0</v>
      </c>
      <c r="U54" s="147">
        <f>ROUND(E54*T54,2)</f>
        <v>0</v>
      </c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95</v>
      </c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/>
      <c r="B55" s="140"/>
      <c r="C55" s="178" t="s">
        <v>157</v>
      </c>
      <c r="D55" s="149"/>
      <c r="E55" s="153">
        <v>27.06</v>
      </c>
      <c r="F55" s="156"/>
      <c r="G55" s="156"/>
      <c r="H55" s="156"/>
      <c r="I55" s="156"/>
      <c r="J55" s="156"/>
      <c r="K55" s="156"/>
      <c r="L55" s="156"/>
      <c r="M55" s="156"/>
      <c r="N55" s="147"/>
      <c r="O55" s="147"/>
      <c r="P55" s="147"/>
      <c r="Q55" s="147"/>
      <c r="R55" s="147"/>
      <c r="S55" s="147"/>
      <c r="T55" s="148"/>
      <c r="U55" s="147"/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97</v>
      </c>
      <c r="AF55" s="139">
        <v>0</v>
      </c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>
        <v>19</v>
      </c>
      <c r="B56" s="140" t="s">
        <v>158</v>
      </c>
      <c r="C56" s="177" t="s">
        <v>159</v>
      </c>
      <c r="D56" s="147" t="s">
        <v>150</v>
      </c>
      <c r="E56" s="152">
        <v>10.97</v>
      </c>
      <c r="F56" s="155">
        <f>H56+J56</f>
        <v>0</v>
      </c>
      <c r="G56" s="156">
        <f>ROUND(E56*F56,2)</f>
        <v>0</v>
      </c>
      <c r="H56" s="156"/>
      <c r="I56" s="156">
        <f>ROUND(E56*H56,2)</f>
        <v>0</v>
      </c>
      <c r="J56" s="156"/>
      <c r="K56" s="156">
        <f>ROUND(E56*J56,2)</f>
        <v>0</v>
      </c>
      <c r="L56" s="156">
        <v>21</v>
      </c>
      <c r="M56" s="156">
        <f>G56*(1+L56/100)</f>
        <v>0</v>
      </c>
      <c r="N56" s="147">
        <v>0</v>
      </c>
      <c r="O56" s="147">
        <f>ROUND(E56*N56,5)</f>
        <v>0</v>
      </c>
      <c r="P56" s="147">
        <v>0</v>
      </c>
      <c r="Q56" s="147">
        <f>ROUND(E56*P56,5)</f>
        <v>0</v>
      </c>
      <c r="R56" s="147"/>
      <c r="S56" s="147"/>
      <c r="T56" s="148">
        <v>0</v>
      </c>
      <c r="U56" s="147">
        <f>ROUND(E56*T56,2)</f>
        <v>0</v>
      </c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95</v>
      </c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/>
      <c r="B57" s="140"/>
      <c r="C57" s="178" t="s">
        <v>160</v>
      </c>
      <c r="D57" s="149"/>
      <c r="E57" s="153">
        <v>9.35</v>
      </c>
      <c r="F57" s="156"/>
      <c r="G57" s="156"/>
      <c r="H57" s="156"/>
      <c r="I57" s="156"/>
      <c r="J57" s="156"/>
      <c r="K57" s="156"/>
      <c r="L57" s="156"/>
      <c r="M57" s="156"/>
      <c r="N57" s="147"/>
      <c r="O57" s="147"/>
      <c r="P57" s="147"/>
      <c r="Q57" s="147"/>
      <c r="R57" s="147"/>
      <c r="S57" s="147"/>
      <c r="T57" s="148"/>
      <c r="U57" s="147"/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97</v>
      </c>
      <c r="AF57" s="139">
        <v>0</v>
      </c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/>
      <c r="B58" s="140"/>
      <c r="C58" s="178" t="s">
        <v>161</v>
      </c>
      <c r="D58" s="149"/>
      <c r="E58" s="153">
        <v>1.62</v>
      </c>
      <c r="F58" s="156"/>
      <c r="G58" s="156"/>
      <c r="H58" s="156"/>
      <c r="I58" s="156"/>
      <c r="J58" s="156"/>
      <c r="K58" s="156"/>
      <c r="L58" s="156"/>
      <c r="M58" s="156"/>
      <c r="N58" s="147"/>
      <c r="O58" s="147"/>
      <c r="P58" s="147"/>
      <c r="Q58" s="147"/>
      <c r="R58" s="147"/>
      <c r="S58" s="147"/>
      <c r="T58" s="148"/>
      <c r="U58" s="147"/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97</v>
      </c>
      <c r="AF58" s="139">
        <v>0</v>
      </c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x14ac:dyDescent="0.2">
      <c r="A59" s="141" t="s">
        <v>90</v>
      </c>
      <c r="B59" s="141" t="s">
        <v>53</v>
      </c>
      <c r="C59" s="179" t="s">
        <v>54</v>
      </c>
      <c r="D59" s="150"/>
      <c r="E59" s="154"/>
      <c r="F59" s="157"/>
      <c r="G59" s="157">
        <f>SUMIF(AE60:AE71,"&lt;&gt;NOR",G60:G71)</f>
        <v>0</v>
      </c>
      <c r="H59" s="157"/>
      <c r="I59" s="157">
        <f>SUM(I60:I71)</f>
        <v>0</v>
      </c>
      <c r="J59" s="157"/>
      <c r="K59" s="157">
        <f>SUM(K60:K71)</f>
        <v>0</v>
      </c>
      <c r="L59" s="157"/>
      <c r="M59" s="157">
        <f>SUM(M60:M71)</f>
        <v>0</v>
      </c>
      <c r="N59" s="150"/>
      <c r="O59" s="150">
        <f>SUM(O60:O71)</f>
        <v>8.9999999999999998E-4</v>
      </c>
      <c r="P59" s="150"/>
      <c r="Q59" s="150">
        <f>SUM(Q60:Q71)</f>
        <v>0</v>
      </c>
      <c r="R59" s="150"/>
      <c r="S59" s="150"/>
      <c r="T59" s="151"/>
      <c r="U59" s="150">
        <f>SUM(U60:U71)</f>
        <v>7.68</v>
      </c>
      <c r="AE59" t="s">
        <v>91</v>
      </c>
    </row>
    <row r="60" spans="1:60" outlineLevel="1" x14ac:dyDescent="0.2">
      <c r="A60" s="140">
        <v>20</v>
      </c>
      <c r="B60" s="140" t="s">
        <v>162</v>
      </c>
      <c r="C60" s="177" t="s">
        <v>163</v>
      </c>
      <c r="D60" s="147" t="s">
        <v>94</v>
      </c>
      <c r="E60" s="152">
        <v>3</v>
      </c>
      <c r="F60" s="155">
        <f>H60+J60</f>
        <v>0</v>
      </c>
      <c r="G60" s="156">
        <f>ROUND(E60*F60,2)</f>
        <v>0</v>
      </c>
      <c r="H60" s="156"/>
      <c r="I60" s="156">
        <f>ROUND(E60*H60,2)</f>
        <v>0</v>
      </c>
      <c r="J60" s="156"/>
      <c r="K60" s="156">
        <f>ROUND(E60*J60,2)</f>
        <v>0</v>
      </c>
      <c r="L60" s="156">
        <v>21</v>
      </c>
      <c r="M60" s="156">
        <f>G60*(1+L60/100)</f>
        <v>0</v>
      </c>
      <c r="N60" s="147">
        <v>0</v>
      </c>
      <c r="O60" s="147">
        <f>ROUND(E60*N60,5)</f>
        <v>0</v>
      </c>
      <c r="P60" s="147">
        <v>0</v>
      </c>
      <c r="Q60" s="147">
        <f>ROUND(E60*P60,5)</f>
        <v>0</v>
      </c>
      <c r="R60" s="147"/>
      <c r="S60" s="147"/>
      <c r="T60" s="148">
        <v>0</v>
      </c>
      <c r="U60" s="147">
        <f>ROUND(E60*T60,2)</f>
        <v>0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95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/>
      <c r="B61" s="140"/>
      <c r="C61" s="178" t="s">
        <v>164</v>
      </c>
      <c r="D61" s="149"/>
      <c r="E61" s="153">
        <v>3</v>
      </c>
      <c r="F61" s="156"/>
      <c r="G61" s="156"/>
      <c r="H61" s="156"/>
      <c r="I61" s="156"/>
      <c r="J61" s="156"/>
      <c r="K61" s="156"/>
      <c r="L61" s="156"/>
      <c r="M61" s="156"/>
      <c r="N61" s="147"/>
      <c r="O61" s="147"/>
      <c r="P61" s="147"/>
      <c r="Q61" s="147"/>
      <c r="R61" s="147"/>
      <c r="S61" s="147"/>
      <c r="T61" s="148"/>
      <c r="U61" s="147"/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97</v>
      </c>
      <c r="AF61" s="139">
        <v>0</v>
      </c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>
        <v>21</v>
      </c>
      <c r="B62" s="140" t="s">
        <v>165</v>
      </c>
      <c r="C62" s="177" t="s">
        <v>166</v>
      </c>
      <c r="D62" s="147" t="s">
        <v>94</v>
      </c>
      <c r="E62" s="152">
        <v>3</v>
      </c>
      <c r="F62" s="155">
        <f>H62+J62</f>
        <v>0</v>
      </c>
      <c r="G62" s="156">
        <f>ROUND(E62*F62,2)</f>
        <v>0</v>
      </c>
      <c r="H62" s="156"/>
      <c r="I62" s="156">
        <f>ROUND(E62*H62,2)</f>
        <v>0</v>
      </c>
      <c r="J62" s="156"/>
      <c r="K62" s="156">
        <f>ROUND(E62*J62,2)</f>
        <v>0</v>
      </c>
      <c r="L62" s="156">
        <v>21</v>
      </c>
      <c r="M62" s="156">
        <f>G62*(1+L62/100)</f>
        <v>0</v>
      </c>
      <c r="N62" s="147">
        <v>0</v>
      </c>
      <c r="O62" s="147">
        <f>ROUND(E62*N62,5)</f>
        <v>0</v>
      </c>
      <c r="P62" s="147">
        <v>0</v>
      </c>
      <c r="Q62" s="147">
        <f>ROUND(E62*P62,5)</f>
        <v>0</v>
      </c>
      <c r="R62" s="147"/>
      <c r="S62" s="147"/>
      <c r="T62" s="148">
        <v>0.65</v>
      </c>
      <c r="U62" s="147">
        <f>ROUND(E62*T62,2)</f>
        <v>1.95</v>
      </c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95</v>
      </c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40"/>
      <c r="B63" s="140"/>
      <c r="C63" s="178" t="s">
        <v>164</v>
      </c>
      <c r="D63" s="149"/>
      <c r="E63" s="153">
        <v>3</v>
      </c>
      <c r="F63" s="156"/>
      <c r="G63" s="156"/>
      <c r="H63" s="156"/>
      <c r="I63" s="156"/>
      <c r="J63" s="156"/>
      <c r="K63" s="156"/>
      <c r="L63" s="156"/>
      <c r="M63" s="156"/>
      <c r="N63" s="147"/>
      <c r="O63" s="147"/>
      <c r="P63" s="147"/>
      <c r="Q63" s="147"/>
      <c r="R63" s="147"/>
      <c r="S63" s="147"/>
      <c r="T63" s="148"/>
      <c r="U63" s="147"/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97</v>
      </c>
      <c r="AF63" s="139">
        <v>0</v>
      </c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ht="22.5" outlineLevel="1" x14ac:dyDescent="0.2">
      <c r="A64" s="140">
        <v>22</v>
      </c>
      <c r="B64" s="140" t="s">
        <v>123</v>
      </c>
      <c r="C64" s="177" t="s">
        <v>124</v>
      </c>
      <c r="D64" s="147" t="s">
        <v>94</v>
      </c>
      <c r="E64" s="152">
        <v>3</v>
      </c>
      <c r="F64" s="155">
        <f>H64+J64</f>
        <v>0</v>
      </c>
      <c r="G64" s="156">
        <f>ROUND(E64*F64,2)</f>
        <v>0</v>
      </c>
      <c r="H64" s="156"/>
      <c r="I64" s="156">
        <f>ROUND(E64*H64,2)</f>
        <v>0</v>
      </c>
      <c r="J64" s="156"/>
      <c r="K64" s="156">
        <f>ROUND(E64*J64,2)</f>
        <v>0</v>
      </c>
      <c r="L64" s="156">
        <v>21</v>
      </c>
      <c r="M64" s="156">
        <f>G64*(1+L64/100)</f>
        <v>0</v>
      </c>
      <c r="N64" s="147">
        <v>0</v>
      </c>
      <c r="O64" s="147">
        <f>ROUND(E64*N64,5)</f>
        <v>0</v>
      </c>
      <c r="P64" s="147">
        <v>0</v>
      </c>
      <c r="Q64" s="147">
        <f>ROUND(E64*P64,5)</f>
        <v>0</v>
      </c>
      <c r="R64" s="147"/>
      <c r="S64" s="147"/>
      <c r="T64" s="148">
        <v>0.01</v>
      </c>
      <c r="U64" s="147">
        <f>ROUND(E64*T64,2)</f>
        <v>0.03</v>
      </c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95</v>
      </c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40"/>
      <c r="B65" s="140"/>
      <c r="C65" s="178" t="s">
        <v>164</v>
      </c>
      <c r="D65" s="149"/>
      <c r="E65" s="153">
        <v>3</v>
      </c>
      <c r="F65" s="156"/>
      <c r="G65" s="156"/>
      <c r="H65" s="156"/>
      <c r="I65" s="156"/>
      <c r="J65" s="156"/>
      <c r="K65" s="156"/>
      <c r="L65" s="156"/>
      <c r="M65" s="156"/>
      <c r="N65" s="147"/>
      <c r="O65" s="147"/>
      <c r="P65" s="147"/>
      <c r="Q65" s="147"/>
      <c r="R65" s="147"/>
      <c r="S65" s="147"/>
      <c r="T65" s="148"/>
      <c r="U65" s="147"/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97</v>
      </c>
      <c r="AF65" s="139">
        <v>0</v>
      </c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>
        <v>23</v>
      </c>
      <c r="B66" s="140" t="s">
        <v>167</v>
      </c>
      <c r="C66" s="177" t="s">
        <v>168</v>
      </c>
      <c r="D66" s="147" t="s">
        <v>106</v>
      </c>
      <c r="E66" s="152">
        <v>30</v>
      </c>
      <c r="F66" s="155">
        <f>H66+J66</f>
        <v>0</v>
      </c>
      <c r="G66" s="156">
        <f>ROUND(E66*F66,2)</f>
        <v>0</v>
      </c>
      <c r="H66" s="156"/>
      <c r="I66" s="156">
        <f>ROUND(E66*H66,2)</f>
        <v>0</v>
      </c>
      <c r="J66" s="156"/>
      <c r="K66" s="156">
        <f>ROUND(E66*J66,2)</f>
        <v>0</v>
      </c>
      <c r="L66" s="156">
        <v>21</v>
      </c>
      <c r="M66" s="156">
        <f>G66*(1+L66/100)</f>
        <v>0</v>
      </c>
      <c r="N66" s="147">
        <v>0</v>
      </c>
      <c r="O66" s="147">
        <f>ROUND(E66*N66,5)</f>
        <v>0</v>
      </c>
      <c r="P66" s="147">
        <v>0</v>
      </c>
      <c r="Q66" s="147">
        <f>ROUND(E66*P66,5)</f>
        <v>0</v>
      </c>
      <c r="R66" s="147"/>
      <c r="S66" s="147"/>
      <c r="T66" s="148">
        <v>0.13</v>
      </c>
      <c r="U66" s="147">
        <f>ROUND(E66*T66,2)</f>
        <v>3.9</v>
      </c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95</v>
      </c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/>
      <c r="B67" s="140"/>
      <c r="C67" s="178" t="s">
        <v>169</v>
      </c>
      <c r="D67" s="149"/>
      <c r="E67" s="153">
        <v>30</v>
      </c>
      <c r="F67" s="156"/>
      <c r="G67" s="156"/>
      <c r="H67" s="156"/>
      <c r="I67" s="156"/>
      <c r="J67" s="156"/>
      <c r="K67" s="156"/>
      <c r="L67" s="156"/>
      <c r="M67" s="156"/>
      <c r="N67" s="147"/>
      <c r="O67" s="147"/>
      <c r="P67" s="147"/>
      <c r="Q67" s="147"/>
      <c r="R67" s="147"/>
      <c r="S67" s="147"/>
      <c r="T67" s="148"/>
      <c r="U67" s="147"/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97</v>
      </c>
      <c r="AF67" s="139">
        <v>0</v>
      </c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40">
        <v>24</v>
      </c>
      <c r="B68" s="140" t="s">
        <v>170</v>
      </c>
      <c r="C68" s="177" t="s">
        <v>171</v>
      </c>
      <c r="D68" s="147" t="s">
        <v>106</v>
      </c>
      <c r="E68" s="152">
        <v>30</v>
      </c>
      <c r="F68" s="155">
        <f>H68+J68</f>
        <v>0</v>
      </c>
      <c r="G68" s="156">
        <f>ROUND(E68*F68,2)</f>
        <v>0</v>
      </c>
      <c r="H68" s="156"/>
      <c r="I68" s="156">
        <f>ROUND(E68*H68,2)</f>
        <v>0</v>
      </c>
      <c r="J68" s="156"/>
      <c r="K68" s="156">
        <f>ROUND(E68*J68,2)</f>
        <v>0</v>
      </c>
      <c r="L68" s="156">
        <v>21</v>
      </c>
      <c r="M68" s="156">
        <f>G68*(1+L68/100)</f>
        <v>0</v>
      </c>
      <c r="N68" s="147">
        <v>0</v>
      </c>
      <c r="O68" s="147">
        <f>ROUND(E68*N68,5)</f>
        <v>0</v>
      </c>
      <c r="P68" s="147">
        <v>0</v>
      </c>
      <c r="Q68" s="147">
        <f>ROUND(E68*P68,5)</f>
        <v>0</v>
      </c>
      <c r="R68" s="147"/>
      <c r="S68" s="147"/>
      <c r="T68" s="148">
        <v>0.06</v>
      </c>
      <c r="U68" s="147">
        <f>ROUND(E68*T68,2)</f>
        <v>1.8</v>
      </c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95</v>
      </c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40"/>
      <c r="B69" s="140"/>
      <c r="C69" s="178" t="s">
        <v>169</v>
      </c>
      <c r="D69" s="149"/>
      <c r="E69" s="153">
        <v>30</v>
      </c>
      <c r="F69" s="156"/>
      <c r="G69" s="156"/>
      <c r="H69" s="156"/>
      <c r="I69" s="156"/>
      <c r="J69" s="156"/>
      <c r="K69" s="156"/>
      <c r="L69" s="156"/>
      <c r="M69" s="156"/>
      <c r="N69" s="147"/>
      <c r="O69" s="147"/>
      <c r="P69" s="147"/>
      <c r="Q69" s="147"/>
      <c r="R69" s="147"/>
      <c r="S69" s="147"/>
      <c r="T69" s="148"/>
      <c r="U69" s="147"/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97</v>
      </c>
      <c r="AF69" s="139">
        <v>0</v>
      </c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>
        <v>25</v>
      </c>
      <c r="B70" s="140" t="s">
        <v>172</v>
      </c>
      <c r="C70" s="177" t="s">
        <v>173</v>
      </c>
      <c r="D70" s="147" t="s">
        <v>174</v>
      </c>
      <c r="E70" s="152">
        <v>0.9</v>
      </c>
      <c r="F70" s="155">
        <f>H70+J70</f>
        <v>0</v>
      </c>
      <c r="G70" s="156">
        <f>ROUND(E70*F70,2)</f>
        <v>0</v>
      </c>
      <c r="H70" s="156"/>
      <c r="I70" s="156">
        <f>ROUND(E70*H70,2)</f>
        <v>0</v>
      </c>
      <c r="J70" s="156"/>
      <c r="K70" s="156">
        <f>ROUND(E70*J70,2)</f>
        <v>0</v>
      </c>
      <c r="L70" s="156">
        <v>21</v>
      </c>
      <c r="M70" s="156">
        <f>G70*(1+L70/100)</f>
        <v>0</v>
      </c>
      <c r="N70" s="147">
        <v>1E-3</v>
      </c>
      <c r="O70" s="147">
        <f>ROUND(E70*N70,5)</f>
        <v>8.9999999999999998E-4</v>
      </c>
      <c r="P70" s="147">
        <v>0</v>
      </c>
      <c r="Q70" s="147">
        <f>ROUND(E70*P70,5)</f>
        <v>0</v>
      </c>
      <c r="R70" s="147"/>
      <c r="S70" s="147"/>
      <c r="T70" s="148">
        <v>0</v>
      </c>
      <c r="U70" s="147">
        <f>ROUND(E70*T70,2)</f>
        <v>0</v>
      </c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175</v>
      </c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/>
      <c r="B71" s="140"/>
      <c r="C71" s="178" t="s">
        <v>176</v>
      </c>
      <c r="D71" s="149"/>
      <c r="E71" s="153">
        <v>0.9</v>
      </c>
      <c r="F71" s="156"/>
      <c r="G71" s="156"/>
      <c r="H71" s="156"/>
      <c r="I71" s="156"/>
      <c r="J71" s="156"/>
      <c r="K71" s="156"/>
      <c r="L71" s="156"/>
      <c r="M71" s="156"/>
      <c r="N71" s="147"/>
      <c r="O71" s="147"/>
      <c r="P71" s="147"/>
      <c r="Q71" s="147"/>
      <c r="R71" s="147"/>
      <c r="S71" s="147"/>
      <c r="T71" s="148"/>
      <c r="U71" s="147"/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97</v>
      </c>
      <c r="AF71" s="139">
        <v>0</v>
      </c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x14ac:dyDescent="0.2">
      <c r="A72" s="141" t="s">
        <v>90</v>
      </c>
      <c r="B72" s="141" t="s">
        <v>55</v>
      </c>
      <c r="C72" s="179" t="s">
        <v>56</v>
      </c>
      <c r="D72" s="150"/>
      <c r="E72" s="154"/>
      <c r="F72" s="157"/>
      <c r="G72" s="157">
        <f>SUMIF(AE73:AE87,"&lt;&gt;NOR",G73:G87)</f>
        <v>0</v>
      </c>
      <c r="H72" s="157"/>
      <c r="I72" s="157">
        <f>SUM(I73:I87)</f>
        <v>0</v>
      </c>
      <c r="J72" s="157"/>
      <c r="K72" s="157">
        <f>SUM(K73:K87)</f>
        <v>0</v>
      </c>
      <c r="L72" s="157"/>
      <c r="M72" s="157">
        <f>SUM(M73:M87)</f>
        <v>0</v>
      </c>
      <c r="N72" s="150"/>
      <c r="O72" s="150">
        <f>SUM(O73:O87)</f>
        <v>41.897719999999993</v>
      </c>
      <c r="P72" s="150"/>
      <c r="Q72" s="150">
        <f>SUM(Q73:Q87)</f>
        <v>0.41399999999999998</v>
      </c>
      <c r="R72" s="150"/>
      <c r="S72" s="150"/>
      <c r="T72" s="151"/>
      <c r="U72" s="150">
        <f>SUM(U73:U87)</f>
        <v>11.2</v>
      </c>
      <c r="AE72" t="s">
        <v>91</v>
      </c>
    </row>
    <row r="73" spans="1:60" outlineLevel="1" x14ac:dyDescent="0.2">
      <c r="A73" s="140">
        <v>26</v>
      </c>
      <c r="B73" s="140" t="s">
        <v>177</v>
      </c>
      <c r="C73" s="177" t="s">
        <v>178</v>
      </c>
      <c r="D73" s="147" t="s">
        <v>106</v>
      </c>
      <c r="E73" s="152">
        <v>3</v>
      </c>
      <c r="F73" s="155">
        <f>H73+J73</f>
        <v>0</v>
      </c>
      <c r="G73" s="156">
        <f>ROUND(E73*F73,2)</f>
        <v>0</v>
      </c>
      <c r="H73" s="156"/>
      <c r="I73" s="156">
        <f>ROUND(E73*H73,2)</f>
        <v>0</v>
      </c>
      <c r="J73" s="156"/>
      <c r="K73" s="156">
        <f>ROUND(E73*J73,2)</f>
        <v>0</v>
      </c>
      <c r="L73" s="156">
        <v>21</v>
      </c>
      <c r="M73" s="156">
        <f>G73*(1+L73/100)</f>
        <v>0</v>
      </c>
      <c r="N73" s="147">
        <v>0</v>
      </c>
      <c r="O73" s="147">
        <f>ROUND(E73*N73,5)</f>
        <v>0</v>
      </c>
      <c r="P73" s="147">
        <v>0.13800000000000001</v>
      </c>
      <c r="Q73" s="147">
        <f>ROUND(E73*P73,5)</f>
        <v>0.41399999999999998</v>
      </c>
      <c r="R73" s="147"/>
      <c r="S73" s="147"/>
      <c r="T73" s="148">
        <v>0.16</v>
      </c>
      <c r="U73" s="147">
        <f>ROUND(E73*T73,2)</f>
        <v>0.48</v>
      </c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95</v>
      </c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/>
      <c r="B74" s="140"/>
      <c r="C74" s="178" t="s">
        <v>131</v>
      </c>
      <c r="D74" s="149"/>
      <c r="E74" s="153">
        <v>3</v>
      </c>
      <c r="F74" s="156"/>
      <c r="G74" s="156"/>
      <c r="H74" s="156"/>
      <c r="I74" s="156"/>
      <c r="J74" s="156"/>
      <c r="K74" s="156"/>
      <c r="L74" s="156"/>
      <c r="M74" s="156"/>
      <c r="N74" s="147"/>
      <c r="O74" s="147"/>
      <c r="P74" s="147"/>
      <c r="Q74" s="147"/>
      <c r="R74" s="147"/>
      <c r="S74" s="147"/>
      <c r="T74" s="148"/>
      <c r="U74" s="147"/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97</v>
      </c>
      <c r="AF74" s="139">
        <v>0</v>
      </c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0">
        <v>27</v>
      </c>
      <c r="B75" s="140" t="s">
        <v>179</v>
      </c>
      <c r="C75" s="177" t="s">
        <v>180</v>
      </c>
      <c r="D75" s="147" t="s">
        <v>106</v>
      </c>
      <c r="E75" s="152">
        <v>3</v>
      </c>
      <c r="F75" s="155">
        <f>H75+J75</f>
        <v>0</v>
      </c>
      <c r="G75" s="156">
        <f>ROUND(E75*F75,2)</f>
        <v>0</v>
      </c>
      <c r="H75" s="156"/>
      <c r="I75" s="156">
        <f>ROUND(E75*H75,2)</f>
        <v>0</v>
      </c>
      <c r="J75" s="156"/>
      <c r="K75" s="156">
        <f>ROUND(E75*J75,2)</f>
        <v>0</v>
      </c>
      <c r="L75" s="156">
        <v>21</v>
      </c>
      <c r="M75" s="156">
        <f>G75*(1+L75/100)</f>
        <v>0</v>
      </c>
      <c r="N75" s="147">
        <v>7.3899999999999993E-2</v>
      </c>
      <c r="O75" s="147">
        <f>ROUND(E75*N75,5)</f>
        <v>0.22170000000000001</v>
      </c>
      <c r="P75" s="147">
        <v>0</v>
      </c>
      <c r="Q75" s="147">
        <f>ROUND(E75*P75,5)</f>
        <v>0</v>
      </c>
      <c r="R75" s="147"/>
      <c r="S75" s="147"/>
      <c r="T75" s="148">
        <v>0.47799999999999998</v>
      </c>
      <c r="U75" s="147">
        <f>ROUND(E75*T75,2)</f>
        <v>1.43</v>
      </c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95</v>
      </c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/>
      <c r="B76" s="140"/>
      <c r="C76" s="178" t="s">
        <v>131</v>
      </c>
      <c r="D76" s="149"/>
      <c r="E76" s="153">
        <v>3</v>
      </c>
      <c r="F76" s="156"/>
      <c r="G76" s="156"/>
      <c r="H76" s="156"/>
      <c r="I76" s="156"/>
      <c r="J76" s="156"/>
      <c r="K76" s="156"/>
      <c r="L76" s="156"/>
      <c r="M76" s="156"/>
      <c r="N76" s="147"/>
      <c r="O76" s="147"/>
      <c r="P76" s="147"/>
      <c r="Q76" s="147"/>
      <c r="R76" s="147"/>
      <c r="S76" s="147"/>
      <c r="T76" s="148"/>
      <c r="U76" s="147"/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97</v>
      </c>
      <c r="AF76" s="139">
        <v>0</v>
      </c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>
        <v>28</v>
      </c>
      <c r="B77" s="140" t="s">
        <v>181</v>
      </c>
      <c r="C77" s="177" t="s">
        <v>182</v>
      </c>
      <c r="D77" s="147" t="s">
        <v>106</v>
      </c>
      <c r="E77" s="152">
        <v>3</v>
      </c>
      <c r="F77" s="155">
        <f>H77+J77</f>
        <v>0</v>
      </c>
      <c r="G77" s="156">
        <f>ROUND(E77*F77,2)</f>
        <v>0</v>
      </c>
      <c r="H77" s="156"/>
      <c r="I77" s="156">
        <f>ROUND(E77*H77,2)</f>
        <v>0</v>
      </c>
      <c r="J77" s="156"/>
      <c r="K77" s="156">
        <f>ROUND(E77*J77,2)</f>
        <v>0</v>
      </c>
      <c r="L77" s="156">
        <v>21</v>
      </c>
      <c r="M77" s="156">
        <f>G77*(1+L77/100)</f>
        <v>0</v>
      </c>
      <c r="N77" s="147">
        <v>0.378</v>
      </c>
      <c r="O77" s="147">
        <f>ROUND(E77*N77,5)</f>
        <v>1.1339999999999999</v>
      </c>
      <c r="P77" s="147">
        <v>0</v>
      </c>
      <c r="Q77" s="147">
        <f>ROUND(E77*P77,5)</f>
        <v>0</v>
      </c>
      <c r="R77" s="147"/>
      <c r="S77" s="147"/>
      <c r="T77" s="148">
        <v>0.03</v>
      </c>
      <c r="U77" s="147">
        <f>ROUND(E77*T77,2)</f>
        <v>0.09</v>
      </c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95</v>
      </c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0"/>
      <c r="B78" s="140"/>
      <c r="C78" s="178" t="s">
        <v>183</v>
      </c>
      <c r="D78" s="149"/>
      <c r="E78" s="153">
        <v>3</v>
      </c>
      <c r="F78" s="156"/>
      <c r="G78" s="156"/>
      <c r="H78" s="156"/>
      <c r="I78" s="156"/>
      <c r="J78" s="156"/>
      <c r="K78" s="156"/>
      <c r="L78" s="156"/>
      <c r="M78" s="156"/>
      <c r="N78" s="147"/>
      <c r="O78" s="147"/>
      <c r="P78" s="147"/>
      <c r="Q78" s="147"/>
      <c r="R78" s="147"/>
      <c r="S78" s="147"/>
      <c r="T78" s="148"/>
      <c r="U78" s="147"/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97</v>
      </c>
      <c r="AF78" s="139">
        <v>0</v>
      </c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ht="22.5" outlineLevel="1" x14ac:dyDescent="0.2">
      <c r="A79" s="140">
        <v>29</v>
      </c>
      <c r="B79" s="140" t="s">
        <v>184</v>
      </c>
      <c r="C79" s="177" t="s">
        <v>185</v>
      </c>
      <c r="D79" s="147" t="s">
        <v>106</v>
      </c>
      <c r="E79" s="152">
        <v>58</v>
      </c>
      <c r="F79" s="155">
        <f>H79+J79</f>
        <v>0</v>
      </c>
      <c r="G79" s="156">
        <f>ROUND(E79*F79,2)</f>
        <v>0</v>
      </c>
      <c r="H79" s="156"/>
      <c r="I79" s="156">
        <f>ROUND(E79*H79,2)</f>
        <v>0</v>
      </c>
      <c r="J79" s="156"/>
      <c r="K79" s="156">
        <f>ROUND(E79*J79,2)</f>
        <v>0</v>
      </c>
      <c r="L79" s="156">
        <v>21</v>
      </c>
      <c r="M79" s="156">
        <f>G79*(1+L79/100)</f>
        <v>0</v>
      </c>
      <c r="N79" s="147">
        <v>0.441</v>
      </c>
      <c r="O79" s="147">
        <f>ROUND(E79*N79,5)</f>
        <v>25.577999999999999</v>
      </c>
      <c r="P79" s="147">
        <v>0</v>
      </c>
      <c r="Q79" s="147">
        <f>ROUND(E79*P79,5)</f>
        <v>0</v>
      </c>
      <c r="R79" s="147"/>
      <c r="S79" s="147"/>
      <c r="T79" s="148">
        <v>2.9000000000000001E-2</v>
      </c>
      <c r="U79" s="147">
        <f>ROUND(E79*T79,2)</f>
        <v>1.68</v>
      </c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95</v>
      </c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40"/>
      <c r="B80" s="140"/>
      <c r="C80" s="178" t="s">
        <v>186</v>
      </c>
      <c r="D80" s="149"/>
      <c r="E80" s="153">
        <v>17</v>
      </c>
      <c r="F80" s="156"/>
      <c r="G80" s="156"/>
      <c r="H80" s="156"/>
      <c r="I80" s="156"/>
      <c r="J80" s="156"/>
      <c r="K80" s="156"/>
      <c r="L80" s="156"/>
      <c r="M80" s="156"/>
      <c r="N80" s="147"/>
      <c r="O80" s="147"/>
      <c r="P80" s="147"/>
      <c r="Q80" s="147"/>
      <c r="R80" s="147"/>
      <c r="S80" s="147"/>
      <c r="T80" s="148"/>
      <c r="U80" s="147"/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97</v>
      </c>
      <c r="AF80" s="139">
        <v>0</v>
      </c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0"/>
      <c r="B81" s="140"/>
      <c r="C81" s="178" t="s">
        <v>187</v>
      </c>
      <c r="D81" s="149"/>
      <c r="E81" s="153">
        <v>41</v>
      </c>
      <c r="F81" s="156"/>
      <c r="G81" s="156"/>
      <c r="H81" s="156"/>
      <c r="I81" s="156"/>
      <c r="J81" s="156"/>
      <c r="K81" s="156"/>
      <c r="L81" s="156"/>
      <c r="M81" s="156"/>
      <c r="N81" s="147"/>
      <c r="O81" s="147"/>
      <c r="P81" s="147"/>
      <c r="Q81" s="147"/>
      <c r="R81" s="147"/>
      <c r="S81" s="147"/>
      <c r="T81" s="148"/>
      <c r="U81" s="147"/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97</v>
      </c>
      <c r="AF81" s="139">
        <v>0</v>
      </c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>
        <v>30</v>
      </c>
      <c r="B82" s="140" t="s">
        <v>188</v>
      </c>
      <c r="C82" s="177" t="s">
        <v>189</v>
      </c>
      <c r="D82" s="147" t="s">
        <v>106</v>
      </c>
      <c r="E82" s="152">
        <v>17</v>
      </c>
      <c r="F82" s="155">
        <f>H82+J82</f>
        <v>0</v>
      </c>
      <c r="G82" s="156">
        <f>ROUND(E82*F82,2)</f>
        <v>0</v>
      </c>
      <c r="H82" s="156"/>
      <c r="I82" s="156">
        <f>ROUND(E82*H82,2)</f>
        <v>0</v>
      </c>
      <c r="J82" s="156"/>
      <c r="K82" s="156">
        <f>ROUND(E82*J82,2)</f>
        <v>0</v>
      </c>
      <c r="L82" s="156">
        <v>21</v>
      </c>
      <c r="M82" s="156">
        <f>G82*(1+L82/100)</f>
        <v>0</v>
      </c>
      <c r="N82" s="147">
        <v>0.63290999999999997</v>
      </c>
      <c r="O82" s="147">
        <f>ROUND(E82*N82,5)</f>
        <v>10.75947</v>
      </c>
      <c r="P82" s="147">
        <v>0</v>
      </c>
      <c r="Q82" s="147">
        <f>ROUND(E82*P82,5)</f>
        <v>0</v>
      </c>
      <c r="R82" s="147"/>
      <c r="S82" s="147"/>
      <c r="T82" s="148">
        <v>0.17699999999999999</v>
      </c>
      <c r="U82" s="147">
        <f>ROUND(E82*T82,2)</f>
        <v>3.01</v>
      </c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95</v>
      </c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258" t="s">
        <v>190</v>
      </c>
      <c r="D83" s="259"/>
      <c r="E83" s="259"/>
      <c r="F83" s="158"/>
      <c r="G83" s="159"/>
      <c r="H83" s="156"/>
      <c r="I83" s="156"/>
      <c r="J83" s="156"/>
      <c r="K83" s="156"/>
      <c r="L83" s="156"/>
      <c r="M83" s="156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191</v>
      </c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42" t="str">
        <f>C83</f>
        <v>Beton tř. C 16/20</v>
      </c>
      <c r="BB83" s="139"/>
      <c r="BC83" s="139"/>
      <c r="BD83" s="139"/>
      <c r="BE83" s="139"/>
      <c r="BF83" s="139"/>
      <c r="BG83" s="139"/>
      <c r="BH83" s="139"/>
    </row>
    <row r="84" spans="1:60" outlineLevel="1" x14ac:dyDescent="0.2">
      <c r="A84" s="140"/>
      <c r="B84" s="140"/>
      <c r="C84" s="178" t="s">
        <v>186</v>
      </c>
      <c r="D84" s="149"/>
      <c r="E84" s="153">
        <v>17</v>
      </c>
      <c r="F84" s="156"/>
      <c r="G84" s="156"/>
      <c r="H84" s="156"/>
      <c r="I84" s="156"/>
      <c r="J84" s="156"/>
      <c r="K84" s="156"/>
      <c r="L84" s="156"/>
      <c r="M84" s="156"/>
      <c r="N84" s="147"/>
      <c r="O84" s="147"/>
      <c r="P84" s="147"/>
      <c r="Q84" s="147"/>
      <c r="R84" s="147"/>
      <c r="S84" s="147"/>
      <c r="T84" s="148"/>
      <c r="U84" s="147"/>
      <c r="V84" s="139"/>
      <c r="W84" s="139"/>
      <c r="X84" s="139"/>
      <c r="Y84" s="139"/>
      <c r="Z84" s="139"/>
      <c r="AA84" s="139"/>
      <c r="AB84" s="139"/>
      <c r="AC84" s="139"/>
      <c r="AD84" s="139"/>
      <c r="AE84" s="139" t="s">
        <v>97</v>
      </c>
      <c r="AF84" s="139">
        <v>0</v>
      </c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ht="22.5" outlineLevel="1" x14ac:dyDescent="0.2">
      <c r="A85" s="140">
        <v>31</v>
      </c>
      <c r="B85" s="140" t="s">
        <v>192</v>
      </c>
      <c r="C85" s="177" t="s">
        <v>193</v>
      </c>
      <c r="D85" s="147" t="s">
        <v>106</v>
      </c>
      <c r="E85" s="152">
        <v>41</v>
      </c>
      <c r="F85" s="155">
        <f>H85+J85</f>
        <v>0</v>
      </c>
      <c r="G85" s="156">
        <f>ROUND(E85*F85,2)</f>
        <v>0</v>
      </c>
      <c r="H85" s="156"/>
      <c r="I85" s="156">
        <f>ROUND(E85*H85,2)</f>
        <v>0</v>
      </c>
      <c r="J85" s="156"/>
      <c r="K85" s="156">
        <f>ROUND(E85*J85,2)</f>
        <v>0</v>
      </c>
      <c r="L85" s="156">
        <v>21</v>
      </c>
      <c r="M85" s="156">
        <f>G85*(1+L85/100)</f>
        <v>0</v>
      </c>
      <c r="N85" s="147">
        <v>0.10255</v>
      </c>
      <c r="O85" s="147">
        <f>ROUND(E85*N85,5)</f>
        <v>4.2045500000000002</v>
      </c>
      <c r="P85" s="147">
        <v>0</v>
      </c>
      <c r="Q85" s="147">
        <f>ROUND(E85*P85,5)</f>
        <v>0</v>
      </c>
      <c r="R85" s="147"/>
      <c r="S85" s="147"/>
      <c r="T85" s="148">
        <v>0.11</v>
      </c>
      <c r="U85" s="147">
        <f>ROUND(E85*T85,2)</f>
        <v>4.51</v>
      </c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95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/>
      <c r="B86" s="140"/>
      <c r="C86" s="258" t="s">
        <v>194</v>
      </c>
      <c r="D86" s="259"/>
      <c r="E86" s="259"/>
      <c r="F86" s="158"/>
      <c r="G86" s="159"/>
      <c r="H86" s="156"/>
      <c r="I86" s="156"/>
      <c r="J86" s="156"/>
      <c r="K86" s="156"/>
      <c r="L86" s="156"/>
      <c r="M86" s="156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191</v>
      </c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42" t="str">
        <f>C86</f>
        <v>Asfaltobeton ACL 16+.</v>
      </c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8" t="s">
        <v>195</v>
      </c>
      <c r="D87" s="149"/>
      <c r="E87" s="153">
        <v>41</v>
      </c>
      <c r="F87" s="156"/>
      <c r="G87" s="156"/>
      <c r="H87" s="156"/>
      <c r="I87" s="156"/>
      <c r="J87" s="156"/>
      <c r="K87" s="156"/>
      <c r="L87" s="156"/>
      <c r="M87" s="156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97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x14ac:dyDescent="0.2">
      <c r="A88" s="141" t="s">
        <v>90</v>
      </c>
      <c r="B88" s="141" t="s">
        <v>57</v>
      </c>
      <c r="C88" s="179" t="s">
        <v>58</v>
      </c>
      <c r="D88" s="150"/>
      <c r="E88" s="154"/>
      <c r="F88" s="157"/>
      <c r="G88" s="157">
        <f>SUMIF(AE89:AE104,"&lt;&gt;NOR",G89:G104)</f>
        <v>0</v>
      </c>
      <c r="H88" s="157"/>
      <c r="I88" s="157">
        <f>SUM(I89:I104)</f>
        <v>0</v>
      </c>
      <c r="J88" s="157"/>
      <c r="K88" s="157">
        <f>SUM(K89:K104)</f>
        <v>0</v>
      </c>
      <c r="L88" s="157"/>
      <c r="M88" s="157">
        <f>SUM(M89:M104)</f>
        <v>0</v>
      </c>
      <c r="N88" s="150"/>
      <c r="O88" s="150">
        <f>SUM(O89:O104)</f>
        <v>73.767589999999984</v>
      </c>
      <c r="P88" s="150"/>
      <c r="Q88" s="150">
        <f>SUM(Q89:Q104)</f>
        <v>0</v>
      </c>
      <c r="R88" s="150"/>
      <c r="S88" s="150"/>
      <c r="T88" s="151"/>
      <c r="U88" s="150">
        <f>SUM(U89:U104)</f>
        <v>81.17</v>
      </c>
      <c r="AE88" t="s">
        <v>91</v>
      </c>
    </row>
    <row r="89" spans="1:60" outlineLevel="1" x14ac:dyDescent="0.2">
      <c r="A89" s="140">
        <v>32</v>
      </c>
      <c r="B89" s="140" t="s">
        <v>196</v>
      </c>
      <c r="C89" s="177" t="s">
        <v>197</v>
      </c>
      <c r="D89" s="147" t="s">
        <v>94</v>
      </c>
      <c r="E89" s="152">
        <v>30.508500000000002</v>
      </c>
      <c r="F89" s="155">
        <f>H89+J89</f>
        <v>0</v>
      </c>
      <c r="G89" s="156">
        <f>ROUND(E89*F89,2)</f>
        <v>0</v>
      </c>
      <c r="H89" s="156"/>
      <c r="I89" s="156">
        <f>ROUND(E89*H89,2)</f>
        <v>0</v>
      </c>
      <c r="J89" s="156"/>
      <c r="K89" s="156">
        <f>ROUND(E89*J89,2)</f>
        <v>0</v>
      </c>
      <c r="L89" s="156">
        <v>21</v>
      </c>
      <c r="M89" s="156">
        <f>G89*(1+L89/100)</f>
        <v>0</v>
      </c>
      <c r="N89" s="147">
        <v>1.8907700000000001</v>
      </c>
      <c r="O89" s="147">
        <f>ROUND(E89*N89,5)</f>
        <v>57.684559999999998</v>
      </c>
      <c r="P89" s="147">
        <v>0</v>
      </c>
      <c r="Q89" s="147">
        <f>ROUND(E89*P89,5)</f>
        <v>0</v>
      </c>
      <c r="R89" s="147"/>
      <c r="S89" s="147"/>
      <c r="T89" s="148">
        <v>1.7</v>
      </c>
      <c r="U89" s="147">
        <f>ROUND(E89*T89,2)</f>
        <v>51.86</v>
      </c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95</v>
      </c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/>
      <c r="B90" s="140"/>
      <c r="C90" s="178" t="s">
        <v>198</v>
      </c>
      <c r="D90" s="149"/>
      <c r="E90" s="153">
        <v>30.508500000000002</v>
      </c>
      <c r="F90" s="156"/>
      <c r="G90" s="156"/>
      <c r="H90" s="156"/>
      <c r="I90" s="156"/>
      <c r="J90" s="156"/>
      <c r="K90" s="156"/>
      <c r="L90" s="156"/>
      <c r="M90" s="156"/>
      <c r="N90" s="147"/>
      <c r="O90" s="147"/>
      <c r="P90" s="147"/>
      <c r="Q90" s="147"/>
      <c r="R90" s="147"/>
      <c r="S90" s="147"/>
      <c r="T90" s="148"/>
      <c r="U90" s="147"/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97</v>
      </c>
      <c r="AF90" s="139">
        <v>0</v>
      </c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>
        <v>33</v>
      </c>
      <c r="B91" s="140" t="s">
        <v>199</v>
      </c>
      <c r="C91" s="177" t="s">
        <v>200</v>
      </c>
      <c r="D91" s="147" t="s">
        <v>134</v>
      </c>
      <c r="E91" s="152">
        <v>184.9</v>
      </c>
      <c r="F91" s="155">
        <f>H91+J91</f>
        <v>0</v>
      </c>
      <c r="G91" s="156">
        <f>ROUND(E91*F91,2)</f>
        <v>0</v>
      </c>
      <c r="H91" s="156"/>
      <c r="I91" s="156">
        <f>ROUND(E91*H91,2)</f>
        <v>0</v>
      </c>
      <c r="J91" s="156"/>
      <c r="K91" s="156">
        <f>ROUND(E91*J91,2)</f>
        <v>0</v>
      </c>
      <c r="L91" s="156">
        <v>21</v>
      </c>
      <c r="M91" s="156">
        <f>G91*(1+L91/100)</f>
        <v>0</v>
      </c>
      <c r="N91" s="147">
        <v>1.0000000000000001E-5</v>
      </c>
      <c r="O91" s="147">
        <f>ROUND(E91*N91,5)</f>
        <v>1.8500000000000001E-3</v>
      </c>
      <c r="P91" s="147">
        <v>0</v>
      </c>
      <c r="Q91" s="147">
        <f>ROUND(E91*P91,5)</f>
        <v>0</v>
      </c>
      <c r="R91" s="147"/>
      <c r="S91" s="147"/>
      <c r="T91" s="148">
        <v>0.08</v>
      </c>
      <c r="U91" s="147">
        <f>ROUND(E91*T91,2)</f>
        <v>14.79</v>
      </c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95</v>
      </c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/>
      <c r="B92" s="140"/>
      <c r="C92" s="178" t="s">
        <v>201</v>
      </c>
      <c r="D92" s="149"/>
      <c r="E92" s="153">
        <v>184.9</v>
      </c>
      <c r="F92" s="156"/>
      <c r="G92" s="156"/>
      <c r="H92" s="156"/>
      <c r="I92" s="156"/>
      <c r="J92" s="156"/>
      <c r="K92" s="156"/>
      <c r="L92" s="156"/>
      <c r="M92" s="156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97</v>
      </c>
      <c r="AF92" s="139">
        <v>0</v>
      </c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>
        <v>34</v>
      </c>
      <c r="B93" s="140" t="s">
        <v>202</v>
      </c>
      <c r="C93" s="177" t="s">
        <v>203</v>
      </c>
      <c r="D93" s="147" t="s">
        <v>204</v>
      </c>
      <c r="E93" s="152">
        <v>188.59800000000001</v>
      </c>
      <c r="F93" s="155">
        <f>H93+J93</f>
        <v>0</v>
      </c>
      <c r="G93" s="156">
        <f>ROUND(E93*F93,2)</f>
        <v>0</v>
      </c>
      <c r="H93" s="156"/>
      <c r="I93" s="156">
        <f>ROUND(E93*H93,2)</f>
        <v>0</v>
      </c>
      <c r="J93" s="156"/>
      <c r="K93" s="156">
        <f>ROUND(E93*J93,2)</f>
        <v>0</v>
      </c>
      <c r="L93" s="156">
        <v>21</v>
      </c>
      <c r="M93" s="156">
        <f>G93*(1+L93/100)</f>
        <v>0</v>
      </c>
      <c r="N93" s="147">
        <v>4.1000000000000003E-3</v>
      </c>
      <c r="O93" s="147">
        <f>ROUND(E93*N93,5)</f>
        <v>0.77324999999999999</v>
      </c>
      <c r="P93" s="147">
        <v>0</v>
      </c>
      <c r="Q93" s="147">
        <f>ROUND(E93*P93,5)</f>
        <v>0</v>
      </c>
      <c r="R93" s="147"/>
      <c r="S93" s="147"/>
      <c r="T93" s="148">
        <v>0</v>
      </c>
      <c r="U93" s="147">
        <f>ROUND(E93*T93,2)</f>
        <v>0</v>
      </c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175</v>
      </c>
      <c r="AF93" s="139"/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8" t="s">
        <v>205</v>
      </c>
      <c r="D94" s="149"/>
      <c r="E94" s="153">
        <v>188.59800000000001</v>
      </c>
      <c r="F94" s="156"/>
      <c r="G94" s="156"/>
      <c r="H94" s="156"/>
      <c r="I94" s="156"/>
      <c r="J94" s="156"/>
      <c r="K94" s="156"/>
      <c r="L94" s="156"/>
      <c r="M94" s="156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97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ht="22.5" outlineLevel="1" x14ac:dyDescent="0.2">
      <c r="A95" s="140">
        <v>35</v>
      </c>
      <c r="B95" s="140" t="s">
        <v>206</v>
      </c>
      <c r="C95" s="177" t="s">
        <v>207</v>
      </c>
      <c r="D95" s="147" t="s">
        <v>204</v>
      </c>
      <c r="E95" s="152">
        <v>4</v>
      </c>
      <c r="F95" s="155">
        <f>H95+J95</f>
        <v>0</v>
      </c>
      <c r="G95" s="156">
        <f>ROUND(E95*F95,2)</f>
        <v>0</v>
      </c>
      <c r="H95" s="156"/>
      <c r="I95" s="156">
        <f>ROUND(E95*H95,2)</f>
        <v>0</v>
      </c>
      <c r="J95" s="156"/>
      <c r="K95" s="156">
        <f>ROUND(E95*J95,2)</f>
        <v>0</v>
      </c>
      <c r="L95" s="156">
        <v>21</v>
      </c>
      <c r="M95" s="156">
        <f>G95*(1+L95/100)</f>
        <v>0</v>
      </c>
      <c r="N95" s="147">
        <v>3.2499999999999999E-3</v>
      </c>
      <c r="O95" s="147">
        <f>ROUND(E95*N95,5)</f>
        <v>1.2999999999999999E-2</v>
      </c>
      <c r="P95" s="147">
        <v>0</v>
      </c>
      <c r="Q95" s="147">
        <f>ROUND(E95*P95,5)</f>
        <v>0</v>
      </c>
      <c r="R95" s="147"/>
      <c r="S95" s="147"/>
      <c r="T95" s="148">
        <v>0.33</v>
      </c>
      <c r="U95" s="147">
        <f>ROUND(E95*T95,2)</f>
        <v>1.32</v>
      </c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95</v>
      </c>
      <c r="AF95" s="139"/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/>
      <c r="B96" s="140"/>
      <c r="C96" s="178" t="s">
        <v>208</v>
      </c>
      <c r="D96" s="149"/>
      <c r="E96" s="153">
        <v>4</v>
      </c>
      <c r="F96" s="156"/>
      <c r="G96" s="156"/>
      <c r="H96" s="156"/>
      <c r="I96" s="156"/>
      <c r="J96" s="156"/>
      <c r="K96" s="156"/>
      <c r="L96" s="156"/>
      <c r="M96" s="156"/>
      <c r="N96" s="147"/>
      <c r="O96" s="147"/>
      <c r="P96" s="147"/>
      <c r="Q96" s="147"/>
      <c r="R96" s="147"/>
      <c r="S96" s="147"/>
      <c r="T96" s="148"/>
      <c r="U96" s="147"/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97</v>
      </c>
      <c r="AF96" s="139">
        <v>0</v>
      </c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>
        <v>36</v>
      </c>
      <c r="B97" s="140" t="s">
        <v>209</v>
      </c>
      <c r="C97" s="177" t="s">
        <v>210</v>
      </c>
      <c r="D97" s="147" t="s">
        <v>204</v>
      </c>
      <c r="E97" s="152">
        <v>40</v>
      </c>
      <c r="F97" s="155">
        <f>H97+J97</f>
        <v>0</v>
      </c>
      <c r="G97" s="156">
        <f>ROUND(E97*F97,2)</f>
        <v>0</v>
      </c>
      <c r="H97" s="156"/>
      <c r="I97" s="156">
        <f>ROUND(E97*H97,2)</f>
        <v>0</v>
      </c>
      <c r="J97" s="156"/>
      <c r="K97" s="156">
        <f>ROUND(E97*J97,2)</f>
        <v>0</v>
      </c>
      <c r="L97" s="156">
        <v>21</v>
      </c>
      <c r="M97" s="156">
        <f>G97*(1+L97/100)</f>
        <v>0</v>
      </c>
      <c r="N97" s="147">
        <v>3.0000000000000001E-5</v>
      </c>
      <c r="O97" s="147">
        <f>ROUND(E97*N97,5)</f>
        <v>1.1999999999999999E-3</v>
      </c>
      <c r="P97" s="147">
        <v>0</v>
      </c>
      <c r="Q97" s="147">
        <f>ROUND(E97*P97,5)</f>
        <v>0</v>
      </c>
      <c r="R97" s="147"/>
      <c r="S97" s="147"/>
      <c r="T97" s="148">
        <v>0.33</v>
      </c>
      <c r="U97" s="147">
        <f>ROUND(E97*T97,2)</f>
        <v>13.2</v>
      </c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95</v>
      </c>
      <c r="AF97" s="139"/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8" t="s">
        <v>211</v>
      </c>
      <c r="D98" s="149"/>
      <c r="E98" s="153">
        <v>40</v>
      </c>
      <c r="F98" s="156"/>
      <c r="G98" s="156"/>
      <c r="H98" s="156"/>
      <c r="I98" s="156"/>
      <c r="J98" s="156"/>
      <c r="K98" s="156"/>
      <c r="L98" s="156"/>
      <c r="M98" s="156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97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>
        <v>37</v>
      </c>
      <c r="B99" s="140" t="s">
        <v>212</v>
      </c>
      <c r="C99" s="177" t="s">
        <v>213</v>
      </c>
      <c r="D99" s="147" t="s">
        <v>204</v>
      </c>
      <c r="E99" s="152">
        <v>40</v>
      </c>
      <c r="F99" s="155">
        <f>H99+J99</f>
        <v>0</v>
      </c>
      <c r="G99" s="156">
        <f>ROUND(E99*F99,2)</f>
        <v>0</v>
      </c>
      <c r="H99" s="156"/>
      <c r="I99" s="156">
        <f>ROUND(E99*H99,2)</f>
        <v>0</v>
      </c>
      <c r="J99" s="156"/>
      <c r="K99" s="156">
        <f>ROUND(E99*J99,2)</f>
        <v>0</v>
      </c>
      <c r="L99" s="156">
        <v>21</v>
      </c>
      <c r="M99" s="156">
        <f>G99*(1+L99/100)</f>
        <v>0</v>
      </c>
      <c r="N99" s="147">
        <v>1.6000000000000001E-3</v>
      </c>
      <c r="O99" s="147">
        <f>ROUND(E99*N99,5)</f>
        <v>6.4000000000000001E-2</v>
      </c>
      <c r="P99" s="147">
        <v>0</v>
      </c>
      <c r="Q99" s="147">
        <f>ROUND(E99*P99,5)</f>
        <v>0</v>
      </c>
      <c r="R99" s="147"/>
      <c r="S99" s="147"/>
      <c r="T99" s="148">
        <v>0</v>
      </c>
      <c r="U99" s="147">
        <f>ROUND(E99*T99,2)</f>
        <v>0</v>
      </c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175</v>
      </c>
      <c r="AF99" s="139"/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/>
      <c r="B100" s="140"/>
      <c r="C100" s="178" t="s">
        <v>211</v>
      </c>
      <c r="D100" s="149"/>
      <c r="E100" s="153">
        <v>40</v>
      </c>
      <c r="F100" s="156"/>
      <c r="G100" s="156"/>
      <c r="H100" s="156"/>
      <c r="I100" s="156"/>
      <c r="J100" s="156"/>
      <c r="K100" s="156"/>
      <c r="L100" s="156"/>
      <c r="M100" s="156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97</v>
      </c>
      <c r="AF100" s="139">
        <v>0</v>
      </c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ht="22.5" outlineLevel="1" x14ac:dyDescent="0.2">
      <c r="A101" s="140">
        <v>38</v>
      </c>
      <c r="B101" s="140" t="s">
        <v>214</v>
      </c>
      <c r="C101" s="177" t="s">
        <v>215</v>
      </c>
      <c r="D101" s="147" t="s">
        <v>204</v>
      </c>
      <c r="E101" s="152">
        <v>1</v>
      </c>
      <c r="F101" s="155">
        <f>H101+J101</f>
        <v>0</v>
      </c>
      <c r="G101" s="156">
        <f>ROUND(E101*F101,2)</f>
        <v>0</v>
      </c>
      <c r="H101" s="156"/>
      <c r="I101" s="156">
        <f>ROUND(E101*H101,2)</f>
        <v>0</v>
      </c>
      <c r="J101" s="156"/>
      <c r="K101" s="156">
        <f>ROUND(E101*J101,2)</f>
        <v>0</v>
      </c>
      <c r="L101" s="156">
        <v>21</v>
      </c>
      <c r="M101" s="156">
        <f>G101*(1+L101/100)</f>
        <v>0</v>
      </c>
      <c r="N101" s="147">
        <v>1.668E-2</v>
      </c>
      <c r="O101" s="147">
        <f>ROUND(E101*N101,5)</f>
        <v>1.668E-2</v>
      </c>
      <c r="P101" s="147">
        <v>0</v>
      </c>
      <c r="Q101" s="147">
        <f>ROUND(E101*P101,5)</f>
        <v>0</v>
      </c>
      <c r="R101" s="147"/>
      <c r="S101" s="147"/>
      <c r="T101" s="148">
        <v>0</v>
      </c>
      <c r="U101" s="147">
        <f>ROUND(E101*T101,2)</f>
        <v>0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95</v>
      </c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8" t="s">
        <v>49</v>
      </c>
      <c r="D102" s="149"/>
      <c r="E102" s="153">
        <v>1</v>
      </c>
      <c r="F102" s="156"/>
      <c r="G102" s="156"/>
      <c r="H102" s="156"/>
      <c r="I102" s="156"/>
      <c r="J102" s="156"/>
      <c r="K102" s="156"/>
      <c r="L102" s="156"/>
      <c r="M102" s="156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97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ht="22.5" outlineLevel="1" x14ac:dyDescent="0.2">
      <c r="A103" s="140">
        <v>39</v>
      </c>
      <c r="B103" s="140" t="s">
        <v>216</v>
      </c>
      <c r="C103" s="177" t="s">
        <v>217</v>
      </c>
      <c r="D103" s="147" t="s">
        <v>204</v>
      </c>
      <c r="E103" s="152">
        <v>5</v>
      </c>
      <c r="F103" s="155">
        <f>H103+J103</f>
        <v>0</v>
      </c>
      <c r="G103" s="156">
        <f>ROUND(E103*F103,2)</f>
        <v>0</v>
      </c>
      <c r="H103" s="156"/>
      <c r="I103" s="156">
        <f>ROUND(E103*H103,2)</f>
        <v>0</v>
      </c>
      <c r="J103" s="156"/>
      <c r="K103" s="156">
        <f>ROUND(E103*J103,2)</f>
        <v>0</v>
      </c>
      <c r="L103" s="156">
        <v>21</v>
      </c>
      <c r="M103" s="156">
        <f>G103*(1+L103/100)</f>
        <v>0</v>
      </c>
      <c r="N103" s="147">
        <v>3.0426099999999998</v>
      </c>
      <c r="O103" s="147">
        <f>ROUND(E103*N103,5)</f>
        <v>15.213050000000001</v>
      </c>
      <c r="P103" s="147">
        <v>0</v>
      </c>
      <c r="Q103" s="147">
        <f>ROUND(E103*P103,5)</f>
        <v>0</v>
      </c>
      <c r="R103" s="147"/>
      <c r="S103" s="147"/>
      <c r="T103" s="148">
        <v>0</v>
      </c>
      <c r="U103" s="147">
        <f>ROUND(E103*T103,2)</f>
        <v>0</v>
      </c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95</v>
      </c>
      <c r="AF103" s="139"/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/>
      <c r="B104" s="140"/>
      <c r="C104" s="178" t="s">
        <v>55</v>
      </c>
      <c r="D104" s="149"/>
      <c r="E104" s="153">
        <v>5</v>
      </c>
      <c r="F104" s="156"/>
      <c r="G104" s="156"/>
      <c r="H104" s="156"/>
      <c r="I104" s="156"/>
      <c r="J104" s="156"/>
      <c r="K104" s="156"/>
      <c r="L104" s="156"/>
      <c r="M104" s="156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97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x14ac:dyDescent="0.2">
      <c r="A105" s="141" t="s">
        <v>90</v>
      </c>
      <c r="B105" s="141" t="s">
        <v>59</v>
      </c>
      <c r="C105" s="179" t="s">
        <v>60</v>
      </c>
      <c r="D105" s="150"/>
      <c r="E105" s="154"/>
      <c r="F105" s="157"/>
      <c r="G105" s="157">
        <f>SUMIF(AE106:AE107,"&lt;&gt;NOR",G106:G107)</f>
        <v>0</v>
      </c>
      <c r="H105" s="157"/>
      <c r="I105" s="157">
        <f>SUM(I106:I107)</f>
        <v>0</v>
      </c>
      <c r="J105" s="157"/>
      <c r="K105" s="157">
        <f>SUM(K106:K107)</f>
        <v>0</v>
      </c>
      <c r="L105" s="157"/>
      <c r="M105" s="157">
        <f>SUM(M106:M107)</f>
        <v>0</v>
      </c>
      <c r="N105" s="150"/>
      <c r="O105" s="150">
        <f>SUM(O106:O107)</f>
        <v>1.8508199999999999</v>
      </c>
      <c r="P105" s="150"/>
      <c r="Q105" s="150">
        <f>SUM(Q106:Q107)</f>
        <v>0</v>
      </c>
      <c r="R105" s="150"/>
      <c r="S105" s="150"/>
      <c r="T105" s="151"/>
      <c r="U105" s="150">
        <f>SUM(U106:U107)</f>
        <v>1.62</v>
      </c>
      <c r="AE105" t="s">
        <v>91</v>
      </c>
    </row>
    <row r="106" spans="1:60" ht="22.5" outlineLevel="1" x14ac:dyDescent="0.2">
      <c r="A106" s="140">
        <v>40</v>
      </c>
      <c r="B106" s="140" t="s">
        <v>218</v>
      </c>
      <c r="C106" s="177" t="s">
        <v>219</v>
      </c>
      <c r="D106" s="147" t="s">
        <v>134</v>
      </c>
      <c r="E106" s="152">
        <v>6</v>
      </c>
      <c r="F106" s="155">
        <f>H106+J106</f>
        <v>0</v>
      </c>
      <c r="G106" s="156">
        <f>ROUND(E106*F106,2)</f>
        <v>0</v>
      </c>
      <c r="H106" s="156"/>
      <c r="I106" s="156">
        <f>ROUND(E106*H106,2)</f>
        <v>0</v>
      </c>
      <c r="J106" s="156"/>
      <c r="K106" s="156">
        <f>ROUND(E106*J106,2)</f>
        <v>0</v>
      </c>
      <c r="L106" s="156">
        <v>21</v>
      </c>
      <c r="M106" s="156">
        <f>G106*(1+L106/100)</f>
        <v>0</v>
      </c>
      <c r="N106" s="147">
        <v>0.30847000000000002</v>
      </c>
      <c r="O106" s="147">
        <f>ROUND(E106*N106,5)</f>
        <v>1.8508199999999999</v>
      </c>
      <c r="P106" s="147">
        <v>0</v>
      </c>
      <c r="Q106" s="147">
        <f>ROUND(E106*P106,5)</f>
        <v>0</v>
      </c>
      <c r="R106" s="147"/>
      <c r="S106" s="147"/>
      <c r="T106" s="148">
        <v>0.27</v>
      </c>
      <c r="U106" s="147">
        <f>ROUND(E106*T106,2)</f>
        <v>1.62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95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/>
      <c r="B107" s="140"/>
      <c r="C107" s="178" t="s">
        <v>141</v>
      </c>
      <c r="D107" s="149"/>
      <c r="E107" s="153">
        <v>6</v>
      </c>
      <c r="F107" s="156"/>
      <c r="G107" s="156"/>
      <c r="H107" s="156"/>
      <c r="I107" s="156"/>
      <c r="J107" s="156"/>
      <c r="K107" s="156"/>
      <c r="L107" s="156"/>
      <c r="M107" s="156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97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x14ac:dyDescent="0.2">
      <c r="A108" s="141" t="s">
        <v>90</v>
      </c>
      <c r="B108" s="141" t="s">
        <v>61</v>
      </c>
      <c r="C108" s="179" t="s">
        <v>62</v>
      </c>
      <c r="D108" s="150"/>
      <c r="E108" s="154"/>
      <c r="F108" s="157"/>
      <c r="G108" s="157">
        <f>SUMIF(AE109:AE109,"&lt;&gt;NOR",G109:G109)</f>
        <v>0</v>
      </c>
      <c r="H108" s="157"/>
      <c r="I108" s="157">
        <f>SUM(I109:I109)</f>
        <v>0</v>
      </c>
      <c r="J108" s="157"/>
      <c r="K108" s="157">
        <f>SUM(K109:K109)</f>
        <v>0</v>
      </c>
      <c r="L108" s="157"/>
      <c r="M108" s="157">
        <f>SUM(M109:M109)</f>
        <v>0</v>
      </c>
      <c r="N108" s="150"/>
      <c r="O108" s="150">
        <f>SUM(O109:O109)</f>
        <v>0</v>
      </c>
      <c r="P108" s="150"/>
      <c r="Q108" s="150">
        <f>SUM(Q109:Q109)</f>
        <v>0</v>
      </c>
      <c r="R108" s="150"/>
      <c r="S108" s="150"/>
      <c r="T108" s="151"/>
      <c r="U108" s="150">
        <f>SUM(U109:U109)</f>
        <v>9.44</v>
      </c>
      <c r="AE108" t="s">
        <v>91</v>
      </c>
    </row>
    <row r="109" spans="1:60" outlineLevel="1" x14ac:dyDescent="0.2">
      <c r="A109" s="167">
        <v>41</v>
      </c>
      <c r="B109" s="167" t="s">
        <v>220</v>
      </c>
      <c r="C109" s="180" t="s">
        <v>221</v>
      </c>
      <c r="D109" s="168" t="s">
        <v>150</v>
      </c>
      <c r="E109" s="169">
        <v>118.03</v>
      </c>
      <c r="F109" s="170">
        <f>H109+J109</f>
        <v>0</v>
      </c>
      <c r="G109" s="171">
        <f>ROUND(E109*F109,2)</f>
        <v>0</v>
      </c>
      <c r="H109" s="171"/>
      <c r="I109" s="171">
        <f>ROUND(E109*H109,2)</f>
        <v>0</v>
      </c>
      <c r="J109" s="171"/>
      <c r="K109" s="171">
        <f>ROUND(E109*J109,2)</f>
        <v>0</v>
      </c>
      <c r="L109" s="171">
        <v>21</v>
      </c>
      <c r="M109" s="171">
        <f>G109*(1+L109/100)</f>
        <v>0</v>
      </c>
      <c r="N109" s="168">
        <v>0</v>
      </c>
      <c r="O109" s="168">
        <f>ROUND(E109*N109,5)</f>
        <v>0</v>
      </c>
      <c r="P109" s="168">
        <v>0</v>
      </c>
      <c r="Q109" s="168">
        <f>ROUND(E109*P109,5)</f>
        <v>0</v>
      </c>
      <c r="R109" s="168"/>
      <c r="S109" s="168"/>
      <c r="T109" s="172">
        <v>0.08</v>
      </c>
      <c r="U109" s="168">
        <f>ROUND(E109*T109,2)</f>
        <v>9.44</v>
      </c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95</v>
      </c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x14ac:dyDescent="0.2">
      <c r="A110" s="4"/>
      <c r="B110" s="5" t="s">
        <v>222</v>
      </c>
      <c r="C110" s="181" t="s">
        <v>222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AC110">
        <v>12</v>
      </c>
      <c r="AD110">
        <v>21</v>
      </c>
    </row>
    <row r="111" spans="1:60" x14ac:dyDescent="0.2">
      <c r="A111" s="173"/>
      <c r="B111" s="174" t="s">
        <v>28</v>
      </c>
      <c r="C111" s="182" t="s">
        <v>222</v>
      </c>
      <c r="D111" s="175"/>
      <c r="E111" s="175"/>
      <c r="F111" s="175"/>
      <c r="G111" s="176">
        <f>G8+G39+G59+G72+G88+G105+G108</f>
        <v>0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AC111">
        <f>SUMIF(L7:L109,AC110,G7:G109)</f>
        <v>0</v>
      </c>
      <c r="AD111">
        <f>SUMIF(L7:L109,AD110,G7:G109)</f>
        <v>0</v>
      </c>
      <c r="AE111" t="s">
        <v>223</v>
      </c>
    </row>
    <row r="112" spans="1:60" x14ac:dyDescent="0.2">
      <c r="A112" s="4"/>
      <c r="B112" s="5" t="s">
        <v>222</v>
      </c>
      <c r="C112" s="181" t="s">
        <v>222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</row>
    <row r="113" spans="1:31" x14ac:dyDescent="0.2">
      <c r="A113" s="4"/>
      <c r="B113" s="5" t="s">
        <v>222</v>
      </c>
      <c r="C113" s="181" t="s">
        <v>222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</row>
    <row r="114" spans="1:31" x14ac:dyDescent="0.2">
      <c r="A114" s="237" t="s">
        <v>224</v>
      </c>
      <c r="B114" s="237"/>
      <c r="C114" s="238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</row>
    <row r="115" spans="1:31" x14ac:dyDescent="0.2">
      <c r="A115" s="239"/>
      <c r="B115" s="240"/>
      <c r="C115" s="241"/>
      <c r="D115" s="240"/>
      <c r="E115" s="240"/>
      <c r="F115" s="240"/>
      <c r="G115" s="242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AE115" t="s">
        <v>225</v>
      </c>
    </row>
    <row r="116" spans="1:31" x14ac:dyDescent="0.2">
      <c r="A116" s="243"/>
      <c r="B116" s="244"/>
      <c r="C116" s="245"/>
      <c r="D116" s="244"/>
      <c r="E116" s="244"/>
      <c r="F116" s="244"/>
      <c r="G116" s="246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</row>
    <row r="117" spans="1:31" x14ac:dyDescent="0.2">
      <c r="A117" s="243"/>
      <c r="B117" s="244"/>
      <c r="C117" s="245"/>
      <c r="D117" s="244"/>
      <c r="E117" s="244"/>
      <c r="F117" s="244"/>
      <c r="G117" s="246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31" x14ac:dyDescent="0.2">
      <c r="A118" s="243"/>
      <c r="B118" s="244"/>
      <c r="C118" s="245"/>
      <c r="D118" s="244"/>
      <c r="E118" s="244"/>
      <c r="F118" s="244"/>
      <c r="G118" s="246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31" x14ac:dyDescent="0.2">
      <c r="A119" s="247"/>
      <c r="B119" s="248"/>
      <c r="C119" s="249"/>
      <c r="D119" s="248"/>
      <c r="E119" s="248"/>
      <c r="F119" s="248"/>
      <c r="G119" s="250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  <row r="120" spans="1:31" x14ac:dyDescent="0.2">
      <c r="A120" s="4"/>
      <c r="B120" s="5" t="s">
        <v>222</v>
      </c>
      <c r="C120" s="181" t="s">
        <v>222</v>
      </c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</row>
    <row r="121" spans="1:31" x14ac:dyDescent="0.2">
      <c r="C121" s="183"/>
      <c r="AE121" t="s">
        <v>226</v>
      </c>
    </row>
  </sheetData>
  <sheetProtection algorithmName="SHA-512" hashValue="onlaWgUCTAdGZGc1up8etagb32mmlQDXL6UUFMpzw1Wm5P1u2JVOnkEUAetuFDJ//zvfOd0FWUqY2/iAn6UDvA==" saltValue="3ec3iz92hLB8O7lHvgHjsA==" spinCount="100000" sheet="1" objects="1" scenarios="1"/>
  <protectedRanges>
    <protectedRange sqref="F9:F109" name="Oblast1"/>
  </protectedRanges>
  <mergeCells count="8">
    <mergeCell ref="A114:C114"/>
    <mergeCell ref="A115:G119"/>
    <mergeCell ref="A1:G1"/>
    <mergeCell ref="C2:G2"/>
    <mergeCell ref="C3:G3"/>
    <mergeCell ref="C4:G4"/>
    <mergeCell ref="C86:E86"/>
    <mergeCell ref="C83:E83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Milan Ballák</cp:lastModifiedBy>
  <cp:lastPrinted>2014-02-28T09:52:57Z</cp:lastPrinted>
  <dcterms:created xsi:type="dcterms:W3CDTF">2009-04-08T07:15:50Z</dcterms:created>
  <dcterms:modified xsi:type="dcterms:W3CDTF">2024-04-04T12:16:55Z</dcterms:modified>
</cp:coreProperties>
</file>