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/>
  <mc:AlternateContent xmlns:mc="http://schemas.openxmlformats.org/markup-compatibility/2006">
    <mc:Choice Requires="x15">
      <x15ac:absPath xmlns:x15ac="http://schemas.microsoft.com/office/spreadsheetml/2010/11/ac" url="\\Mucl-fs1\homes$\ballak\Plocha\Opěrná zeď - rozpočet VRN\"/>
    </mc:Choice>
  </mc:AlternateContent>
  <xr:revisionPtr revIDLastSave="0" documentId="13_ncr:1_{2D102229-9B19-4BED-B00B-A654A76F89C8}" xr6:coauthVersionLast="47" xr6:coauthVersionMax="47" xr10:uidLastSave="{00000000-0000-0000-0000-000000000000}"/>
  <bookViews>
    <workbookView xWindow="885" yWindow="15" windowWidth="21165" windowHeight="14790" activeTab="1" xr2:uid="{00000000-000D-0000-FFFF-FFFF00000000}"/>
  </bookViews>
  <sheets>
    <sheet name="Rekapitulace stavby" sheetId="1" r:id="rId1"/>
    <sheet name="ST-2023-CL - Opěrná zeď" sheetId="2" r:id="rId2"/>
    <sheet name="ST-2023-CL - Kanalizace a odvod" sheetId="3" r:id="rId3"/>
    <sheet name="Seznam figur" sheetId="4" r:id="rId4"/>
  </sheets>
  <externalReferences>
    <externalReference r:id="rId5"/>
  </externalReferenc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8" i="3" l="1"/>
  <c r="J17" i="3"/>
  <c r="J17" i="2"/>
  <c r="E18" i="2"/>
  <c r="J277" i="2"/>
  <c r="D7" i="4" l="1"/>
  <c r="BK259" i="3"/>
  <c r="BI259" i="3"/>
  <c r="BH259" i="3"/>
  <c r="BG259" i="3"/>
  <c r="BF259" i="3"/>
  <c r="T259" i="3"/>
  <c r="R259" i="3"/>
  <c r="P259" i="3"/>
  <c r="J259" i="3"/>
  <c r="BE259" i="3" s="1"/>
  <c r="BK258" i="3"/>
  <c r="BI258" i="3"/>
  <c r="BH258" i="3"/>
  <c r="BG258" i="3"/>
  <c r="BF258" i="3"/>
  <c r="T258" i="3"/>
  <c r="R258" i="3"/>
  <c r="P258" i="3"/>
  <c r="J258" i="3"/>
  <c r="BE258" i="3" s="1"/>
  <c r="BK256" i="3"/>
  <c r="BI256" i="3"/>
  <c r="BH256" i="3"/>
  <c r="BG256" i="3"/>
  <c r="BF256" i="3"/>
  <c r="T256" i="3"/>
  <c r="R256" i="3"/>
  <c r="P256" i="3"/>
  <c r="J256" i="3"/>
  <c r="BE256" i="3" s="1"/>
  <c r="BK253" i="3"/>
  <c r="BI253" i="3"/>
  <c r="BH253" i="3"/>
  <c r="BG253" i="3"/>
  <c r="BF253" i="3"/>
  <c r="T253" i="3"/>
  <c r="R253" i="3"/>
  <c r="P253" i="3"/>
  <c r="J253" i="3"/>
  <c r="BE253" i="3" s="1"/>
  <c r="BK251" i="3"/>
  <c r="BI251" i="3"/>
  <c r="BH251" i="3"/>
  <c r="BG251" i="3"/>
  <c r="BF251" i="3"/>
  <c r="T251" i="3"/>
  <c r="R251" i="3"/>
  <c r="P251" i="3"/>
  <c r="J251" i="3"/>
  <c r="BE251" i="3" s="1"/>
  <c r="BK249" i="3"/>
  <c r="BI249" i="3"/>
  <c r="BH249" i="3"/>
  <c r="BG249" i="3"/>
  <c r="BF249" i="3"/>
  <c r="T249" i="3"/>
  <c r="R249" i="3"/>
  <c r="P249" i="3"/>
  <c r="J249" i="3"/>
  <c r="BE249" i="3" s="1"/>
  <c r="BK246" i="3"/>
  <c r="BI246" i="3"/>
  <c r="BH246" i="3"/>
  <c r="BG246" i="3"/>
  <c r="BF246" i="3"/>
  <c r="T246" i="3"/>
  <c r="R246" i="3"/>
  <c r="P246" i="3"/>
  <c r="J246" i="3"/>
  <c r="BE246" i="3" s="1"/>
  <c r="BK244" i="3"/>
  <c r="BI244" i="3"/>
  <c r="BH244" i="3"/>
  <c r="BG244" i="3"/>
  <c r="BF244" i="3"/>
  <c r="T244" i="3"/>
  <c r="R244" i="3"/>
  <c r="P244" i="3"/>
  <c r="J244" i="3"/>
  <c r="BE244" i="3" s="1"/>
  <c r="BK243" i="3"/>
  <c r="BI243" i="3"/>
  <c r="BH243" i="3"/>
  <c r="BG243" i="3"/>
  <c r="BF243" i="3"/>
  <c r="T243" i="3"/>
  <c r="R243" i="3"/>
  <c r="P243" i="3"/>
  <c r="J243" i="3"/>
  <c r="BE243" i="3" s="1"/>
  <c r="BK240" i="3"/>
  <c r="BI240" i="3"/>
  <c r="BH240" i="3"/>
  <c r="BG240" i="3"/>
  <c r="BF240" i="3"/>
  <c r="T240" i="3"/>
  <c r="R240" i="3"/>
  <c r="P240" i="3"/>
  <c r="J240" i="3"/>
  <c r="BE240" i="3" s="1"/>
  <c r="BK238" i="3"/>
  <c r="BI238" i="3"/>
  <c r="BH238" i="3"/>
  <c r="BG238" i="3"/>
  <c r="BF238" i="3"/>
  <c r="T238" i="3"/>
  <c r="R238" i="3"/>
  <c r="R235" i="3" s="1"/>
  <c r="P238" i="3"/>
  <c r="J238" i="3"/>
  <c r="BE238" i="3" s="1"/>
  <c r="BK236" i="3"/>
  <c r="BI236" i="3"/>
  <c r="BH236" i="3"/>
  <c r="BG236" i="3"/>
  <c r="BF236" i="3"/>
  <c r="T236" i="3"/>
  <c r="R236" i="3"/>
  <c r="P236" i="3"/>
  <c r="J236" i="3"/>
  <c r="BE236" i="3" s="1"/>
  <c r="T235" i="3"/>
  <c r="P235" i="3"/>
  <c r="BK233" i="3"/>
  <c r="BI233" i="3"/>
  <c r="BH233" i="3"/>
  <c r="BG233" i="3"/>
  <c r="BF233" i="3"/>
  <c r="T233" i="3"/>
  <c r="R233" i="3"/>
  <c r="P233" i="3"/>
  <c r="J233" i="3"/>
  <c r="BE233" i="3" s="1"/>
  <c r="BK230" i="3"/>
  <c r="BI230" i="3"/>
  <c r="BH230" i="3"/>
  <c r="BG230" i="3"/>
  <c r="BF230" i="3"/>
  <c r="T230" i="3"/>
  <c r="R230" i="3"/>
  <c r="P230" i="3"/>
  <c r="J230" i="3"/>
  <c r="BE230" i="3" s="1"/>
  <c r="BK228" i="3"/>
  <c r="BI228" i="3"/>
  <c r="BH228" i="3"/>
  <c r="BG228" i="3"/>
  <c r="BF228" i="3"/>
  <c r="T228" i="3"/>
  <c r="R228" i="3"/>
  <c r="P228" i="3"/>
  <c r="J228" i="3"/>
  <c r="BE228" i="3" s="1"/>
  <c r="BK227" i="3"/>
  <c r="BI227" i="3"/>
  <c r="BH227" i="3"/>
  <c r="BG227" i="3"/>
  <c r="BF227" i="3"/>
  <c r="T227" i="3"/>
  <c r="R227" i="3"/>
  <c r="P227" i="3"/>
  <c r="J227" i="3"/>
  <c r="BE227" i="3" s="1"/>
  <c r="BK226" i="3"/>
  <c r="BI226" i="3"/>
  <c r="BH226" i="3"/>
  <c r="BG226" i="3"/>
  <c r="BF226" i="3"/>
  <c r="T226" i="3"/>
  <c r="R226" i="3"/>
  <c r="P226" i="3"/>
  <c r="J226" i="3"/>
  <c r="BE226" i="3" s="1"/>
  <c r="BK224" i="3"/>
  <c r="BI224" i="3"/>
  <c r="BH224" i="3"/>
  <c r="BG224" i="3"/>
  <c r="BF224" i="3"/>
  <c r="T224" i="3"/>
  <c r="R224" i="3"/>
  <c r="P224" i="3"/>
  <c r="J224" i="3"/>
  <c r="BE224" i="3" s="1"/>
  <c r="BK222" i="3"/>
  <c r="BI222" i="3"/>
  <c r="BH222" i="3"/>
  <c r="BG222" i="3"/>
  <c r="BF222" i="3"/>
  <c r="T222" i="3"/>
  <c r="R222" i="3"/>
  <c r="P222" i="3"/>
  <c r="J222" i="3"/>
  <c r="BE222" i="3" s="1"/>
  <c r="BK221" i="3"/>
  <c r="BI221" i="3"/>
  <c r="BH221" i="3"/>
  <c r="BG221" i="3"/>
  <c r="BF221" i="3"/>
  <c r="T221" i="3"/>
  <c r="R221" i="3"/>
  <c r="P221" i="3"/>
  <c r="J221" i="3"/>
  <c r="BE221" i="3" s="1"/>
  <c r="BK220" i="3"/>
  <c r="BI220" i="3"/>
  <c r="BH220" i="3"/>
  <c r="BG220" i="3"/>
  <c r="BF220" i="3"/>
  <c r="T220" i="3"/>
  <c r="R220" i="3"/>
  <c r="P220" i="3"/>
  <c r="J220" i="3"/>
  <c r="BE220" i="3" s="1"/>
  <c r="BK217" i="3"/>
  <c r="BI217" i="3"/>
  <c r="BH217" i="3"/>
  <c r="BG217" i="3"/>
  <c r="BF217" i="3"/>
  <c r="T217" i="3"/>
  <c r="R217" i="3"/>
  <c r="P217" i="3"/>
  <c r="J217" i="3"/>
  <c r="BE217" i="3" s="1"/>
  <c r="BK214" i="3"/>
  <c r="BI214" i="3"/>
  <c r="BH214" i="3"/>
  <c r="BG214" i="3"/>
  <c r="BF214" i="3"/>
  <c r="T214" i="3"/>
  <c r="R214" i="3"/>
  <c r="P214" i="3"/>
  <c r="J214" i="3"/>
  <c r="BE214" i="3" s="1"/>
  <c r="BK211" i="3"/>
  <c r="BI211" i="3"/>
  <c r="BH211" i="3"/>
  <c r="BG211" i="3"/>
  <c r="BF211" i="3"/>
  <c r="T211" i="3"/>
  <c r="R211" i="3"/>
  <c r="P211" i="3"/>
  <c r="J211" i="3"/>
  <c r="BE211" i="3" s="1"/>
  <c r="BK209" i="3"/>
  <c r="BI209" i="3"/>
  <c r="BH209" i="3"/>
  <c r="BG209" i="3"/>
  <c r="BF209" i="3"/>
  <c r="T209" i="3"/>
  <c r="R209" i="3"/>
  <c r="P209" i="3"/>
  <c r="J209" i="3"/>
  <c r="BE209" i="3" s="1"/>
  <c r="BK207" i="3"/>
  <c r="BI207" i="3"/>
  <c r="BH207" i="3"/>
  <c r="BG207" i="3"/>
  <c r="BF207" i="3"/>
  <c r="T207" i="3"/>
  <c r="R207" i="3"/>
  <c r="P207" i="3"/>
  <c r="J207" i="3"/>
  <c r="BE207" i="3" s="1"/>
  <c r="BK205" i="3"/>
  <c r="BI205" i="3"/>
  <c r="BH205" i="3"/>
  <c r="BG205" i="3"/>
  <c r="BF205" i="3"/>
  <c r="T205" i="3"/>
  <c r="R205" i="3"/>
  <c r="P205" i="3"/>
  <c r="J205" i="3"/>
  <c r="BE205" i="3" s="1"/>
  <c r="BK203" i="3"/>
  <c r="BI203" i="3"/>
  <c r="BH203" i="3"/>
  <c r="BG203" i="3"/>
  <c r="BF203" i="3"/>
  <c r="T203" i="3"/>
  <c r="R203" i="3"/>
  <c r="P203" i="3"/>
  <c r="J203" i="3"/>
  <c r="BE203" i="3" s="1"/>
  <c r="BK201" i="3"/>
  <c r="BI201" i="3"/>
  <c r="BH201" i="3"/>
  <c r="BG201" i="3"/>
  <c r="BF201" i="3"/>
  <c r="T201" i="3"/>
  <c r="R201" i="3"/>
  <c r="P201" i="3"/>
  <c r="J201" i="3"/>
  <c r="BE201" i="3" s="1"/>
  <c r="BK200" i="3"/>
  <c r="BI200" i="3"/>
  <c r="BH200" i="3"/>
  <c r="BG200" i="3"/>
  <c r="BF200" i="3"/>
  <c r="T200" i="3"/>
  <c r="R200" i="3"/>
  <c r="P200" i="3"/>
  <c r="P198" i="3" s="1"/>
  <c r="J200" i="3"/>
  <c r="BE200" i="3" s="1"/>
  <c r="BK199" i="3"/>
  <c r="BI199" i="3"/>
  <c r="BH199" i="3"/>
  <c r="BG199" i="3"/>
  <c r="BF199" i="3"/>
  <c r="T199" i="3"/>
  <c r="T198" i="3" s="1"/>
  <c r="R199" i="3"/>
  <c r="P199" i="3"/>
  <c r="J199" i="3"/>
  <c r="BE199" i="3" s="1"/>
  <c r="BK198" i="3"/>
  <c r="R198" i="3"/>
  <c r="BK197" i="3"/>
  <c r="BI197" i="3"/>
  <c r="BH197" i="3"/>
  <c r="BG197" i="3"/>
  <c r="BF197" i="3"/>
  <c r="T197" i="3"/>
  <c r="R197" i="3"/>
  <c r="P197" i="3"/>
  <c r="J197" i="3"/>
  <c r="BE197" i="3" s="1"/>
  <c r="BK196" i="3"/>
  <c r="BI196" i="3"/>
  <c r="BH196" i="3"/>
  <c r="BG196" i="3"/>
  <c r="BF196" i="3"/>
  <c r="BE196" i="3"/>
  <c r="T196" i="3"/>
  <c r="R196" i="3"/>
  <c r="P196" i="3"/>
  <c r="J196" i="3"/>
  <c r="BK195" i="3"/>
  <c r="BI195" i="3"/>
  <c r="BH195" i="3"/>
  <c r="BG195" i="3"/>
  <c r="BF195" i="3"/>
  <c r="T195" i="3"/>
  <c r="R195" i="3"/>
  <c r="P195" i="3"/>
  <c r="J195" i="3"/>
  <c r="BE195" i="3" s="1"/>
  <c r="BK194" i="3"/>
  <c r="BI194" i="3"/>
  <c r="BH194" i="3"/>
  <c r="BG194" i="3"/>
  <c r="BF194" i="3"/>
  <c r="BE194" i="3"/>
  <c r="T194" i="3"/>
  <c r="R194" i="3"/>
  <c r="P194" i="3"/>
  <c r="J194" i="3"/>
  <c r="BK193" i="3"/>
  <c r="BI193" i="3"/>
  <c r="BH193" i="3"/>
  <c r="BG193" i="3"/>
  <c r="BF193" i="3"/>
  <c r="T193" i="3"/>
  <c r="R193" i="3"/>
  <c r="P193" i="3"/>
  <c r="J193" i="3"/>
  <c r="BE193" i="3" s="1"/>
  <c r="BK192" i="3"/>
  <c r="BI192" i="3"/>
  <c r="BH192" i="3"/>
  <c r="BG192" i="3"/>
  <c r="BF192" i="3"/>
  <c r="BE192" i="3"/>
  <c r="T192" i="3"/>
  <c r="R192" i="3"/>
  <c r="P192" i="3"/>
  <c r="J192" i="3"/>
  <c r="BK191" i="3"/>
  <c r="BI191" i="3"/>
  <c r="BH191" i="3"/>
  <c r="BG191" i="3"/>
  <c r="BF191" i="3"/>
  <c r="T191" i="3"/>
  <c r="R191" i="3"/>
  <c r="P191" i="3"/>
  <c r="J191" i="3"/>
  <c r="BE191" i="3" s="1"/>
  <c r="BK190" i="3"/>
  <c r="BI190" i="3"/>
  <c r="BH190" i="3"/>
  <c r="BG190" i="3"/>
  <c r="BF190" i="3"/>
  <c r="BE190" i="3"/>
  <c r="T190" i="3"/>
  <c r="R190" i="3"/>
  <c r="P190" i="3"/>
  <c r="J190" i="3"/>
  <c r="BK189" i="3"/>
  <c r="BI189" i="3"/>
  <c r="BH189" i="3"/>
  <c r="BG189" i="3"/>
  <c r="BF189" i="3"/>
  <c r="T189" i="3"/>
  <c r="R189" i="3"/>
  <c r="P189" i="3"/>
  <c r="J189" i="3"/>
  <c r="BE189" i="3" s="1"/>
  <c r="BK187" i="3"/>
  <c r="BI187" i="3"/>
  <c r="BH187" i="3"/>
  <c r="BG187" i="3"/>
  <c r="BF187" i="3"/>
  <c r="BE187" i="3"/>
  <c r="T187" i="3"/>
  <c r="R187" i="3"/>
  <c r="P187" i="3"/>
  <c r="J187" i="3"/>
  <c r="BK186" i="3"/>
  <c r="BI186" i="3"/>
  <c r="BH186" i="3"/>
  <c r="BG186" i="3"/>
  <c r="BF186" i="3"/>
  <c r="T186" i="3"/>
  <c r="R186" i="3"/>
  <c r="P186" i="3"/>
  <c r="J186" i="3"/>
  <c r="BE186" i="3" s="1"/>
  <c r="BK185" i="3"/>
  <c r="BI185" i="3"/>
  <c r="BH185" i="3"/>
  <c r="BG185" i="3"/>
  <c r="BF185" i="3"/>
  <c r="BE185" i="3"/>
  <c r="T185" i="3"/>
  <c r="R185" i="3"/>
  <c r="P185" i="3"/>
  <c r="J185" i="3"/>
  <c r="BK184" i="3"/>
  <c r="BI184" i="3"/>
  <c r="BH184" i="3"/>
  <c r="BG184" i="3"/>
  <c r="BF184" i="3"/>
  <c r="T184" i="3"/>
  <c r="R184" i="3"/>
  <c r="P184" i="3"/>
  <c r="J184" i="3"/>
  <c r="BE184" i="3" s="1"/>
  <c r="BK182" i="3"/>
  <c r="BI182" i="3"/>
  <c r="BH182" i="3"/>
  <c r="BG182" i="3"/>
  <c r="BF182" i="3"/>
  <c r="BE182" i="3"/>
  <c r="T182" i="3"/>
  <c r="R182" i="3"/>
  <c r="P182" i="3"/>
  <c r="J182" i="3"/>
  <c r="BK180" i="3"/>
  <c r="BI180" i="3"/>
  <c r="BH180" i="3"/>
  <c r="BG180" i="3"/>
  <c r="BF180" i="3"/>
  <c r="T180" i="3"/>
  <c r="R180" i="3"/>
  <c r="P180" i="3"/>
  <c r="J180" i="3"/>
  <c r="BE180" i="3" s="1"/>
  <c r="BK179" i="3"/>
  <c r="BI179" i="3"/>
  <c r="BH179" i="3"/>
  <c r="BG179" i="3"/>
  <c r="BF179" i="3"/>
  <c r="BE179" i="3"/>
  <c r="T179" i="3"/>
  <c r="R179" i="3"/>
  <c r="P179" i="3"/>
  <c r="J179" i="3"/>
  <c r="BK178" i="3"/>
  <c r="BI178" i="3"/>
  <c r="BH178" i="3"/>
  <c r="BG178" i="3"/>
  <c r="BF178" i="3"/>
  <c r="T178" i="3"/>
  <c r="R178" i="3"/>
  <c r="P178" i="3"/>
  <c r="J178" i="3"/>
  <c r="BE178" i="3" s="1"/>
  <c r="BK177" i="3"/>
  <c r="BI177" i="3"/>
  <c r="BH177" i="3"/>
  <c r="BG177" i="3"/>
  <c r="BF177" i="3"/>
  <c r="BE177" i="3"/>
  <c r="T177" i="3"/>
  <c r="R177" i="3"/>
  <c r="P177" i="3"/>
  <c r="J177" i="3"/>
  <c r="BK176" i="3"/>
  <c r="BI176" i="3"/>
  <c r="BH176" i="3"/>
  <c r="BG176" i="3"/>
  <c r="BF176" i="3"/>
  <c r="T176" i="3"/>
  <c r="R176" i="3"/>
  <c r="P176" i="3"/>
  <c r="J176" i="3"/>
  <c r="BE176" i="3" s="1"/>
  <c r="BK174" i="3"/>
  <c r="BI174" i="3"/>
  <c r="BH174" i="3"/>
  <c r="BG174" i="3"/>
  <c r="BF174" i="3"/>
  <c r="BE174" i="3"/>
  <c r="T174" i="3"/>
  <c r="R174" i="3"/>
  <c r="P174" i="3"/>
  <c r="J174" i="3"/>
  <c r="BK172" i="3"/>
  <c r="BK165" i="3" s="1"/>
  <c r="J165" i="3" s="1"/>
  <c r="J100" i="3" s="1"/>
  <c r="BI172" i="3"/>
  <c r="BH172" i="3"/>
  <c r="BG172" i="3"/>
  <c r="BF172" i="3"/>
  <c r="T172" i="3"/>
  <c r="R172" i="3"/>
  <c r="P172" i="3"/>
  <c r="J172" i="3"/>
  <c r="BE172" i="3" s="1"/>
  <c r="BK170" i="3"/>
  <c r="BI170" i="3"/>
  <c r="BH170" i="3"/>
  <c r="BG170" i="3"/>
  <c r="BF170" i="3"/>
  <c r="BE170" i="3"/>
  <c r="T170" i="3"/>
  <c r="R170" i="3"/>
  <c r="P170" i="3"/>
  <c r="J170" i="3"/>
  <c r="BK168" i="3"/>
  <c r="BI168" i="3"/>
  <c r="BH168" i="3"/>
  <c r="BG168" i="3"/>
  <c r="BF168" i="3"/>
  <c r="T168" i="3"/>
  <c r="R168" i="3"/>
  <c r="P168" i="3"/>
  <c r="J168" i="3"/>
  <c r="BE168" i="3" s="1"/>
  <c r="BK166" i="3"/>
  <c r="BI166" i="3"/>
  <c r="BH166" i="3"/>
  <c r="BG166" i="3"/>
  <c r="BF166" i="3"/>
  <c r="BE166" i="3"/>
  <c r="T166" i="3"/>
  <c r="R166" i="3"/>
  <c r="R165" i="3" s="1"/>
  <c r="R164" i="3" s="1"/>
  <c r="P166" i="3"/>
  <c r="J166" i="3"/>
  <c r="T165" i="3"/>
  <c r="T164" i="3" s="1"/>
  <c r="P165" i="3"/>
  <c r="BK161" i="3"/>
  <c r="BI161" i="3"/>
  <c r="BH161" i="3"/>
  <c r="BG161" i="3"/>
  <c r="BF161" i="3"/>
  <c r="BE161" i="3"/>
  <c r="T161" i="3"/>
  <c r="R161" i="3"/>
  <c r="P161" i="3"/>
  <c r="J161" i="3"/>
  <c r="BK158" i="3"/>
  <c r="BI158" i="3"/>
  <c r="BH158" i="3"/>
  <c r="BG158" i="3"/>
  <c r="BF158" i="3"/>
  <c r="T158" i="3"/>
  <c r="R158" i="3"/>
  <c r="P158" i="3"/>
  <c r="J158" i="3"/>
  <c r="BE158" i="3" s="1"/>
  <c r="BK155" i="3"/>
  <c r="BI155" i="3"/>
  <c r="BH155" i="3"/>
  <c r="BG155" i="3"/>
  <c r="BF155" i="3"/>
  <c r="BE155" i="3"/>
  <c r="T155" i="3"/>
  <c r="R155" i="3"/>
  <c r="P155" i="3"/>
  <c r="J155" i="3"/>
  <c r="BK152" i="3"/>
  <c r="BI152" i="3"/>
  <c r="BH152" i="3"/>
  <c r="BG152" i="3"/>
  <c r="BF152" i="3"/>
  <c r="T152" i="3"/>
  <c r="R152" i="3"/>
  <c r="P152" i="3"/>
  <c r="J152" i="3"/>
  <c r="BE152" i="3" s="1"/>
  <c r="BK149" i="3"/>
  <c r="BI149" i="3"/>
  <c r="BH149" i="3"/>
  <c r="BG149" i="3"/>
  <c r="BF149" i="3"/>
  <c r="BE149" i="3"/>
  <c r="T149" i="3"/>
  <c r="R149" i="3"/>
  <c r="P149" i="3"/>
  <c r="J149" i="3"/>
  <c r="BK147" i="3"/>
  <c r="BI147" i="3"/>
  <c r="BH147" i="3"/>
  <c r="BG147" i="3"/>
  <c r="BF147" i="3"/>
  <c r="T147" i="3"/>
  <c r="R147" i="3"/>
  <c r="P147" i="3"/>
  <c r="J147" i="3"/>
  <c r="BE147" i="3" s="1"/>
  <c r="BK145" i="3"/>
  <c r="BI145" i="3"/>
  <c r="BH145" i="3"/>
  <c r="BG145" i="3"/>
  <c r="BF145" i="3"/>
  <c r="BE145" i="3"/>
  <c r="T145" i="3"/>
  <c r="R145" i="3"/>
  <c r="P145" i="3"/>
  <c r="J145" i="3"/>
  <c r="BK142" i="3"/>
  <c r="BI142" i="3"/>
  <c r="BH142" i="3"/>
  <c r="BG142" i="3"/>
  <c r="BF142" i="3"/>
  <c r="T142" i="3"/>
  <c r="R142" i="3"/>
  <c r="P142" i="3"/>
  <c r="J142" i="3"/>
  <c r="BE142" i="3" s="1"/>
  <c r="BK140" i="3"/>
  <c r="BI140" i="3"/>
  <c r="BH140" i="3"/>
  <c r="BG140" i="3"/>
  <c r="BF140" i="3"/>
  <c r="BE140" i="3"/>
  <c r="T140" i="3"/>
  <c r="R140" i="3"/>
  <c r="P140" i="3"/>
  <c r="J140" i="3"/>
  <c r="BK139" i="3"/>
  <c r="BI139" i="3"/>
  <c r="BH139" i="3"/>
  <c r="BG139" i="3"/>
  <c r="BF139" i="3"/>
  <c r="T139" i="3"/>
  <c r="R139" i="3"/>
  <c r="P139" i="3"/>
  <c r="J139" i="3"/>
  <c r="BE139" i="3" s="1"/>
  <c r="BK138" i="3"/>
  <c r="BI138" i="3"/>
  <c r="BH138" i="3"/>
  <c r="BG138" i="3"/>
  <c r="BF138" i="3"/>
  <c r="BE138" i="3"/>
  <c r="T138" i="3"/>
  <c r="R138" i="3"/>
  <c r="P138" i="3"/>
  <c r="J138" i="3"/>
  <c r="BK136" i="3"/>
  <c r="BI136" i="3"/>
  <c r="BH136" i="3"/>
  <c r="BG136" i="3"/>
  <c r="BF136" i="3"/>
  <c r="T136" i="3"/>
  <c r="R136" i="3"/>
  <c r="P136" i="3"/>
  <c r="J136" i="3"/>
  <c r="BE136" i="3" s="1"/>
  <c r="BK134" i="3"/>
  <c r="BI134" i="3"/>
  <c r="BH134" i="3"/>
  <c r="BG134" i="3"/>
  <c r="BF134" i="3"/>
  <c r="BE134" i="3"/>
  <c r="T134" i="3"/>
  <c r="R134" i="3"/>
  <c r="P134" i="3"/>
  <c r="J134" i="3"/>
  <c r="BK132" i="3"/>
  <c r="BI132" i="3"/>
  <c r="BH132" i="3"/>
  <c r="BG132" i="3"/>
  <c r="BF132" i="3"/>
  <c r="T132" i="3"/>
  <c r="R132" i="3"/>
  <c r="P132" i="3"/>
  <c r="J132" i="3"/>
  <c r="BE132" i="3" s="1"/>
  <c r="BK130" i="3"/>
  <c r="BI130" i="3"/>
  <c r="BH130" i="3"/>
  <c r="BG130" i="3"/>
  <c r="BF130" i="3"/>
  <c r="BE130" i="3"/>
  <c r="T130" i="3"/>
  <c r="R130" i="3"/>
  <c r="P130" i="3"/>
  <c r="J130" i="3"/>
  <c r="BK127" i="3"/>
  <c r="BI127" i="3"/>
  <c r="BH127" i="3"/>
  <c r="BG127" i="3"/>
  <c r="BF127" i="3"/>
  <c r="T127" i="3"/>
  <c r="R127" i="3"/>
  <c r="P127" i="3"/>
  <c r="J127" i="3"/>
  <c r="BE127" i="3" s="1"/>
  <c r="BK125" i="3"/>
  <c r="BI125" i="3"/>
  <c r="BH125" i="3"/>
  <c r="BG125" i="3"/>
  <c r="BF125" i="3"/>
  <c r="T125" i="3"/>
  <c r="R125" i="3"/>
  <c r="R124" i="3" s="1"/>
  <c r="R123" i="3" s="1"/>
  <c r="R122" i="3" s="1"/>
  <c r="P125" i="3"/>
  <c r="J125" i="3"/>
  <c r="BE125" i="3" s="1"/>
  <c r="T124" i="3"/>
  <c r="T123" i="3" s="1"/>
  <c r="T122" i="3" s="1"/>
  <c r="P124" i="3"/>
  <c r="J118" i="3"/>
  <c r="F116" i="3"/>
  <c r="E114" i="3"/>
  <c r="J91" i="3"/>
  <c r="F89" i="3"/>
  <c r="E87" i="3"/>
  <c r="J37" i="3"/>
  <c r="J36" i="3"/>
  <c r="J35" i="3"/>
  <c r="J24" i="3"/>
  <c r="E24" i="3"/>
  <c r="J119" i="3" s="1"/>
  <c r="J23" i="3"/>
  <c r="J18" i="3"/>
  <c r="F119" i="3"/>
  <c r="J15" i="3"/>
  <c r="E15" i="3"/>
  <c r="F91" i="3" s="1"/>
  <c r="J14" i="3"/>
  <c r="J12" i="3"/>
  <c r="J89" i="3" s="1"/>
  <c r="E7" i="3"/>
  <c r="E112" i="3" s="1"/>
  <c r="BK284" i="2"/>
  <c r="BI284" i="2"/>
  <c r="BH284" i="2"/>
  <c r="BG284" i="2"/>
  <c r="BF284" i="2"/>
  <c r="T284" i="2"/>
  <c r="R284" i="2"/>
  <c r="P284" i="2"/>
  <c r="J284" i="2"/>
  <c r="BE284" i="2" s="1"/>
  <c r="BK283" i="2"/>
  <c r="BI283" i="2"/>
  <c r="BH283" i="2"/>
  <c r="BG283" i="2"/>
  <c r="BF283" i="2"/>
  <c r="T283" i="2"/>
  <c r="R283" i="2"/>
  <c r="P283" i="2"/>
  <c r="J283" i="2"/>
  <c r="BE283" i="2" s="1"/>
  <c r="BK282" i="2"/>
  <c r="BI282" i="2"/>
  <c r="BH282" i="2"/>
  <c r="BG282" i="2"/>
  <c r="BF282" i="2"/>
  <c r="T282" i="2"/>
  <c r="R282" i="2"/>
  <c r="P282" i="2"/>
  <c r="J282" i="2"/>
  <c r="BE282" i="2" s="1"/>
  <c r="BK281" i="2"/>
  <c r="BI281" i="2"/>
  <c r="BH281" i="2"/>
  <c r="BG281" i="2"/>
  <c r="BF281" i="2"/>
  <c r="T281" i="2"/>
  <c r="R281" i="2"/>
  <c r="P281" i="2"/>
  <c r="J281" i="2"/>
  <c r="BE281" i="2" s="1"/>
  <c r="BK280" i="2"/>
  <c r="BI280" i="2"/>
  <c r="BH280" i="2"/>
  <c r="BG280" i="2"/>
  <c r="BF280" i="2"/>
  <c r="T280" i="2"/>
  <c r="R280" i="2"/>
  <c r="P280" i="2"/>
  <c r="J280" i="2"/>
  <c r="BE280" i="2" s="1"/>
  <c r="BK279" i="2"/>
  <c r="BI279" i="2"/>
  <c r="BH279" i="2"/>
  <c r="BG279" i="2"/>
  <c r="BF279" i="2"/>
  <c r="T279" i="2"/>
  <c r="R279" i="2"/>
  <c r="P279" i="2"/>
  <c r="J279" i="2"/>
  <c r="BE279" i="2" s="1"/>
  <c r="BK278" i="2"/>
  <c r="BI278" i="2"/>
  <c r="BH278" i="2"/>
  <c r="BG278" i="2"/>
  <c r="BF278" i="2"/>
  <c r="T278" i="2"/>
  <c r="R278" i="2"/>
  <c r="P278" i="2"/>
  <c r="J278" i="2"/>
  <c r="BE278" i="2" s="1"/>
  <c r="BK276" i="2"/>
  <c r="BI276" i="2"/>
  <c r="BH276" i="2"/>
  <c r="BG276" i="2"/>
  <c r="BF276" i="2"/>
  <c r="T276" i="2"/>
  <c r="R276" i="2"/>
  <c r="P276" i="2"/>
  <c r="J276" i="2"/>
  <c r="BE276" i="2" s="1"/>
  <c r="BK275" i="2"/>
  <c r="BI275" i="2"/>
  <c r="BH275" i="2"/>
  <c r="BG275" i="2"/>
  <c r="BF275" i="2"/>
  <c r="T275" i="2"/>
  <c r="R275" i="2"/>
  <c r="P275" i="2"/>
  <c r="J275" i="2"/>
  <c r="BE275" i="2" s="1"/>
  <c r="BK274" i="2"/>
  <c r="BI274" i="2"/>
  <c r="BH274" i="2"/>
  <c r="BG274" i="2"/>
  <c r="BF274" i="2"/>
  <c r="T274" i="2"/>
  <c r="R274" i="2"/>
  <c r="P274" i="2"/>
  <c r="J274" i="2"/>
  <c r="BE274" i="2" s="1"/>
  <c r="BK273" i="2"/>
  <c r="BI273" i="2"/>
  <c r="BH273" i="2"/>
  <c r="BG273" i="2"/>
  <c r="BF273" i="2"/>
  <c r="T273" i="2"/>
  <c r="R273" i="2"/>
  <c r="P273" i="2"/>
  <c r="J273" i="2"/>
  <c r="BE273" i="2" s="1"/>
  <c r="BK272" i="2"/>
  <c r="BI272" i="2"/>
  <c r="BH272" i="2"/>
  <c r="BG272" i="2"/>
  <c r="BF272" i="2"/>
  <c r="T272" i="2"/>
  <c r="R272" i="2"/>
  <c r="P272" i="2"/>
  <c r="J272" i="2"/>
  <c r="BK267" i="2"/>
  <c r="BK266" i="2" s="1"/>
  <c r="BI267" i="2"/>
  <c r="BH267" i="2"/>
  <c r="BG267" i="2"/>
  <c r="BF267" i="2"/>
  <c r="T267" i="2"/>
  <c r="R267" i="2"/>
  <c r="R266" i="2" s="1"/>
  <c r="P267" i="2"/>
  <c r="P266" i="2" s="1"/>
  <c r="J267" i="2"/>
  <c r="T266" i="2"/>
  <c r="BK264" i="2"/>
  <c r="BI264" i="2"/>
  <c r="BH264" i="2"/>
  <c r="BG264" i="2"/>
  <c r="BF264" i="2"/>
  <c r="T264" i="2"/>
  <c r="R264" i="2"/>
  <c r="P264" i="2"/>
  <c r="J264" i="2"/>
  <c r="BE264" i="2" s="1"/>
  <c r="BK262" i="2"/>
  <c r="BI262" i="2"/>
  <c r="BH262" i="2"/>
  <c r="BG262" i="2"/>
  <c r="BF262" i="2"/>
  <c r="T262" i="2"/>
  <c r="R262" i="2"/>
  <c r="P262" i="2"/>
  <c r="J262" i="2"/>
  <c r="BE262" i="2" s="1"/>
  <c r="BK259" i="2"/>
  <c r="BI259" i="2"/>
  <c r="BH259" i="2"/>
  <c r="BG259" i="2"/>
  <c r="BF259" i="2"/>
  <c r="T259" i="2"/>
  <c r="R259" i="2"/>
  <c r="P259" i="2"/>
  <c r="J259" i="2"/>
  <c r="BE259" i="2" s="1"/>
  <c r="BK256" i="2"/>
  <c r="BI256" i="2"/>
  <c r="BH256" i="2"/>
  <c r="BG256" i="2"/>
  <c r="BF256" i="2"/>
  <c r="T256" i="2"/>
  <c r="R256" i="2"/>
  <c r="P256" i="2"/>
  <c r="J256" i="2"/>
  <c r="BE256" i="2" s="1"/>
  <c r="BK254" i="2"/>
  <c r="BI254" i="2"/>
  <c r="BH254" i="2"/>
  <c r="BG254" i="2"/>
  <c r="BF254" i="2"/>
  <c r="T254" i="2"/>
  <c r="R254" i="2"/>
  <c r="P254" i="2"/>
  <c r="J254" i="2"/>
  <c r="BE254" i="2" s="1"/>
  <c r="BK251" i="2"/>
  <c r="BI251" i="2"/>
  <c r="BH251" i="2"/>
  <c r="BG251" i="2"/>
  <c r="BF251" i="2"/>
  <c r="T251" i="2"/>
  <c r="R251" i="2"/>
  <c r="P251" i="2"/>
  <c r="J251" i="2"/>
  <c r="BE251" i="2" s="1"/>
  <c r="BK249" i="2"/>
  <c r="BI249" i="2"/>
  <c r="BH249" i="2"/>
  <c r="BG249" i="2"/>
  <c r="BF249" i="2"/>
  <c r="T249" i="2"/>
  <c r="R249" i="2"/>
  <c r="P249" i="2"/>
  <c r="J249" i="2"/>
  <c r="BE249" i="2" s="1"/>
  <c r="BK247" i="2"/>
  <c r="BI247" i="2"/>
  <c r="BH247" i="2"/>
  <c r="BG247" i="2"/>
  <c r="BF247" i="2"/>
  <c r="T247" i="2"/>
  <c r="R247" i="2"/>
  <c r="P247" i="2"/>
  <c r="J247" i="2"/>
  <c r="BE247" i="2" s="1"/>
  <c r="BK244" i="2"/>
  <c r="BI244" i="2"/>
  <c r="BH244" i="2"/>
  <c r="BG244" i="2"/>
  <c r="BF244" i="2"/>
  <c r="T244" i="2"/>
  <c r="R244" i="2"/>
  <c r="P244" i="2"/>
  <c r="J244" i="2"/>
  <c r="BE244" i="2" s="1"/>
  <c r="BK241" i="2"/>
  <c r="BI241" i="2"/>
  <c r="BH241" i="2"/>
  <c r="BG241" i="2"/>
  <c r="BF241" i="2"/>
  <c r="T241" i="2"/>
  <c r="R241" i="2"/>
  <c r="P241" i="2"/>
  <c r="J241" i="2"/>
  <c r="BE241" i="2" s="1"/>
  <c r="BK239" i="2"/>
  <c r="BI239" i="2"/>
  <c r="BH239" i="2"/>
  <c r="BG239" i="2"/>
  <c r="BF239" i="2"/>
  <c r="T239" i="2"/>
  <c r="R239" i="2"/>
  <c r="P239" i="2"/>
  <c r="J239" i="2"/>
  <c r="BE239" i="2" s="1"/>
  <c r="BK237" i="2"/>
  <c r="BI237" i="2"/>
  <c r="BH237" i="2"/>
  <c r="BG237" i="2"/>
  <c r="BF237" i="2"/>
  <c r="T237" i="2"/>
  <c r="R237" i="2"/>
  <c r="P237" i="2"/>
  <c r="J237" i="2"/>
  <c r="BE237" i="2" s="1"/>
  <c r="BK235" i="2"/>
  <c r="BI235" i="2"/>
  <c r="BH235" i="2"/>
  <c r="BG235" i="2"/>
  <c r="BF235" i="2"/>
  <c r="T235" i="2"/>
  <c r="R235" i="2"/>
  <c r="P235" i="2"/>
  <c r="J235" i="2"/>
  <c r="BE235" i="2" s="1"/>
  <c r="BK232" i="2"/>
  <c r="BI232" i="2"/>
  <c r="BH232" i="2"/>
  <c r="BG232" i="2"/>
  <c r="BF232" i="2"/>
  <c r="T232" i="2"/>
  <c r="R232" i="2"/>
  <c r="P232" i="2"/>
  <c r="J232" i="2"/>
  <c r="BE232" i="2" s="1"/>
  <c r="BK229" i="2"/>
  <c r="BI229" i="2"/>
  <c r="BH229" i="2"/>
  <c r="BG229" i="2"/>
  <c r="BF229" i="2"/>
  <c r="T229" i="2"/>
  <c r="R229" i="2"/>
  <c r="P229" i="2"/>
  <c r="J229" i="2"/>
  <c r="BE229" i="2" s="1"/>
  <c r="BK228" i="2"/>
  <c r="BI228" i="2"/>
  <c r="BH228" i="2"/>
  <c r="BG228" i="2"/>
  <c r="BF228" i="2"/>
  <c r="T228" i="2"/>
  <c r="R228" i="2"/>
  <c r="P228" i="2"/>
  <c r="J228" i="2"/>
  <c r="BE228" i="2" s="1"/>
  <c r="BK226" i="2"/>
  <c r="BI226" i="2"/>
  <c r="BH226" i="2"/>
  <c r="BG226" i="2"/>
  <c r="BF226" i="2"/>
  <c r="T226" i="2"/>
  <c r="R226" i="2"/>
  <c r="P226" i="2"/>
  <c r="J226" i="2"/>
  <c r="BE226" i="2" s="1"/>
  <c r="BK224" i="2"/>
  <c r="BI224" i="2"/>
  <c r="BH224" i="2"/>
  <c r="BG224" i="2"/>
  <c r="BF224" i="2"/>
  <c r="T224" i="2"/>
  <c r="R224" i="2"/>
  <c r="P224" i="2"/>
  <c r="J224" i="2"/>
  <c r="BE224" i="2" s="1"/>
  <c r="BK222" i="2"/>
  <c r="BI222" i="2"/>
  <c r="BH222" i="2"/>
  <c r="BG222" i="2"/>
  <c r="BF222" i="2"/>
  <c r="T222" i="2"/>
  <c r="R222" i="2"/>
  <c r="P222" i="2"/>
  <c r="J222" i="2"/>
  <c r="BE222" i="2" s="1"/>
  <c r="BK220" i="2"/>
  <c r="BI220" i="2"/>
  <c r="BH220" i="2"/>
  <c r="BG220" i="2"/>
  <c r="BF220" i="2"/>
  <c r="T220" i="2"/>
  <c r="R220" i="2"/>
  <c r="P220" i="2"/>
  <c r="J220" i="2"/>
  <c r="BK218" i="2"/>
  <c r="BI218" i="2"/>
  <c r="BH218" i="2"/>
  <c r="BG218" i="2"/>
  <c r="BF218" i="2"/>
  <c r="T218" i="2"/>
  <c r="R218" i="2"/>
  <c r="P218" i="2"/>
  <c r="J218" i="2"/>
  <c r="BE218" i="2" s="1"/>
  <c r="BK217" i="2"/>
  <c r="BI217" i="2"/>
  <c r="BH217" i="2"/>
  <c r="BG217" i="2"/>
  <c r="BF217" i="2"/>
  <c r="T217" i="2"/>
  <c r="R217" i="2"/>
  <c r="P217" i="2"/>
  <c r="J217" i="2"/>
  <c r="BE217" i="2" s="1"/>
  <c r="BK216" i="2"/>
  <c r="BI216" i="2"/>
  <c r="BH216" i="2"/>
  <c r="BG216" i="2"/>
  <c r="BF216" i="2"/>
  <c r="T216" i="2"/>
  <c r="R216" i="2"/>
  <c r="P216" i="2"/>
  <c r="J216" i="2"/>
  <c r="BE216" i="2" s="1"/>
  <c r="BK215" i="2"/>
  <c r="BI215" i="2"/>
  <c r="BH215" i="2"/>
  <c r="BG215" i="2"/>
  <c r="BF215" i="2"/>
  <c r="T215" i="2"/>
  <c r="R215" i="2"/>
  <c r="P215" i="2"/>
  <c r="J215" i="2"/>
  <c r="BE215" i="2" s="1"/>
  <c r="BK213" i="2"/>
  <c r="BI213" i="2"/>
  <c r="BH213" i="2"/>
  <c r="BG213" i="2"/>
  <c r="BF213" i="2"/>
  <c r="T213" i="2"/>
  <c r="R213" i="2"/>
  <c r="P213" i="2"/>
  <c r="J213" i="2"/>
  <c r="BK209" i="2"/>
  <c r="BI209" i="2"/>
  <c r="BH209" i="2"/>
  <c r="BG209" i="2"/>
  <c r="BF209" i="2"/>
  <c r="T209" i="2"/>
  <c r="R209" i="2"/>
  <c r="P209" i="2"/>
  <c r="J209" i="2"/>
  <c r="BE209" i="2" s="1"/>
  <c r="BK206" i="2"/>
  <c r="BI206" i="2"/>
  <c r="BH206" i="2"/>
  <c r="BG206" i="2"/>
  <c r="BF206" i="2"/>
  <c r="T206" i="2"/>
  <c r="R206" i="2"/>
  <c r="P206" i="2"/>
  <c r="J206" i="2"/>
  <c r="BE206" i="2" s="1"/>
  <c r="BK204" i="2"/>
  <c r="BI204" i="2"/>
  <c r="BH204" i="2"/>
  <c r="BG204" i="2"/>
  <c r="BF204" i="2"/>
  <c r="T204" i="2"/>
  <c r="R204" i="2"/>
  <c r="P204" i="2"/>
  <c r="J204" i="2"/>
  <c r="BE204" i="2" s="1"/>
  <c r="BK201" i="2"/>
  <c r="BI201" i="2"/>
  <c r="BH201" i="2"/>
  <c r="BG201" i="2"/>
  <c r="BF201" i="2"/>
  <c r="T201" i="2"/>
  <c r="R201" i="2"/>
  <c r="P201" i="2"/>
  <c r="J201" i="2"/>
  <c r="BE201" i="2" s="1"/>
  <c r="BK199" i="2"/>
  <c r="BI199" i="2"/>
  <c r="BH199" i="2"/>
  <c r="BG199" i="2"/>
  <c r="BF199" i="2"/>
  <c r="T199" i="2"/>
  <c r="R199" i="2"/>
  <c r="P199" i="2"/>
  <c r="J199" i="2"/>
  <c r="BE199" i="2" s="1"/>
  <c r="BK196" i="2"/>
  <c r="BI196" i="2"/>
  <c r="BH196" i="2"/>
  <c r="BG196" i="2"/>
  <c r="BF196" i="2"/>
  <c r="T196" i="2"/>
  <c r="R196" i="2"/>
  <c r="P196" i="2"/>
  <c r="J196" i="2"/>
  <c r="BE196" i="2" s="1"/>
  <c r="BK193" i="2"/>
  <c r="BI193" i="2"/>
  <c r="BH193" i="2"/>
  <c r="BG193" i="2"/>
  <c r="BF193" i="2"/>
  <c r="T193" i="2"/>
  <c r="R193" i="2"/>
  <c r="P193" i="2"/>
  <c r="J193" i="2"/>
  <c r="BE193" i="2" s="1"/>
  <c r="BK190" i="2"/>
  <c r="BI190" i="2"/>
  <c r="BH190" i="2"/>
  <c r="BG190" i="2"/>
  <c r="BF190" i="2"/>
  <c r="T190" i="2"/>
  <c r="R190" i="2"/>
  <c r="P190" i="2"/>
  <c r="J190" i="2"/>
  <c r="BE190" i="2" s="1"/>
  <c r="BK187" i="2"/>
  <c r="BI187" i="2"/>
  <c r="BH187" i="2"/>
  <c r="BG187" i="2"/>
  <c r="BF187" i="2"/>
  <c r="T187" i="2"/>
  <c r="R187" i="2"/>
  <c r="P187" i="2"/>
  <c r="J187" i="2"/>
  <c r="BE187" i="2" s="1"/>
  <c r="BK186" i="2"/>
  <c r="BI186" i="2"/>
  <c r="BH186" i="2"/>
  <c r="BG186" i="2"/>
  <c r="BF186" i="2"/>
  <c r="T186" i="2"/>
  <c r="R186" i="2"/>
  <c r="P186" i="2"/>
  <c r="J186" i="2"/>
  <c r="BE186" i="2" s="1"/>
  <c r="BK184" i="2"/>
  <c r="BI184" i="2"/>
  <c r="BH184" i="2"/>
  <c r="BG184" i="2"/>
  <c r="BF184" i="2"/>
  <c r="T184" i="2"/>
  <c r="R184" i="2"/>
  <c r="P184" i="2"/>
  <c r="J184" i="2"/>
  <c r="BE184" i="2" s="1"/>
  <c r="BK181" i="2"/>
  <c r="BI181" i="2"/>
  <c r="BH181" i="2"/>
  <c r="BG181" i="2"/>
  <c r="BF181" i="2"/>
  <c r="T181" i="2"/>
  <c r="R181" i="2"/>
  <c r="P181" i="2"/>
  <c r="J181" i="2"/>
  <c r="BE181" i="2" s="1"/>
  <c r="BK179" i="2"/>
  <c r="BI179" i="2"/>
  <c r="BH179" i="2"/>
  <c r="BG179" i="2"/>
  <c r="BF179" i="2"/>
  <c r="T179" i="2"/>
  <c r="R179" i="2"/>
  <c r="P179" i="2"/>
  <c r="J179" i="2"/>
  <c r="BE179" i="2" s="1"/>
  <c r="BK176" i="2"/>
  <c r="BI176" i="2"/>
  <c r="BH176" i="2"/>
  <c r="BG176" i="2"/>
  <c r="BF176" i="2"/>
  <c r="T176" i="2"/>
  <c r="R176" i="2"/>
  <c r="P176" i="2"/>
  <c r="J176" i="2"/>
  <c r="BK174" i="2"/>
  <c r="BI174" i="2"/>
  <c r="BH174" i="2"/>
  <c r="BG174" i="2"/>
  <c r="BF174" i="2"/>
  <c r="T174" i="2"/>
  <c r="R174" i="2"/>
  <c r="P174" i="2"/>
  <c r="J174" i="2"/>
  <c r="BE174" i="2" s="1"/>
  <c r="BK172" i="2"/>
  <c r="BI172" i="2"/>
  <c r="BH172" i="2"/>
  <c r="BG172" i="2"/>
  <c r="BF172" i="2"/>
  <c r="T172" i="2"/>
  <c r="R172" i="2"/>
  <c r="P172" i="2"/>
  <c r="J172" i="2"/>
  <c r="BE172" i="2" s="1"/>
  <c r="BK170" i="2"/>
  <c r="BI170" i="2"/>
  <c r="BH170" i="2"/>
  <c r="BG170" i="2"/>
  <c r="BF170" i="2"/>
  <c r="T170" i="2"/>
  <c r="R170" i="2"/>
  <c r="P170" i="2"/>
  <c r="J170" i="2"/>
  <c r="BE170" i="2" s="1"/>
  <c r="BK168" i="2"/>
  <c r="BI168" i="2"/>
  <c r="BH168" i="2"/>
  <c r="BG168" i="2"/>
  <c r="BF168" i="2"/>
  <c r="T168" i="2"/>
  <c r="R168" i="2"/>
  <c r="P168" i="2"/>
  <c r="J168" i="2"/>
  <c r="BE168" i="2" s="1"/>
  <c r="BK165" i="2"/>
  <c r="BI165" i="2"/>
  <c r="BH165" i="2"/>
  <c r="BG165" i="2"/>
  <c r="BF165" i="2"/>
  <c r="T165" i="2"/>
  <c r="R165" i="2"/>
  <c r="P165" i="2"/>
  <c r="J165" i="2"/>
  <c r="BE165" i="2" s="1"/>
  <c r="BK163" i="2"/>
  <c r="BI163" i="2"/>
  <c r="BH163" i="2"/>
  <c r="BG163" i="2"/>
  <c r="BF163" i="2"/>
  <c r="T163" i="2"/>
  <c r="R163" i="2"/>
  <c r="P163" i="2"/>
  <c r="J163" i="2"/>
  <c r="BE163" i="2" s="1"/>
  <c r="BK161" i="2"/>
  <c r="BI161" i="2"/>
  <c r="BH161" i="2"/>
  <c r="BG161" i="2"/>
  <c r="BF161" i="2"/>
  <c r="T161" i="2"/>
  <c r="R161" i="2"/>
  <c r="P161" i="2"/>
  <c r="J161" i="2"/>
  <c r="BE161" i="2" s="1"/>
  <c r="BK158" i="2"/>
  <c r="BI158" i="2"/>
  <c r="BH158" i="2"/>
  <c r="BG158" i="2"/>
  <c r="BF158" i="2"/>
  <c r="T158" i="2"/>
  <c r="R158" i="2"/>
  <c r="P158" i="2"/>
  <c r="J158" i="2"/>
  <c r="BE158" i="2" s="1"/>
  <c r="BK154" i="2"/>
  <c r="BI154" i="2"/>
  <c r="BH154" i="2"/>
  <c r="BG154" i="2"/>
  <c r="BF154" i="2"/>
  <c r="T154" i="2"/>
  <c r="R154" i="2"/>
  <c r="P154" i="2"/>
  <c r="J154" i="2"/>
  <c r="BE154" i="2" s="1"/>
  <c r="BK150" i="2"/>
  <c r="BI150" i="2"/>
  <c r="BH150" i="2"/>
  <c r="BG150" i="2"/>
  <c r="BF150" i="2"/>
  <c r="T150" i="2"/>
  <c r="R150" i="2"/>
  <c r="P150" i="2"/>
  <c r="J150" i="2"/>
  <c r="BE150" i="2" s="1"/>
  <c r="BK146" i="2"/>
  <c r="BI146" i="2"/>
  <c r="BH146" i="2"/>
  <c r="BG146" i="2"/>
  <c r="BF146" i="2"/>
  <c r="T146" i="2"/>
  <c r="R146" i="2"/>
  <c r="P146" i="2"/>
  <c r="J146" i="2"/>
  <c r="BE146" i="2" s="1"/>
  <c r="BK143" i="2"/>
  <c r="BI143" i="2"/>
  <c r="BH143" i="2"/>
  <c r="BG143" i="2"/>
  <c r="BF143" i="2"/>
  <c r="T143" i="2"/>
  <c r="R143" i="2"/>
  <c r="P143" i="2"/>
  <c r="J143" i="2"/>
  <c r="BE143" i="2" s="1"/>
  <c r="BK139" i="2"/>
  <c r="BI139" i="2"/>
  <c r="BH139" i="2"/>
  <c r="BG139" i="2"/>
  <c r="BF139" i="2"/>
  <c r="T139" i="2"/>
  <c r="R139" i="2"/>
  <c r="P139" i="2"/>
  <c r="J139" i="2"/>
  <c r="BE139" i="2" s="1"/>
  <c r="BK136" i="2"/>
  <c r="BI136" i="2"/>
  <c r="BH136" i="2"/>
  <c r="BG136" i="2"/>
  <c r="BF136" i="2"/>
  <c r="T136" i="2"/>
  <c r="R136" i="2"/>
  <c r="P136" i="2"/>
  <c r="J136" i="2"/>
  <c r="BE136" i="2" s="1"/>
  <c r="BK133" i="2"/>
  <c r="BI133" i="2"/>
  <c r="BH133" i="2"/>
  <c r="BG133" i="2"/>
  <c r="BF133" i="2"/>
  <c r="T133" i="2"/>
  <c r="R133" i="2"/>
  <c r="P133" i="2"/>
  <c r="J133" i="2"/>
  <c r="BE133" i="2" s="1"/>
  <c r="BK131" i="2"/>
  <c r="BI131" i="2"/>
  <c r="BH131" i="2"/>
  <c r="BG131" i="2"/>
  <c r="BF131" i="2"/>
  <c r="T131" i="2"/>
  <c r="R131" i="2"/>
  <c r="P131" i="2"/>
  <c r="J131" i="2"/>
  <c r="BE131" i="2" s="1"/>
  <c r="BK129" i="2"/>
  <c r="BI129" i="2"/>
  <c r="BH129" i="2"/>
  <c r="BG129" i="2"/>
  <c r="BF129" i="2"/>
  <c r="T129" i="2"/>
  <c r="R129" i="2"/>
  <c r="P129" i="2"/>
  <c r="J129" i="2"/>
  <c r="BE129" i="2" s="1"/>
  <c r="BK127" i="2"/>
  <c r="BI127" i="2"/>
  <c r="BH127" i="2"/>
  <c r="BG127" i="2"/>
  <c r="BF127" i="2"/>
  <c r="T127" i="2"/>
  <c r="R127" i="2"/>
  <c r="P127" i="2"/>
  <c r="J127" i="2"/>
  <c r="J120" i="2"/>
  <c r="F118" i="2"/>
  <c r="E116" i="2"/>
  <c r="J91" i="2"/>
  <c r="F89" i="2"/>
  <c r="E87" i="2"/>
  <c r="J37" i="2"/>
  <c r="J36" i="2"/>
  <c r="J35" i="2"/>
  <c r="J24" i="2"/>
  <c r="E24" i="2"/>
  <c r="J121" i="2" s="1"/>
  <c r="J23" i="2"/>
  <c r="J18" i="2"/>
  <c r="F92" i="2"/>
  <c r="J15" i="2"/>
  <c r="E15" i="2"/>
  <c r="F91" i="2" s="1"/>
  <c r="J14" i="2"/>
  <c r="J12" i="2"/>
  <c r="J118" i="2" s="1"/>
  <c r="E7" i="2"/>
  <c r="E85" i="2" s="1"/>
  <c r="BD96" i="1"/>
  <c r="BC96" i="1"/>
  <c r="BB96" i="1"/>
  <c r="BA96" i="1"/>
  <c r="AZ96" i="1"/>
  <c r="AY96" i="1"/>
  <c r="AX96" i="1"/>
  <c r="AW96" i="1"/>
  <c r="AV96" i="1"/>
  <c r="AU96" i="1"/>
  <c r="BD95" i="1"/>
  <c r="BC95" i="1"/>
  <c r="BB95" i="1"/>
  <c r="BA95" i="1"/>
  <c r="AZ95" i="1"/>
  <c r="AZ94" i="1" s="1"/>
  <c r="AY95" i="1"/>
  <c r="AX95" i="1"/>
  <c r="AW95" i="1"/>
  <c r="AV95" i="1"/>
  <c r="AU95" i="1"/>
  <c r="AS94" i="1"/>
  <c r="AM90" i="1"/>
  <c r="L90" i="1"/>
  <c r="AM89" i="1"/>
  <c r="L89" i="1"/>
  <c r="AM87" i="1"/>
  <c r="L87" i="1"/>
  <c r="L85" i="1"/>
  <c r="L84" i="1"/>
  <c r="AU94" i="1" l="1"/>
  <c r="BC94" i="1"/>
  <c r="AY94" i="1" s="1"/>
  <c r="BA94" i="1"/>
  <c r="AT95" i="1"/>
  <c r="BK235" i="3"/>
  <c r="J235" i="3" s="1"/>
  <c r="J102" i="3" s="1"/>
  <c r="BE176" i="2"/>
  <c r="J175" i="2"/>
  <c r="BE127" i="2"/>
  <c r="J126" i="2"/>
  <c r="BE213" i="2"/>
  <c r="J212" i="2"/>
  <c r="BE267" i="2"/>
  <c r="J266" i="2"/>
  <c r="J102" i="2" s="1"/>
  <c r="BE220" i="2"/>
  <c r="J219" i="2"/>
  <c r="BE272" i="2"/>
  <c r="J271" i="2"/>
  <c r="J270" i="2" s="1"/>
  <c r="E85" i="3"/>
  <c r="BB94" i="1"/>
  <c r="BD94" i="1"/>
  <c r="W33" i="1" s="1"/>
  <c r="T126" i="2"/>
  <c r="P212" i="2"/>
  <c r="P175" i="2" s="1"/>
  <c r="P271" i="2"/>
  <c r="P270" i="2" s="1"/>
  <c r="BK212" i="2"/>
  <c r="J100" i="2" s="1"/>
  <c r="T212" i="2"/>
  <c r="T175" i="2" s="1"/>
  <c r="T125" i="2" s="1"/>
  <c r="F35" i="2"/>
  <c r="BK126" i="2"/>
  <c r="BK219" i="2"/>
  <c r="J101" i="2" s="1"/>
  <c r="T271" i="2"/>
  <c r="T270" i="2" s="1"/>
  <c r="R126" i="2"/>
  <c r="P126" i="2"/>
  <c r="BK271" i="2"/>
  <c r="BK270" i="2" s="1"/>
  <c r="F36" i="2"/>
  <c r="P219" i="2"/>
  <c r="R271" i="2"/>
  <c r="R270" i="2" s="1"/>
  <c r="F37" i="2"/>
  <c r="R212" i="2"/>
  <c r="R175" i="2" s="1"/>
  <c r="R219" i="2"/>
  <c r="J34" i="2"/>
  <c r="T219" i="2"/>
  <c r="AV94" i="1"/>
  <c r="AT96" i="1"/>
  <c r="F92" i="3"/>
  <c r="F121" i="2"/>
  <c r="F120" i="2"/>
  <c r="E114" i="2"/>
  <c r="BK124" i="3"/>
  <c r="J124" i="3" s="1"/>
  <c r="J98" i="3" s="1"/>
  <c r="F36" i="3"/>
  <c r="BK164" i="3"/>
  <c r="J34" i="3"/>
  <c r="F35" i="3"/>
  <c r="F37" i="3"/>
  <c r="P164" i="3"/>
  <c r="J164" i="3"/>
  <c r="J99" i="3" s="1"/>
  <c r="BK123" i="3"/>
  <c r="P123" i="3"/>
  <c r="P122" i="3" s="1"/>
  <c r="J33" i="3"/>
  <c r="F33" i="3"/>
  <c r="J116" i="3"/>
  <c r="J198" i="3"/>
  <c r="J101" i="3" s="1"/>
  <c r="F34" i="3"/>
  <c r="J92" i="3"/>
  <c r="F118" i="3"/>
  <c r="F34" i="2"/>
  <c r="J89" i="2"/>
  <c r="J92" i="2"/>
  <c r="AW94" i="1"/>
  <c r="AK30" i="1" s="1"/>
  <c r="W30" i="1"/>
  <c r="AX94" i="1"/>
  <c r="W31" i="1"/>
  <c r="W32" i="1"/>
  <c r="J125" i="2" l="1"/>
  <c r="J124" i="2" s="1"/>
  <c r="J33" i="2"/>
  <c r="F33" i="2"/>
  <c r="J103" i="2"/>
  <c r="J98" i="2"/>
  <c r="J104" i="2"/>
  <c r="P125" i="2"/>
  <c r="P124" i="2" s="1"/>
  <c r="R125" i="2"/>
  <c r="R124" i="2" s="1"/>
  <c r="T124" i="2"/>
  <c r="BK175" i="2"/>
  <c r="AT94" i="1"/>
  <c r="J123" i="3"/>
  <c r="J97" i="3" s="1"/>
  <c r="BK122" i="3"/>
  <c r="J122" i="3" s="1"/>
  <c r="BK125" i="2" l="1"/>
  <c r="J99" i="2"/>
  <c r="J96" i="3"/>
  <c r="J30" i="3"/>
  <c r="J39" i="3" l="1"/>
  <c r="AN96" i="1" s="1"/>
  <c r="AG96" i="1"/>
  <c r="BK124" i="2"/>
  <c r="J97" i="2"/>
  <c r="J96" i="2" l="1"/>
  <c r="J30" i="2"/>
  <c r="J39" i="2" l="1"/>
  <c r="AN95" i="1" s="1"/>
  <c r="AN94" i="1" s="1"/>
  <c r="AG95" i="1"/>
  <c r="AG94" i="1" s="1"/>
  <c r="AK26" i="1" s="1"/>
  <c r="W29" i="1" l="1"/>
  <c r="AK29" i="1" s="1"/>
  <c r="AK35" i="1" s="1"/>
</calcChain>
</file>

<file path=xl/sharedStrings.xml><?xml version="1.0" encoding="utf-8"?>
<sst xmlns="http://schemas.openxmlformats.org/spreadsheetml/2006/main" count="3618" uniqueCount="790">
  <si>
    <t>Export Komplet</t>
  </si>
  <si>
    <t/>
  </si>
  <si>
    <t>2.0</t>
  </si>
  <si>
    <t>ZAMOK</t>
  </si>
  <si>
    <t>False</t>
  </si>
  <si>
    <t>{471928ff-3965-41c4-93e4-0f82269e244b}</t>
  </si>
  <si>
    <t>0,01</t>
  </si>
  <si>
    <t>21</t>
  </si>
  <si>
    <t>15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</si>
  <si>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</si>
  <si>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</si>
  <si>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</si>
  <si>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</si>
  <si>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</si>
  <si>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ST-2023-CL</t>
  </si>
  <si>
    <t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</si>
  <si>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</si>
  <si>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Opěrná zeď v ulici Jáchymovská, Česká Lípa</t>
  </si>
  <si>
    <t>0,1</t>
  </si>
  <si>
    <t>KSO:</t>
  </si>
  <si>
    <t>CC-CZ:</t>
  </si>
  <si>
    <t>1</t>
  </si>
  <si>
    <t>Místo:</t>
  </si>
  <si>
    <t>Česká Lípa</t>
  </si>
  <si>
    <t>Datum:</t>
  </si>
  <si>
    <t>4. 12. 2023</t>
  </si>
  <si>
    <t>10</t>
  </si>
  <si>
    <t>100</t>
  </si>
  <si>
    <t>Zadavatel:</t>
  </si>
  <si>
    <t>IČ:</t>
  </si>
  <si>
    <t xml:space="preserve"> </t>
  </si>
  <si>
    <t>DIČ:</t>
  </si>
  <si>
    <t>Uchazeč:</t>
  </si>
  <si>
    <t>Vyplň údaj</t>
  </si>
  <si>
    <t>Projektant:</t>
  </si>
  <si>
    <t>Statik CL</t>
  </si>
  <si>
    <t>True</t>
  </si>
  <si>
    <t>Zpracovatel: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</si>
  <si>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</si>
  <si>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</si>
  <si>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</si>
  <si>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</si>
  <si>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</si>
  <si>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</si>
  <si>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</si>
  <si>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</si>
  <si>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</si>
  <si>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</si>
  <si>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</si>
  <si>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</si>
  <si>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</si>
  <si>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</si>
  <si>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</si>
  <si>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</si>
  <si>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</si>
  <si>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</si>
  <si>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</si>
  <si>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</si>
  <si>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</si>
  <si>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</si>
  <si>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</si>
  <si>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</si>
  <si>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</si>
  <si>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</si>
  <si>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</si>
  <si>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</si>
  <si>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</si>
  <si>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</si>
  <si>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</si>
  <si>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</si>
  <si>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</si>
  <si>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</si>
  <si>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</si>
  <si>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</si>
  <si>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</si>
  <si>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</si>
  <si>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</si>
  <si>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</si>
  <si>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</si>
  <si>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</si>
  <si>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###NOIMPORT###</t>
  </si>
  <si>
    <t>IMPORT</t>
  </si>
  <si>
    <t>{00000000-0000-0000-0000-000000000000}</t>
  </si>
  <si>
    <t>/</t>
  </si>
  <si>
    <t>STA</t>
  </si>
  <si>
    <t>{ad8e3895-6f48-410f-b64d-4ea9d7bdb742}</t>
  </si>
  <si>
    <t>2</t>
  </si>
  <si>
    <t>ST-2023-CL - KAN</t>
  </si>
  <si>
    <t>Kanalizace a odvodnění, Česká Lípa</t>
  </si>
  <si>
    <t>{d465d58e-1bec-43b6-b11b-5bfe8cffc9a6}</t>
  </si>
  <si>
    <t>o</t>
  </si>
  <si>
    <t>Ornice</t>
  </si>
  <si>
    <t>405</t>
  </si>
  <si>
    <t>p</t>
  </si>
  <si>
    <t>podklad kam</t>
  </si>
  <si>
    <t>30</t>
  </si>
  <si>
    <t>KRYCÍ LIST SOUPISU PRACÍ</t>
  </si>
  <si>
    <t>sv</t>
  </si>
  <si>
    <t>svislé přesuny</t>
  </si>
  <si>
    <t>1455,474</t>
  </si>
  <si>
    <t>jam</t>
  </si>
  <si>
    <t>Hloubení jam</t>
  </si>
  <si>
    <t>1365,474</t>
  </si>
  <si>
    <t>br</t>
  </si>
  <si>
    <t>Bourání ŽB</t>
  </si>
  <si>
    <t>129,6</t>
  </si>
  <si>
    <t>svb</t>
  </si>
  <si>
    <t>Svislá doprava vybouraných hmot</t>
  </si>
  <si>
    <t>318,79</t>
  </si>
  <si>
    <t>Objekt:</t>
  </si>
  <si>
    <t>ba</t>
  </si>
  <si>
    <t>Bourání asfaltu</t>
  </si>
  <si>
    <t>31</t>
  </si>
  <si>
    <t>ST-2023-CL - Opěrná zeď v ulici Jáchymovská, Česká Lípa</t>
  </si>
  <si>
    <t>REKAPITULACE ČLENĚNÍ SOUPISU PRACÍ</t>
  </si>
  <si>
    <t>Kód dílu - Popis</t>
  </si>
  <si>
    <t>Cena celkem [CZK]</t>
  </si>
  <si>
    <t>Náklady ze soupisu prací</t>
  </si>
  <si>
    <t>-1</t>
  </si>
  <si>
    <t>HSV -    Práce a dodávky HSV</t>
  </si>
  <si>
    <t xml:space="preserve">    99 -    Přesun hmot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</si>
  <si>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</si>
  <si>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</si>
  <si>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</si>
  <si>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</si>
  <si>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</si>
  <si>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</si>
  <si>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</si>
  <si>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</si>
  <si>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</si>
  <si>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</si>
  <si>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</si>
  <si>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</si>
  <si>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</si>
  <si>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5</t>
  </si>
  <si>
    <t>ROZPOCET</t>
  </si>
  <si>
    <t>HSV</t>
  </si>
  <si>
    <t xml:space="preserve">   Práce a dodávky HSV</t>
  </si>
  <si>
    <t>K</t>
  </si>
  <si>
    <t>113107163</t>
  </si>
  <si>
    <t>Odstranění podkladu z kameniva drceného tl 300 mm strojně pl přes 50 do 200 m2</t>
  </si>
  <si>
    <t>m2</t>
  </si>
  <si>
    <t>4</t>
  </si>
  <si>
    <t>-1023367360</t>
  </si>
  <si>
    <t>VV</t>
  </si>
  <si>
    <t>121151103</t>
  </si>
  <si>
    <t>Sejmutí ornice plochy do 100 m2 tl vrstvy do 200 mm strojně</t>
  </si>
  <si>
    <t>421128077</t>
  </si>
  <si>
    <t>4,5*90</t>
  </si>
  <si>
    <t>3</t>
  </si>
  <si>
    <t>131151105</t>
  </si>
  <si>
    <t>Hloubení jam nezapažených v hornině třídy těžitelnosti I skupiny 1 a 2 objem do 1000 m3 strojně</t>
  </si>
  <si>
    <t>m3</t>
  </si>
  <si>
    <t>-1086386249</t>
  </si>
  <si>
    <t>(12,2*31+13,1*57+2,84*41)*1,1</t>
  </si>
  <si>
    <t>161101102</t>
  </si>
  <si>
    <t>Svislé přemístění výkopku z horniny tř. 1 až 4 hl výkopu do 4 m</t>
  </si>
  <si>
    <t>-2137360816</t>
  </si>
  <si>
    <t>jam+o*0,2+p*0,3</t>
  </si>
  <si>
    <t>Součet</t>
  </si>
  <si>
    <t>162351103</t>
  </si>
  <si>
    <t>Vodorovné přemístění přes 50 do 500 m výkopku/sypaniny z horniny třídy těžitelnosti I skupiny 1 až 3</t>
  </si>
  <si>
    <t>-1945784301</t>
  </si>
  <si>
    <t>P</t>
  </si>
  <si>
    <t>Poznámka k položce:_x000D_
Přesun na staveništní deponii pro zpětné využití, předpoklad 50%</t>
  </si>
  <si>
    <t>sv*0,5</t>
  </si>
  <si>
    <t>6</t>
  </si>
  <si>
    <t>162701105</t>
  </si>
  <si>
    <t>Vodorovné přemístění do 10000 m výkopku/sypaniny z horniny tř. 1 až 4</t>
  </si>
  <si>
    <t>-544242736</t>
  </si>
  <si>
    <t>Poznámka k položce:_x000D_
Předpoklad 50% na skládku</t>
  </si>
  <si>
    <t>7</t>
  </si>
  <si>
    <t>162701109</t>
  </si>
  <si>
    <t>Příplatek k vodorovnému přemístění výkopku/sypaniny z horniny tř. 1 až 4 ZKD 1000 m přes 10000 m</t>
  </si>
  <si>
    <t>-1317922014</t>
  </si>
  <si>
    <t>(sv)*0,5*15</t>
  </si>
  <si>
    <t>8</t>
  </si>
  <si>
    <t>167101101</t>
  </si>
  <si>
    <t>Nakládání výkopku z hornin tř. 1 až 4 do 100 m3</t>
  </si>
  <si>
    <t>-938360345</t>
  </si>
  <si>
    <t>Poznámka k položce:_x000D_
vč. křovin</t>
  </si>
  <si>
    <t>9</t>
  </si>
  <si>
    <t>171201211</t>
  </si>
  <si>
    <t>Poplatek za uložení odpadu ze sypaniny na skládce (skládkovné)</t>
  </si>
  <si>
    <t>t</t>
  </si>
  <si>
    <t>-674468957</t>
  </si>
  <si>
    <t>Poznámka k položce:_x000D_
Předpoklad 50% vč. křovin</t>
  </si>
  <si>
    <t>sv*2*0,5+80*30/1000</t>
  </si>
  <si>
    <t>175101201</t>
  </si>
  <si>
    <t>Obsypání objektů bez prohození sypaniny z hornin tř. 1 až 4 uloženým do 30 m od kraje objektu</t>
  </si>
  <si>
    <t>1031026520</t>
  </si>
  <si>
    <t>Poznámka k položce:_x000D_
Předpoklad 50% nový materiál a 50% výzisk</t>
  </si>
  <si>
    <t>st</t>
  </si>
  <si>
    <t>(0,6*90+7,8*90)*1,2</t>
  </si>
  <si>
    <t>11</t>
  </si>
  <si>
    <t>M</t>
  </si>
  <si>
    <t>58337600</t>
  </si>
  <si>
    <t>štěrkopísek frakce 0/45</t>
  </si>
  <si>
    <t>-921700371</t>
  </si>
  <si>
    <t>Poznámka k položce:_x000D_
Zásyp OZ ze štěrkopísku 0-63 dle PD. Předpoklad 50% nový materiál</t>
  </si>
  <si>
    <t>907,2*0,5*2</t>
  </si>
  <si>
    <t>12</t>
  </si>
  <si>
    <t>181006111</t>
  </si>
  <si>
    <t>Rozprostření zemin tl vrstvy do 0,1 m schopných zúrodnění v rovině a sklonu do 1:5</t>
  </si>
  <si>
    <t>-640562144</t>
  </si>
  <si>
    <t>315</t>
  </si>
  <si>
    <t>13</t>
  </si>
  <si>
    <t>10364100</t>
  </si>
  <si>
    <t>zemina pro terénní úpravy - tříděná</t>
  </si>
  <si>
    <t>1273106029</t>
  </si>
  <si>
    <t>315*0,2*2</t>
  </si>
  <si>
    <t>14</t>
  </si>
  <si>
    <t>181152302</t>
  </si>
  <si>
    <t>Úprava pláně pro silnice a dálnice v zářezech se zhutněním</t>
  </si>
  <si>
    <t>1728822205</t>
  </si>
  <si>
    <t>Poznámka k položce:_x000D_
Hutnění ZS</t>
  </si>
  <si>
    <t>2,5*90</t>
  </si>
  <si>
    <t>181411123</t>
  </si>
  <si>
    <t>Založení lučního trávníku výsevem plochy do 1000 m2 ve svahu do 1:1</t>
  </si>
  <si>
    <t>723803610</t>
  </si>
  <si>
    <t>16</t>
  </si>
  <si>
    <t>005724740</t>
  </si>
  <si>
    <t>osivo směs travní krajinná - svahová</t>
  </si>
  <si>
    <t>kg</t>
  </si>
  <si>
    <t>698572066</t>
  </si>
  <si>
    <t>315*0,3</t>
  </si>
  <si>
    <t>17</t>
  </si>
  <si>
    <t>181951101</t>
  </si>
  <si>
    <t>Úprava pláně v hornině tř. 1 až 4 bez zhutnění</t>
  </si>
  <si>
    <t>960706074</t>
  </si>
  <si>
    <t>18</t>
  </si>
  <si>
    <t>460030021</t>
  </si>
  <si>
    <t>Odstranění dřevitého porostu z křovin a stromů měkkého středně hustého při elektromontážích</t>
  </si>
  <si>
    <t>-907092965</t>
  </si>
  <si>
    <t>19</t>
  </si>
  <si>
    <t>213141132</t>
  </si>
  <si>
    <t>Zřízení vrstvy z geotextilie ve sklonu do 1:1 š do 6 m</t>
  </si>
  <si>
    <t>-1758449866</t>
  </si>
  <si>
    <t>Poznámka k položce:_x000D_
Za OZ a jako ochrana těsnící folie</t>
  </si>
  <si>
    <t>(1+3+0,5+0,2+0,5)*86*1,05+3,5*86*2*1,05</t>
  </si>
  <si>
    <t>20</t>
  </si>
  <si>
    <t>69311089</t>
  </si>
  <si>
    <t>geotextilie netkaná separační, ochranná, filtrační, drenážní PES 600g/m2</t>
  </si>
  <si>
    <t>-757704902</t>
  </si>
  <si>
    <t>1101,66*1,2</t>
  </si>
  <si>
    <t>317321118</t>
  </si>
  <si>
    <t>Mostní římsy ze ŽB C 30/37</t>
  </si>
  <si>
    <t>1013633013</t>
  </si>
  <si>
    <t>Poznámka k položce:_x000D_
Včetně úpravy striáží</t>
  </si>
  <si>
    <t>0,246*(29,785+56,585)</t>
  </si>
  <si>
    <t>22</t>
  </si>
  <si>
    <t>317353121</t>
  </si>
  <si>
    <t>Bednění mostních říms všech tvarů - zřízení</t>
  </si>
  <si>
    <t>2117241455</t>
  </si>
  <si>
    <t>(0,2+0,5+0,35)*(29,785+56,585)+0,246*2</t>
  </si>
  <si>
    <t>23</t>
  </si>
  <si>
    <t>317353221</t>
  </si>
  <si>
    <t>Bednění mostních říms všech tvarů - odstranění</t>
  </si>
  <si>
    <t>430830141</t>
  </si>
  <si>
    <t>24</t>
  </si>
  <si>
    <t>317361821</t>
  </si>
  <si>
    <t>Výztuž překladů a říms z betonářské oceli 10 505</t>
  </si>
  <si>
    <t>-431296056</t>
  </si>
  <si>
    <t>Poznámka k položce:_x000D_
Výztuž římsy včetně kotev do gabionů</t>
  </si>
  <si>
    <t>21,247*(250/1000)*1,1</t>
  </si>
  <si>
    <t>25</t>
  </si>
  <si>
    <t>327215111</t>
  </si>
  <si>
    <t>Opěrná zeď z gabionů dvouzákrutová síť s povrchovou úpravou galfan vyplněná lomovým kamenem</t>
  </si>
  <si>
    <t>-1533633569</t>
  </si>
  <si>
    <t>Poznámka k položce:_x000D_
Síťě z pozinkovaných drátů, oka 100x50, příp. 100x100 dle TZ, včetně kamene s vyskládaným lícem</t>
  </si>
  <si>
    <t>2*(56+30)+1,5*(56+30)+1*(56+30)+9</t>
  </si>
  <si>
    <t>26</t>
  </si>
  <si>
    <t>451315114</t>
  </si>
  <si>
    <t>Podkladní nebo výplňová vrstva z betonu C 12/15 tl do 100 mm</t>
  </si>
  <si>
    <t>-128388447</t>
  </si>
  <si>
    <t>Poznámka k položce:_x000D_
C8/10 pod římsou</t>
  </si>
  <si>
    <t>1*86*1,05</t>
  </si>
  <si>
    <t>27</t>
  </si>
  <si>
    <t>564861111</t>
  </si>
  <si>
    <t>Podklad ze štěrkodrtě ŠD tl 200 mm</t>
  </si>
  <si>
    <t>519718160</t>
  </si>
  <si>
    <t>Poznámka k položce:_x000D_
Hutněný podklad pod gabiony ze štěrkodrti</t>
  </si>
  <si>
    <t>2,4*(86+0,2+0,2+0,2+0,2)+24</t>
  </si>
  <si>
    <t>28</t>
  </si>
  <si>
    <t>628611111</t>
  </si>
  <si>
    <t>Nátěr betonu mostu akrylátový 2x impregnační S1 (OS-A)</t>
  </si>
  <si>
    <t>-587896813</t>
  </si>
  <si>
    <t>(0,2+0,5+0,8+0,3)*(29,785+56,585)</t>
  </si>
  <si>
    <t>29</t>
  </si>
  <si>
    <t>634911112</t>
  </si>
  <si>
    <t>Řezání dilatačních spár š 5 mm hl přes 10 do 20 mm v čerstvé betonové mazanině</t>
  </si>
  <si>
    <t>m</t>
  </si>
  <si>
    <t>726812938</t>
  </si>
  <si>
    <t>Poznámka k položce:_x000D_
Smršťovací spára (9x)</t>
  </si>
  <si>
    <t>14,4</t>
  </si>
  <si>
    <t>931994141</t>
  </si>
  <si>
    <t>Těsnění pracovní spáry betonové konstrukce polyuretanovým tmelem do pl 1,5 cm2</t>
  </si>
  <si>
    <t>-680249272</t>
  </si>
  <si>
    <t>Poznámka k položce:_x000D_
Smršťovací spára</t>
  </si>
  <si>
    <t>931994142</t>
  </si>
  <si>
    <t>Těsnění dilatační spáry betonové konstrukce polyuretanovým tmelem do pl 4,0 cm2</t>
  </si>
  <si>
    <t>374564541</t>
  </si>
  <si>
    <t>Poznámka k položce:_x000D_
Vč. předtěsnění</t>
  </si>
  <si>
    <t>12,8</t>
  </si>
  <si>
    <t>32</t>
  </si>
  <si>
    <t>953312112</t>
  </si>
  <si>
    <t>Vložky do svislých dilatačních spár z fasádních polystyrénových desek tl. přes 10 do 20 mm</t>
  </si>
  <si>
    <t>986338923</t>
  </si>
  <si>
    <t>Poznámka k položce:_x000D_
8x dilatační spáry</t>
  </si>
  <si>
    <t>8*0,246*1,1</t>
  </si>
  <si>
    <t>57</t>
  </si>
  <si>
    <t>Kryty pozemních komunikací letišť a ploch z kameniva nebo živičné</t>
  </si>
  <si>
    <t>33</t>
  </si>
  <si>
    <t>565175101</t>
  </si>
  <si>
    <t>Asfaltový beton vrstva podkladní ACP 16 (obalované kamenivo OKS) tl 100 mm š do 1,5 m</t>
  </si>
  <si>
    <t>498514336</t>
  </si>
  <si>
    <t>30*1</t>
  </si>
  <si>
    <t>34</t>
  </si>
  <si>
    <t>573211108</t>
  </si>
  <si>
    <t>Postřik živičný spojovací z asfaltu v množství 0,40 kg/m2</t>
  </si>
  <si>
    <t>-1418744244</t>
  </si>
  <si>
    <t>35</t>
  </si>
  <si>
    <t>577144111</t>
  </si>
  <si>
    <t>Asfaltový beton vrstva obrusná ACO 11 (ABS) tř. I tl 50 mm š do 3 m z nemodifikovaného asfaltu</t>
  </si>
  <si>
    <t>-1051740229</t>
  </si>
  <si>
    <t>36</t>
  </si>
  <si>
    <t>577155112</t>
  </si>
  <si>
    <t>Asfaltový beton vrstva ložní ACL 16 (ABH) tl 60 mm š do 3 m z nemodifikovaného asfaltu</t>
  </si>
  <si>
    <t>1439131909</t>
  </si>
  <si>
    <t>37</t>
  </si>
  <si>
    <t>919124121</t>
  </si>
  <si>
    <t>Dilatační spáry vkládané v cementobetonovém krytu s vyplněním spár asfaltovou zálivkou</t>
  </si>
  <si>
    <t>-10144482</t>
  </si>
  <si>
    <t>38</t>
  </si>
  <si>
    <t>113107342</t>
  </si>
  <si>
    <t>Odstranění podkladu živičného tl přes 50 do 100 mm strojně pl do 50 m2</t>
  </si>
  <si>
    <t>-1280461779</t>
  </si>
  <si>
    <t>39</t>
  </si>
  <si>
    <t>966071822</t>
  </si>
  <si>
    <t>Rozebrání oplocení z drátěného pletiva se čtvercovými oky v přes 1,6 do 2,0 m</t>
  </si>
  <si>
    <t>1688153677</t>
  </si>
  <si>
    <t>Poznámka k položce:_x000D_
DMTZ oplocení pod stávající zdí</t>
  </si>
  <si>
    <t>40</t>
  </si>
  <si>
    <t>919112114</t>
  </si>
  <si>
    <t>Řezání dilatačních spár š 4 mm hl přes 90 do 100 mm příčných nebo podélných v živičném krytu</t>
  </si>
  <si>
    <t>-788712060</t>
  </si>
  <si>
    <t>Poznámka k položce:_x000D_
Řezání stávající vozovky</t>
  </si>
  <si>
    <t>41</t>
  </si>
  <si>
    <t>941111111</t>
  </si>
  <si>
    <t>Montáž lešení řadového trubkového lehkého s podlahami zatížení do 200 kg/m2 š do 0,9 m v do 10 m</t>
  </si>
  <si>
    <t>2094056890</t>
  </si>
  <si>
    <t>2*86</t>
  </si>
  <si>
    <t>42</t>
  </si>
  <si>
    <t>941111811</t>
  </si>
  <si>
    <t>Demontáž lešení řadového trubkového lehkého s podlahami zatížení do 200 kg/m2 š do 0,9 m v do 10 m</t>
  </si>
  <si>
    <t>1058639131</t>
  </si>
  <si>
    <t>43</t>
  </si>
  <si>
    <t>451476121</t>
  </si>
  <si>
    <t>Podkladní vrstva plastbetonová tixotropní první vrstva tl 10 mm</t>
  </si>
  <si>
    <t>602644301</t>
  </si>
  <si>
    <t>Poznámka k položce:_x000D_
Podlití desek zábradlí plastbetonem</t>
  </si>
  <si>
    <t>43*0,2*0,15</t>
  </si>
  <si>
    <t>44</t>
  </si>
  <si>
    <t>628613231</t>
  </si>
  <si>
    <t>Protikorozní ochrana OK mostu I. tř.- základní a podkladní epoxidový, vrchní PU nátěr s metalizací</t>
  </si>
  <si>
    <t>137454550</t>
  </si>
  <si>
    <t>Poznámka k položce:_x000D_
PKO zábradlí</t>
  </si>
  <si>
    <t>86,17*1,1*2</t>
  </si>
  <si>
    <t>45</t>
  </si>
  <si>
    <t>911121111</t>
  </si>
  <si>
    <t>Montáž zábradlí ocelového přichyceného vruty do betonového podkladu</t>
  </si>
  <si>
    <t>1004834656</t>
  </si>
  <si>
    <t>55,785+0,3+29,785+0,3</t>
  </si>
  <si>
    <t>46</t>
  </si>
  <si>
    <t>911122111</t>
  </si>
  <si>
    <t>Výroba dílů ocelového zábradlí do 50 kg při opravách mostů</t>
  </si>
  <si>
    <t>2048727391</t>
  </si>
  <si>
    <t>86,2*60+259</t>
  </si>
  <si>
    <t>47</t>
  </si>
  <si>
    <t>13010918</t>
  </si>
  <si>
    <t>ocel profilová UE 180 jakost 11 375</t>
  </si>
  <si>
    <t>165832480</t>
  </si>
  <si>
    <t>5,431</t>
  </si>
  <si>
    <t>48</t>
  </si>
  <si>
    <t>953961214</t>
  </si>
  <si>
    <t>Kotvy chemickou patronou M 16 hl 125 mm do betonu, ŽB nebo kamene s vyvrtáním otvoru</t>
  </si>
  <si>
    <t>kus</t>
  </si>
  <si>
    <t>-1134905181</t>
  </si>
  <si>
    <t>Poznámka k položce:_x000D_
Kotvení zábradlí</t>
  </si>
  <si>
    <t>43*4</t>
  </si>
  <si>
    <t>49</t>
  </si>
  <si>
    <t>953965131</t>
  </si>
  <si>
    <t>Kotevní šroub pro chemické kotvy M 16 dl 190 mm</t>
  </si>
  <si>
    <t>-1343351074</t>
  </si>
  <si>
    <t>172</t>
  </si>
  <si>
    <t>50</t>
  </si>
  <si>
    <t>54879004</t>
  </si>
  <si>
    <t>patrona chemická M16x125mm</t>
  </si>
  <si>
    <t>-924492923</t>
  </si>
  <si>
    <t>51</t>
  </si>
  <si>
    <t>962052211</t>
  </si>
  <si>
    <t>Bourání zdiva nadzákladového ze ŽB přes 1 m3</t>
  </si>
  <si>
    <t>-898147597</t>
  </si>
  <si>
    <t>1,2*90*1,2</t>
  </si>
  <si>
    <t>52</t>
  </si>
  <si>
    <t>966075141</t>
  </si>
  <si>
    <t>Odstranění kovového zábradlí vcelku</t>
  </si>
  <si>
    <t>-1699393191</t>
  </si>
  <si>
    <t>Poznámka k položce:_x000D_
DMTZ, odvoz včetně likvidace</t>
  </si>
  <si>
    <t>90</t>
  </si>
  <si>
    <t>53</t>
  </si>
  <si>
    <t>997211211</t>
  </si>
  <si>
    <t>Svislá doprava vybouraných hmot na v 3,5 m</t>
  </si>
  <si>
    <t>704667310</t>
  </si>
  <si>
    <t>br*2,4+ba*0,1*2,5</t>
  </si>
  <si>
    <t>54</t>
  </si>
  <si>
    <t>997013501</t>
  </si>
  <si>
    <t>Odvoz suti a vybouraných hmot na skládku nebo meziskládku do 1 km se složením</t>
  </si>
  <si>
    <t>-1478295555</t>
  </si>
  <si>
    <t>Poznámka k položce:_x000D_
Vč. odvozu OK do šrotu</t>
  </si>
  <si>
    <t>55</t>
  </si>
  <si>
    <t>997013509</t>
  </si>
  <si>
    <t>Příplatek k odvozu suti a vybouraných hmot na skládku ZKD 1 km přes 1 km</t>
  </si>
  <si>
    <t>736364577</t>
  </si>
  <si>
    <t>svb*15</t>
  </si>
  <si>
    <t>56</t>
  </si>
  <si>
    <t>997013602</t>
  </si>
  <si>
    <t>Poplatek za uložení na skládce (skládkovné) stavebního odpadu železobetonového kód odpadu 17 01 01</t>
  </si>
  <si>
    <t>-1839387410</t>
  </si>
  <si>
    <t>br*2,4</t>
  </si>
  <si>
    <t>997221645</t>
  </si>
  <si>
    <t>Poplatek za uložení na skládce (skládkovné) odpadu asfaltového bez dehtu kód odpadu 17 03 02</t>
  </si>
  <si>
    <t>-2064312725</t>
  </si>
  <si>
    <t>ba*0,1*2,5</t>
  </si>
  <si>
    <t>99</t>
  </si>
  <si>
    <t>58</t>
  </si>
  <si>
    <t>998212111</t>
  </si>
  <si>
    <t>Přesun hmot pro mosty zděné, monolitické betonové nebo ocelové v do 20 m</t>
  </si>
  <si>
    <t>335088999</t>
  </si>
  <si>
    <t>21,247*2,5+5,843+396*2,3+90,3*0,1*2,3+232,32*0,2*2+5,431</t>
  </si>
  <si>
    <t>59</t>
  </si>
  <si>
    <t>012002000</t>
  </si>
  <si>
    <t>1024</t>
  </si>
  <si>
    <t>165534044</t>
  </si>
  <si>
    <t>60</t>
  </si>
  <si>
    <t>012103000</t>
  </si>
  <si>
    <t>-1857404409</t>
  </si>
  <si>
    <t>61</t>
  </si>
  <si>
    <t>1282516441</t>
  </si>
  <si>
    <t>62</t>
  </si>
  <si>
    <t>012303000</t>
  </si>
  <si>
    <t>-1372976206</t>
  </si>
  <si>
    <t>63</t>
  </si>
  <si>
    <t>-243152970</t>
  </si>
  <si>
    <t>64</t>
  </si>
  <si>
    <t>013254000</t>
  </si>
  <si>
    <t>1094128656</t>
  </si>
  <si>
    <t>65</t>
  </si>
  <si>
    <t>030001000</t>
  </si>
  <si>
    <t>-1024562108</t>
  </si>
  <si>
    <t>66</t>
  </si>
  <si>
    <t>1800894497</t>
  </si>
  <si>
    <t>67</t>
  </si>
  <si>
    <t>-1234049698</t>
  </si>
  <si>
    <t>68</t>
  </si>
  <si>
    <t>1376259802</t>
  </si>
  <si>
    <t>69</t>
  </si>
  <si>
    <t>608088061</t>
  </si>
  <si>
    <t>70</t>
  </si>
  <si>
    <t>-1374942569</t>
  </si>
  <si>
    <t>71</t>
  </si>
  <si>
    <t>ST-2023-CL - KAN - Kanalizace a odvodnění, Česká Lípa</t>
  </si>
  <si>
    <t>HSV - Práce a dodávky HSV</t>
  </si>
  <si>
    <t xml:space="preserve">    1 - Zemní práce</t>
  </si>
  <si>
    <t xml:space="preserve">    8 - Trubní vedení</t>
  </si>
  <si>
    <t xml:space="preserve">      82 - Potrubí z trub železobetonových a předpjatých</t>
  </si>
  <si>
    <t xml:space="preserve">      87 - Potrubí z trub plastických a skleněných</t>
  </si>
  <si>
    <t xml:space="preserve">    9 - Ostatní konstrukce a práce, bourání</t>
  </si>
  <si>
    <t>Práce a dodávky HSV</t>
  </si>
  <si>
    <t>Zemní práce</t>
  </si>
  <si>
    <t>131313701</t>
  </si>
  <si>
    <t>Hloubení nezapažených jam v soudržných horninách třídy těžitelnosti II skupiny 4 ručně</t>
  </si>
  <si>
    <t>1792089595</t>
  </si>
  <si>
    <t>132212221</t>
  </si>
  <si>
    <t>Hloubení zapažených rýh šířky do 2000 mm v soudržných horninách třídy těžitelnosti I skupiny 3 ručně</t>
  </si>
  <si>
    <t>-435391236</t>
  </si>
  <si>
    <t>Poznámka k položce:_x000D_
předpoklad š=1,2 m, hl = 2-5 m</t>
  </si>
  <si>
    <t>423,36+83,96+65,28</t>
  </si>
  <si>
    <t>151101101</t>
  </si>
  <si>
    <t>Zřízení příložného pažení a rozepření stěn rýh hl do 2 m</t>
  </si>
  <si>
    <t>-646716286</t>
  </si>
  <si>
    <t>76,8+14,5</t>
  </si>
  <si>
    <t>151101103</t>
  </si>
  <si>
    <t>Zřízení příložného pažení a rozepření stěn rýh hl přes 4 do 8 m</t>
  </si>
  <si>
    <t>-793873297</t>
  </si>
  <si>
    <t>705,6+72</t>
  </si>
  <si>
    <t>151101111</t>
  </si>
  <si>
    <t>Odstranění příložného pažení a rozepření stěn rýh hl do 2 m</t>
  </si>
  <si>
    <t>-1500224619</t>
  </si>
  <si>
    <t>91,3</t>
  </si>
  <si>
    <t>151101113</t>
  </si>
  <si>
    <t>Odstranění příložného pažení a rozepření stěn rýh hl přes 4 do 8 m</t>
  </si>
  <si>
    <t>-239399685</t>
  </si>
  <si>
    <t>777,6</t>
  </si>
  <si>
    <t>161111502</t>
  </si>
  <si>
    <t>Svislé přemístění výkopku z horniny třídy těžitelnosti I skupiny 1 až 3 hl výkopu přes 3 do 6 m nošením</t>
  </si>
  <si>
    <t>-528538378</t>
  </si>
  <si>
    <t>161111512</t>
  </si>
  <si>
    <t>Svislé přemístění výkopku z horniny třídy těžitelnosti II skupiny 4 a 5 hl výkopu přes 3 do 6 m nošením</t>
  </si>
  <si>
    <t>-175769820</t>
  </si>
  <si>
    <t>-1063074484</t>
  </si>
  <si>
    <t>Poznámka k položce:_x000D_
Do 2 m výšky</t>
  </si>
  <si>
    <t>175111101</t>
  </si>
  <si>
    <t>Obsypání potrubí ručně sypaninou bez prohození, uloženou do 3 m</t>
  </si>
  <si>
    <t>-1614057820</t>
  </si>
  <si>
    <t>Poznámka k položce:_x000D_
Obsyp trub štěrkopískem vč. hutnění a zásyp potrubí zeminou z výkopu</t>
  </si>
  <si>
    <t>47,04+18+364,56+59,96+18+31,8+26,04</t>
  </si>
  <si>
    <t>58337308</t>
  </si>
  <si>
    <t>štěrkopísek frakce 0/2</t>
  </si>
  <si>
    <t>1789635551</t>
  </si>
  <si>
    <t>65,04*2</t>
  </si>
  <si>
    <t>58337344</t>
  </si>
  <si>
    <t>štěrkopísek frakce 0/32</t>
  </si>
  <si>
    <t>-689379546</t>
  </si>
  <si>
    <t>Poznámka k položce:_x000D_
fr. 16-32</t>
  </si>
  <si>
    <t>175111109</t>
  </si>
  <si>
    <t>Příplatek k obsypání potrubí za ruční prohození sypaniny, uložené do 3 m</t>
  </si>
  <si>
    <t>-1099646772</t>
  </si>
  <si>
    <t>Poznámka k položce:_x000D_
Prohození zeminy</t>
  </si>
  <si>
    <t>364,56+59,96+18+31,8</t>
  </si>
  <si>
    <t>182311123</t>
  </si>
  <si>
    <t>Rozprostření ornice ve svahu přes 1:5 tl vrstvy do 200 mm ručně</t>
  </si>
  <si>
    <t>-1692111057</t>
  </si>
  <si>
    <t>Poznámka k položce:_x000D_
Uvedení povrchu do původního stavu</t>
  </si>
  <si>
    <t>196+32</t>
  </si>
  <si>
    <t>451573111</t>
  </si>
  <si>
    <t>Lože pod potrubí otevřený výkop ze štěrkopísku</t>
  </si>
  <si>
    <t>-772112700</t>
  </si>
  <si>
    <t>Poznámka k položce:_x000D_
fr. 0-2 a 16-32</t>
  </si>
  <si>
    <t>11,76+6+7,44</t>
  </si>
  <si>
    <t>982171127</t>
  </si>
  <si>
    <t>58,8+24+33,48</t>
  </si>
  <si>
    <t>406679670</t>
  </si>
  <si>
    <t>116,28*2</t>
  </si>
  <si>
    <t>Trubní vedení</t>
  </si>
  <si>
    <t>82</t>
  </si>
  <si>
    <t>Potrubí z trub železobetonových a předpjatých</t>
  </si>
  <si>
    <t>PFB.1132001G</t>
  </si>
  <si>
    <t>Dno výšky 1000 mm přímé TBZ-Q.1 100/100 V max 60</t>
  </si>
  <si>
    <t>-1216764602</t>
  </si>
  <si>
    <t>Poznámka k položce:_x000D_
1000/1000x600</t>
  </si>
  <si>
    <t>PFB.1122121</t>
  </si>
  <si>
    <t>Skruž výšky 1000 mm TBS-Q.1 100/100/12</t>
  </si>
  <si>
    <t>-188581635</t>
  </si>
  <si>
    <t>Poznámka k položce:_x000D_
1000/1000/120 se stupadly</t>
  </si>
  <si>
    <t>PFB.1122103</t>
  </si>
  <si>
    <t>Skruž výšky 250 mm TBS-Q.1 100/25/12 PS</t>
  </si>
  <si>
    <t>1562481979</t>
  </si>
  <si>
    <t>Poznámka k položce:_x000D_
1000/250/120 se stupadly</t>
  </si>
  <si>
    <t>PFB.1121601</t>
  </si>
  <si>
    <t>Deska zákrytová TZK-Q.1 100-63/17</t>
  </si>
  <si>
    <t>-673897100</t>
  </si>
  <si>
    <t>Poznámka k položce:_x000D_
1000/625/165</t>
  </si>
  <si>
    <t>28661933</t>
  </si>
  <si>
    <t>poklop šachtový litinový DN 600 pro třídu zatížení B125</t>
  </si>
  <si>
    <t>2097073352</t>
  </si>
  <si>
    <t>Poznámka k položce:_x000D_
C250</t>
  </si>
  <si>
    <t>59224184</t>
  </si>
  <si>
    <t>prstenec šachtový vyrovnávací betonový 625x120x40mm</t>
  </si>
  <si>
    <t>-1007515413</t>
  </si>
  <si>
    <t>59224185</t>
  </si>
  <si>
    <t>prstenec šachtový vyrovnávací betonový 625x120x60mm</t>
  </si>
  <si>
    <t>-252661821</t>
  </si>
  <si>
    <t>59224176</t>
  </si>
  <si>
    <t>prstenec šachtový vyrovnávací betonový 625x120x80mm</t>
  </si>
  <si>
    <t>1023256542</t>
  </si>
  <si>
    <t>452112112</t>
  </si>
  <si>
    <t>Osazení betonových prstenců nebo rámů v do 100 mm</t>
  </si>
  <si>
    <t>513769290</t>
  </si>
  <si>
    <t>452311151</t>
  </si>
  <si>
    <t>Podkladní desky z betonu prostého bez zvýšených nároků na prostředí tř. C 20/25 otevřený výkop</t>
  </si>
  <si>
    <t>50554302</t>
  </si>
  <si>
    <t>0,9+1+19,5+5,5+0,5*0,5*7</t>
  </si>
  <si>
    <t>894410103</t>
  </si>
  <si>
    <t>Osazení betonových dílců pro kanalizační šachty DN 1000 šachtové dno výšky 1000 mm</t>
  </si>
  <si>
    <t>1985633178</t>
  </si>
  <si>
    <t>Poznámka k položce:_x000D_
Vč. navrtání pro napojení drenáže</t>
  </si>
  <si>
    <t>894410211</t>
  </si>
  <si>
    <t>Osazení betonových dílců pro kanalizační šachty DN 1000 skruž rovná výšky 250 mm</t>
  </si>
  <si>
    <t>227103051</t>
  </si>
  <si>
    <t>894410213</t>
  </si>
  <si>
    <t>Osazení betonových dílců pro kanalizační šachty DN 1000 skruž rovná výšky 1000 mm</t>
  </si>
  <si>
    <t>-1157637210</t>
  </si>
  <si>
    <t>894410302</t>
  </si>
  <si>
    <t>Osazení betonových dílců pro kanalizační šachty DN 1000 deska zákrytová</t>
  </si>
  <si>
    <t>-1466193951</t>
  </si>
  <si>
    <t>895941341</t>
  </si>
  <si>
    <t>Osazení vpusti uliční DN 500 z betonových dílců dno s výtokem</t>
  </si>
  <si>
    <t>-1752908952</t>
  </si>
  <si>
    <t>895941361</t>
  </si>
  <si>
    <t>Osazení vpusti uliční DN 500 z betonových dílců skruž středová 290 mm</t>
  </si>
  <si>
    <t>-1238034021</t>
  </si>
  <si>
    <t>895941361R</t>
  </si>
  <si>
    <t>Osazení prstence vpusti</t>
  </si>
  <si>
    <t>-1787065996</t>
  </si>
  <si>
    <t>899103112</t>
  </si>
  <si>
    <t>Osazení poklopů litinových nebo ocelových včetně rámů pro třídu zatížení B125, C250</t>
  </si>
  <si>
    <t>1412991982</t>
  </si>
  <si>
    <t>899203112</t>
  </si>
  <si>
    <t>Osazení mříží litinových včetně rámů a košů na bahno pro třídu zatížení B125, C250</t>
  </si>
  <si>
    <t>-809834100</t>
  </si>
  <si>
    <t>59224480</t>
  </si>
  <si>
    <t>mříž vtoková s rámem pro uliční vpusť 500x500, zatížení 25 tun</t>
  </si>
  <si>
    <t>962884518</t>
  </si>
  <si>
    <t>59223822</t>
  </si>
  <si>
    <t>vpusť uliční dno s výtokem betonové 626x495x50mm</t>
  </si>
  <si>
    <t>-1142365768</t>
  </si>
  <si>
    <t>59223823</t>
  </si>
  <si>
    <t>vpusť uliční dno betonové 626x495x50mm</t>
  </si>
  <si>
    <t>-1826529805</t>
  </si>
  <si>
    <t>59223864</t>
  </si>
  <si>
    <t>prstenec pro uliční vpusť vyrovnávací betonový 390x60x130mm</t>
  </si>
  <si>
    <t>369165732</t>
  </si>
  <si>
    <t>59224461</t>
  </si>
  <si>
    <t>vpusť uliční DN 500 skruž průběžná nízká betonová 500/290x65mm</t>
  </si>
  <si>
    <t>1011040797</t>
  </si>
  <si>
    <t>87</t>
  </si>
  <si>
    <t>Potrubí z trub plastických a skleněných</t>
  </si>
  <si>
    <t>871228111</t>
  </si>
  <si>
    <t>Kladení drenážního potrubí z tvrdého PVC průměru přes 90 do 150 mm</t>
  </si>
  <si>
    <t>1235968739</t>
  </si>
  <si>
    <t>871238111</t>
  </si>
  <si>
    <t>Kladení drenážního potrubí z tvrdého PVC průměru přes 150 do 200 mm</t>
  </si>
  <si>
    <t>-1780618113</t>
  </si>
  <si>
    <t>28611225</t>
  </si>
  <si>
    <t>trubka drenážní flexibilní celoperforovaná PVC-U SN 4 DN 160 pro meliorace, dočasné nebo odlehčovací drenáže</t>
  </si>
  <si>
    <t>1372445908</t>
  </si>
  <si>
    <t>30*1,05</t>
  </si>
  <si>
    <t>28611226</t>
  </si>
  <si>
    <t>trubka drenážní flexibilní celoperforovaná PVC-U SN 4 DN 200 pro meliorace, dočasné nebo odlehčovací drenáže</t>
  </si>
  <si>
    <t>-965128923</t>
  </si>
  <si>
    <t>63*1,05</t>
  </si>
  <si>
    <t>871313121</t>
  </si>
  <si>
    <t>Montáž kanalizačního potrubí z PVC těsněné gumovým kroužkem otevřený výkop sklon do 20 % DN 160</t>
  </si>
  <si>
    <t>-731337880</t>
  </si>
  <si>
    <t>871353121</t>
  </si>
  <si>
    <t>Montáž kanalizačního potrubí z PVC těsněné gumovým kroužkem otevřený výkop sklon do 20 % DN 200</t>
  </si>
  <si>
    <t>153789293</t>
  </si>
  <si>
    <t>871363121</t>
  </si>
  <si>
    <t>Montáž kanalizačního potrubí z PVC těsněné gumovým kroužkem otevřený výkop sklon do 20 % DN 250</t>
  </si>
  <si>
    <t>623595715</t>
  </si>
  <si>
    <t>98</t>
  </si>
  <si>
    <t>28611164</t>
  </si>
  <si>
    <t>trubka kanalizační PVC DN 160x1000mm SN8</t>
  </si>
  <si>
    <t>1813863835</t>
  </si>
  <si>
    <t>Poznámka k položce:_x000D_
PVC DN 150, KG, SN8,Včetně tvarovek, těsnění a spojek</t>
  </si>
  <si>
    <t>22*1,2</t>
  </si>
  <si>
    <t>28611169</t>
  </si>
  <si>
    <t>trubka kanalizační PVC DN 200x5000mm SN8</t>
  </si>
  <si>
    <t>2029712972</t>
  </si>
  <si>
    <t>Poznámka k položce:_x000D_
PVC DN 200, KG, SN8, Včetně tvarovek, těsnění a spojek</t>
  </si>
  <si>
    <t>60*1,2</t>
  </si>
  <si>
    <t>28611179</t>
  </si>
  <si>
    <t>trubka kanalizační PVC DN 250x3000mm SN10</t>
  </si>
  <si>
    <t>-1640426517</t>
  </si>
  <si>
    <t>Poznámka k položce:_x000D_
Včetně tvarovek a těsnění</t>
  </si>
  <si>
    <t>98*1,2</t>
  </si>
  <si>
    <t>89136911R</t>
  </si>
  <si>
    <t>Provedení navrtávky do stávající šachty a osazení připojovacího potrubí vč. utěsnění</t>
  </si>
  <si>
    <t>kompl</t>
  </si>
  <si>
    <t>-42406312</t>
  </si>
  <si>
    <t>894812001</t>
  </si>
  <si>
    <t>Revizní a čistící šachta z PP šachtové dno DN 400/150 přímý tok</t>
  </si>
  <si>
    <t>546975730</t>
  </si>
  <si>
    <t>894812031</t>
  </si>
  <si>
    <t>Revizní a čistící šachta z PP DN 400 šachtová roura korugovaná bez hrdla světlé hloubky 1000 mm</t>
  </si>
  <si>
    <t>-923284127</t>
  </si>
  <si>
    <t>Poznámka k položce:_x000D_
šachty dl. 800, 880, 960 mm</t>
  </si>
  <si>
    <t>894812032</t>
  </si>
  <si>
    <t>Revizní a čistící šachta z PP DN 400 šachtová roura korugovaná bez hrdla světlé hloubky 1500 mm</t>
  </si>
  <si>
    <t>-543074728</t>
  </si>
  <si>
    <t>Poznámka k položce:_x000D_
šachty dl. 1040, 1120, 1200, 1270 mm</t>
  </si>
  <si>
    <t>894812041</t>
  </si>
  <si>
    <t>Příplatek k rourám revizní a čistící šachty z PP DN 400 za uříznutí šachtové roury</t>
  </si>
  <si>
    <t>1174803862</t>
  </si>
  <si>
    <t>894812051</t>
  </si>
  <si>
    <t>Revizní a čistící šachta z PP DN 400 poklop plastový pochůzí pro třídu zatížení A15</t>
  </si>
  <si>
    <t>1304904743</t>
  </si>
  <si>
    <t>899721111</t>
  </si>
  <si>
    <t>Signalizační vodič DN do 150 mm na potrubí</t>
  </si>
  <si>
    <t>811378168</t>
  </si>
  <si>
    <t>Poznámka k položce:_x000D_
Např. CYKY 3,5 mm</t>
  </si>
  <si>
    <t>899721112</t>
  </si>
  <si>
    <t>Signalizační vodič DN přes 150 mm na potrubí</t>
  </si>
  <si>
    <t>-1050508326</t>
  </si>
  <si>
    <t>98+54+93</t>
  </si>
  <si>
    <t>899722112</t>
  </si>
  <si>
    <t>Krytí potrubí z plastů výstražnou fólií z PVC 25 cm</t>
  </si>
  <si>
    <t>-1075768800</t>
  </si>
  <si>
    <t>98+75+93</t>
  </si>
  <si>
    <t>Ostatní konstrukce a práce, bourání</t>
  </si>
  <si>
    <t>230170005</t>
  </si>
  <si>
    <t>Tlakové zkoušky těsnosti potrubí - příprava DN přes 200 do 350</t>
  </si>
  <si>
    <t>sada</t>
  </si>
  <si>
    <t>-230716346</t>
  </si>
  <si>
    <t>Poznámka k položce:_x000D_
Potrubí DN150-250</t>
  </si>
  <si>
    <t>230170015</t>
  </si>
  <si>
    <t>Tlakové zkoušky těsnosti potrubí - zkouška DN přes 200 do 350</t>
  </si>
  <si>
    <t>1668142375</t>
  </si>
  <si>
    <t>892381111</t>
  </si>
  <si>
    <t>Tlaková zkouška vodou potrubí DN 250, DN 300 nebo 350</t>
  </si>
  <si>
    <t>-573589581</t>
  </si>
  <si>
    <t>98+21+54</t>
  </si>
  <si>
    <t>892383932</t>
  </si>
  <si>
    <t>Dezinfekce vodovodního potrubí DN od 150 do 350 při opravách</t>
  </si>
  <si>
    <t>2050972895</t>
  </si>
  <si>
    <t>935112211</t>
  </si>
  <si>
    <t>Osazení příkopového žlabu do betonu tl 100 mm z betonových tvárnic š 800 mm</t>
  </si>
  <si>
    <t>-2032843782</t>
  </si>
  <si>
    <t>233*0,33</t>
  </si>
  <si>
    <t>59227003</t>
  </si>
  <si>
    <t>žlabovka příkopová betonová s lomenými stěnami 330x570x140mm</t>
  </si>
  <si>
    <t>-1326786954</t>
  </si>
  <si>
    <t>Poznámka k položce:_x000D_
330/600/140</t>
  </si>
  <si>
    <t>76,89*1,05</t>
  </si>
  <si>
    <t>711491471</t>
  </si>
  <si>
    <t>Provedení izolace proti vodě volně položenou pojistně hydroizolační fólií na vodorovné ploše</t>
  </si>
  <si>
    <t>1698103803</t>
  </si>
  <si>
    <t>325,5</t>
  </si>
  <si>
    <t>28322005</t>
  </si>
  <si>
    <t>fólie hydroizolační pro spodní stavbu mPVC tl 2mm</t>
  </si>
  <si>
    <t>-757418897</t>
  </si>
  <si>
    <t>325,5*1,15</t>
  </si>
  <si>
    <t>175253101</t>
  </si>
  <si>
    <t>Přísyp vodních staveb těsnící fólií nebo geotextílií materiálem bez zhutnění v rovině a svahu do 1:5</t>
  </si>
  <si>
    <t>1272188734</t>
  </si>
  <si>
    <t xml:space="preserve">Poznámka k položce:_x000D_
Obsyp těsnící folie na rubu zdi </t>
  </si>
  <si>
    <t>325,5*0,3</t>
  </si>
  <si>
    <t>58337303</t>
  </si>
  <si>
    <t>štěrkopísek frakce 0/8</t>
  </si>
  <si>
    <t>659872964</t>
  </si>
  <si>
    <t>97,65*2</t>
  </si>
  <si>
    <t>5529130R</t>
  </si>
  <si>
    <t>Závěsný a spojovací materiál</t>
  </si>
  <si>
    <t>kpl</t>
  </si>
  <si>
    <t>-1838983780</t>
  </si>
  <si>
    <t>72</t>
  </si>
  <si>
    <t>99827610R</t>
  </si>
  <si>
    <t>Doprava a přesun hmot</t>
  </si>
  <si>
    <t>685163642</t>
  </si>
  <si>
    <t>SEZNAM FIGUR</t>
  </si>
  <si>
    <t>Výměra</t>
  </si>
  <si>
    <t xml:space="preserve"> ST-2023-CL</t>
  </si>
  <si>
    <t>Použití figury:</t>
  </si>
  <si>
    <t>Zásyp ze štěrkodrti</t>
  </si>
  <si>
    <t xml:space="preserve"> ST-2023-CL - KAN</t>
  </si>
  <si>
    <t>Geodetické práce po výstavbě (dle SoD čl. 2 odst. 2.5.11)</t>
  </si>
  <si>
    <t>Geodetické práce před výstavbou (dle SoD čl. 2 odst. 2.5.10)</t>
  </si>
  <si>
    <t>Dokumentace skutečného provedení stavby (dle SoD čl. 2 odst. 2.5.1)</t>
  </si>
  <si>
    <t>Geodetické práce - geometrický plán (dle SoD čl. 2 odst. 2.5.11)</t>
  </si>
  <si>
    <t>VRN</t>
  </si>
  <si>
    <t>Vedlejší rozpočtové náklady</t>
  </si>
  <si>
    <t>Zařízení staveniště (dle SoD čl.2 odst. 2.5.2)</t>
  </si>
  <si>
    <t>044002000</t>
  </si>
  <si>
    <t>045203000</t>
  </si>
  <si>
    <t>045303000</t>
  </si>
  <si>
    <t>051002000</t>
  </si>
  <si>
    <t>Pojištění stavby (dle SoD čl. 2 odst. 2.5.6)</t>
  </si>
  <si>
    <t>Koordinační činnost (dle SoD čl. 2 odst. 2.5.5)</t>
  </si>
  <si>
    <t>Kompletační činnost (dle SoD čl. 2 odst. 2.5.4)</t>
  </si>
  <si>
    <t>Revize a zkoušky (dle SoD čl. 2 odst. 2.5.3)</t>
  </si>
  <si>
    <t>043203000</t>
  </si>
  <si>
    <t>Fotodokumentace provádění díla (dle SoD čl. 2 odst. 2.5.9)</t>
  </si>
  <si>
    <t>049303000</t>
  </si>
  <si>
    <t>Náklady vzniklé v souvislosti s předáním stavby (dle SoD čl. 2 odst. 2.5.12)</t>
  </si>
  <si>
    <t>070001000</t>
  </si>
  <si>
    <t>Provozní a územní vlivy (dle SoD čl. 2 odst. 2.5.7.)</t>
  </si>
  <si>
    <t>071002000</t>
  </si>
  <si>
    <t>Provoz dalšího subjektu (dle SoD čl. 2 odst. 2.5.8)</t>
  </si>
  <si>
    <t>soubor</t>
  </si>
  <si>
    <t>Ostatní konstrukce a práce</t>
  </si>
  <si>
    <t xml:space="preserve"> Přesun hmot</t>
  </si>
  <si>
    <t>Svislé a kompletní konstrukce</t>
  </si>
  <si>
    <t xml:space="preserve"> Zemní práce</t>
  </si>
  <si>
    <t xml:space="preserve">    9 -      Ostatní konstrukce a práce</t>
  </si>
  <si>
    <t xml:space="preserve">    57 -    Kryty pozemních komunikací letišť a ploch z kameniva nebo živičné</t>
  </si>
  <si>
    <t xml:space="preserve">    3 -      Svislé a kompletní konstrukce</t>
  </si>
  <si>
    <t xml:space="preserve">    1 -      Zemní práce</t>
  </si>
  <si>
    <t>VRN -   Vedlejší rozpočtové náklady</t>
  </si>
  <si>
    <t xml:space="preserve">    0 -     VRN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</si>
</sst>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0%"/>
    <numFmt numFmtId="165" formatCode="dd\.mm\.yyyy"/>
    <numFmt numFmtId="166" formatCode="#,##0.00000"/>
    <numFmt numFmtId="167" formatCode="#,##0.000"/>
  </numFmts>
  <fonts count="54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sz val="10"/>
      <color rgb="FF969696"/>
      <name val="Arial CE"/>
    </font>
    <font>
      <sz val="10"/>
      <name val="Arial CE"/>
    </font>
    <font>
      <b/>
      <sz val="8"/>
      <color rgb="FF969696"/>
      <name val="Arial CE"/>
    </font>
    <font>
      <b/>
      <sz val="11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2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sz val="11"/>
      <name val="Arial CE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8"/>
      <color rgb="FF000000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960000"/>
      <name val="Arial CE"/>
    </font>
    <font>
      <b/>
      <sz val="8"/>
      <name val="Arial CE"/>
    </font>
    <font>
      <sz val="8"/>
      <color rgb="FF003366"/>
      <name val="Arial CE"/>
    </font>
    <font>
      <sz val="8"/>
      <color rgb="FF505050"/>
      <name val="Arial CE"/>
    </font>
    <font>
      <sz val="7"/>
      <color rgb="FF969696"/>
      <name val="Arial CE"/>
    </font>
    <font>
      <sz val="8"/>
      <color rgb="FFFF0000"/>
      <name val="Arial CE"/>
    </font>
    <font>
      <i/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sz val="11"/>
      <color theme="1"/>
      <name val="Arial CE"/>
      <family val="2"/>
      <charset val="238"/>
    </font>
    <font>
      <b/>
      <sz val="14"/>
      <name val="Arial CE"/>
      <family val="2"/>
      <charset val="238"/>
    </font>
    <font>
      <b/>
      <sz val="11"/>
      <name val="Arial CE"/>
      <family val="2"/>
      <charset val="238"/>
    </font>
    <font>
      <b/>
      <sz val="12"/>
      <name val="Arial CE"/>
      <family val="2"/>
      <charset val="238"/>
    </font>
    <font>
      <b/>
      <sz val="9"/>
      <name val="Arial CE"/>
      <family val="2"/>
      <charset val="238"/>
    </font>
    <font>
      <b/>
      <sz val="8"/>
      <name val="Arial CE"/>
      <family val="2"/>
      <charset val="238"/>
    </font>
    <font>
      <sz val="8"/>
      <color theme="1"/>
      <name val="Arial CE"/>
      <family val="2"/>
      <charset val="238"/>
    </font>
    <font>
      <sz val="8"/>
      <color rgb="FF969696"/>
      <name val="Arial CE"/>
      <family val="2"/>
      <charset val="238"/>
    </font>
    <font>
      <sz val="8"/>
      <name val="Arial CE"/>
      <family val="2"/>
      <charset val="238"/>
    </font>
    <font>
      <sz val="9"/>
      <color theme="1"/>
      <name val="Arial CE"/>
      <family val="2"/>
      <charset val="238"/>
    </font>
    <font>
      <sz val="12"/>
      <color theme="1"/>
      <name val="Arial CE"/>
      <family val="2"/>
      <charset val="238"/>
    </font>
    <font>
      <sz val="9"/>
      <name val="Arial CE"/>
      <family val="2"/>
      <charset val="238"/>
    </font>
    <font>
      <sz val="12"/>
      <color rgb="FF003366"/>
      <name val="Arial CE"/>
      <family val="2"/>
      <charset val="238"/>
    </font>
    <font>
      <sz val="10"/>
      <color rgb="FF003366"/>
      <name val="Arial CE"/>
      <family val="2"/>
      <charset val="238"/>
    </font>
    <font>
      <sz val="10"/>
      <name val="Arial CE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5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thin">
        <color auto="1"/>
      </left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</borders>
  <cellStyleXfs count="3">
    <xf numFmtId="0" fontId="0" fillId="0" borderId="0"/>
    <xf numFmtId="0" fontId="1" fillId="0" borderId="0" applyNumberFormat="0" applyFill="0" applyBorder="0" applyAlignment="0" applyProtection="0"/>
    <xf numFmtId="0" fontId="53" fillId="0" borderId="0"/>
  </cellStyleXfs>
  <cellXfs count="290">
    <xf numFmtId="0" fontId="0" fillId="0" borderId="0" xfId="0"/>
    <xf numFmtId="0" fontId="2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6" fillId="0" borderId="0" xfId="0" applyFont="1" applyAlignment="1">
      <alignment horizontal="left" vertical="top"/>
    </xf>
    <xf numFmtId="0" fontId="7" fillId="0" borderId="0" xfId="0" applyFont="1" applyAlignment="1">
      <alignment horizontal="left" vertical="center"/>
    </xf>
    <xf numFmtId="0" fontId="9" fillId="0" borderId="0" xfId="0" applyFont="1" applyAlignment="1">
      <alignment horizontal="left" vertical="top"/>
    </xf>
    <xf numFmtId="0" fontId="6" fillId="0" borderId="0" xfId="0" applyFont="1" applyAlignment="1">
      <alignment horizontal="left" vertical="center"/>
    </xf>
    <xf numFmtId="0" fontId="7" fillId="2" borderId="0" xfId="0" applyFont="1" applyFill="1" applyAlignment="1" applyProtection="1">
      <alignment horizontal="left" vertical="center"/>
      <protection locked="0"/>
    </xf>
    <xf numFmtId="49" fontId="7" fillId="2" borderId="0" xfId="0" applyNumberFormat="1" applyFont="1" applyFill="1" applyAlignment="1" applyProtection="1">
      <alignment horizontal="left" vertical="center"/>
      <protection locked="0"/>
    </xf>
    <xf numFmtId="0" fontId="7" fillId="0" borderId="0" xfId="0" applyFont="1" applyAlignment="1">
      <alignment horizontal="left" vertical="center" wrapText="1"/>
    </xf>
    <xf numFmtId="0" fontId="0" fillId="0" borderId="4" xfId="0" applyBorder="1"/>
    <xf numFmtId="0" fontId="0" fillId="0" borderId="0" xfId="0" applyAlignment="1">
      <alignment vertical="center"/>
    </xf>
    <xf numFmtId="0" fontId="0" fillId="0" borderId="3" xfId="0" applyBorder="1" applyAlignment="1">
      <alignment vertical="center"/>
    </xf>
    <xf numFmtId="0" fontId="10" fillId="0" borderId="5" xfId="0" applyFont="1" applyBorder="1" applyAlignment="1">
      <alignment horizontal="left" vertical="center"/>
    </xf>
    <xf numFmtId="0" fontId="0" fillId="0" borderId="5" xfId="0" applyBorder="1" applyAlignment="1">
      <alignment vertical="center"/>
    </xf>
    <xf numFmtId="0" fontId="6" fillId="0" borderId="0" xfId="0" applyFont="1" applyAlignment="1">
      <alignment horizontal="right" vertical="center"/>
    </xf>
    <xf numFmtId="0" fontId="6" fillId="0" borderId="0" xfId="0" applyFont="1" applyAlignment="1">
      <alignment vertical="center"/>
    </xf>
    <xf numFmtId="0" fontId="6" fillId="0" borderId="3" xfId="0" applyFont="1" applyBorder="1" applyAlignment="1">
      <alignment vertical="center"/>
    </xf>
    <xf numFmtId="0" fontId="0" fillId="3" borderId="0" xfId="0" applyFill="1" applyAlignment="1">
      <alignment vertical="center"/>
    </xf>
    <xf numFmtId="0" fontId="12" fillId="3" borderId="6" xfId="0" applyFont="1" applyFill="1" applyBorder="1" applyAlignment="1">
      <alignment horizontal="left" vertical="center"/>
    </xf>
    <xf numFmtId="0" fontId="0" fillId="3" borderId="7" xfId="0" applyFill="1" applyBorder="1" applyAlignment="1">
      <alignment vertical="center"/>
    </xf>
    <xf numFmtId="0" fontId="12" fillId="3" borderId="7" xfId="0" applyFont="1" applyFill="1" applyBorder="1" applyAlignment="1">
      <alignment horizontal="center" vertical="center"/>
    </xf>
    <xf numFmtId="0" fontId="13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6" fillId="0" borderId="5" xfId="0" applyFont="1" applyBorder="1" applyAlignment="1">
      <alignment horizontal="left" vertical="center"/>
    </xf>
    <xf numFmtId="0" fontId="0" fillId="0" borderId="9" xfId="0" applyBorder="1" applyAlignment="1">
      <alignment vertical="center"/>
    </xf>
    <xf numFmtId="0" fontId="0" fillId="0" borderId="10" xfId="0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2" xfId="0" applyBorder="1" applyAlignment="1">
      <alignment vertical="center"/>
    </xf>
    <xf numFmtId="0" fontId="7" fillId="0" borderId="0" xfId="0" applyFont="1" applyAlignment="1">
      <alignment vertical="center"/>
    </xf>
    <xf numFmtId="0" fontId="7" fillId="0" borderId="3" xfId="0" applyFont="1" applyBorder="1" applyAlignment="1">
      <alignment vertical="center"/>
    </xf>
    <xf numFmtId="0" fontId="9" fillId="0" borderId="0" xfId="0" applyFont="1" applyAlignment="1">
      <alignment vertical="center"/>
    </xf>
    <xf numFmtId="0" fontId="9" fillId="0" borderId="3" xfId="0" applyFont="1" applyBorder="1" applyAlignment="1">
      <alignment vertical="center"/>
    </xf>
    <xf numFmtId="0" fontId="9" fillId="0" borderId="0" xfId="0" applyFont="1" applyAlignment="1">
      <alignment horizontal="left" vertical="center"/>
    </xf>
    <xf numFmtId="0" fontId="10" fillId="0" borderId="0" xfId="0" applyFont="1" applyAlignment="1">
      <alignment vertical="center"/>
    </xf>
    <xf numFmtId="165" fontId="7" fillId="0" borderId="0" xfId="0" applyNumberFormat="1" applyFont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15" fillId="0" borderId="0" xfId="0" applyFont="1" applyAlignment="1">
      <alignment horizontal="left" vertical="center"/>
    </xf>
    <xf numFmtId="0" fontId="0" fillId="0" borderId="15" xfId="0" applyBorder="1" applyAlignment="1">
      <alignment vertical="center"/>
    </xf>
    <xf numFmtId="0" fontId="0" fillId="4" borderId="7" xfId="0" applyFill="1" applyBorder="1" applyAlignment="1">
      <alignment vertical="center"/>
    </xf>
    <xf numFmtId="0" fontId="16" fillId="4" borderId="0" xfId="0" applyFont="1" applyFill="1" applyAlignment="1">
      <alignment horizontal="center" vertical="center"/>
    </xf>
    <xf numFmtId="0" fontId="17" fillId="0" borderId="16" xfId="0" applyFont="1" applyBorder="1" applyAlignment="1">
      <alignment horizontal="center" vertical="center" wrapText="1"/>
    </xf>
    <xf numFmtId="0" fontId="17" fillId="0" borderId="17" xfId="0" applyFont="1" applyBorder="1" applyAlignment="1">
      <alignment horizontal="center" vertical="center" wrapText="1"/>
    </xf>
    <xf numFmtId="0" fontId="17" fillId="0" borderId="18" xfId="0" applyFont="1" applyBorder="1" applyAlignment="1">
      <alignment horizontal="center" vertical="center" wrapText="1"/>
    </xf>
    <xf numFmtId="0" fontId="0" fillId="0" borderId="11" xfId="0" applyBorder="1" applyAlignment="1">
      <alignment vertical="center"/>
    </xf>
    <xf numFmtId="0" fontId="12" fillId="0" borderId="0" xfId="0" applyFont="1" applyAlignment="1">
      <alignment vertical="center"/>
    </xf>
    <xf numFmtId="0" fontId="12" fillId="0" borderId="3" xfId="0" applyFont="1" applyBorder="1" applyAlignment="1">
      <alignment vertical="center"/>
    </xf>
    <xf numFmtId="0" fontId="18" fillId="0" borderId="0" xfId="0" applyFont="1" applyAlignment="1">
      <alignment horizontal="left" vertical="center"/>
    </xf>
    <xf numFmtId="0" fontId="18" fillId="0" borderId="0" xfId="0" applyFont="1" applyAlignment="1">
      <alignment vertical="center"/>
    </xf>
    <xf numFmtId="4" fontId="18" fillId="0" borderId="0" xfId="0" applyNumberFormat="1" applyFont="1" applyAlignment="1">
      <alignment vertical="center"/>
    </xf>
    <xf numFmtId="0" fontId="12" fillId="0" borderId="0" xfId="0" applyFont="1" applyAlignment="1">
      <alignment horizontal="center" vertical="center"/>
    </xf>
    <xf numFmtId="4" fontId="14" fillId="0" borderId="14" xfId="0" applyNumberFormat="1" applyFont="1" applyBorder="1" applyAlignment="1">
      <alignment vertical="center"/>
    </xf>
    <xf numFmtId="4" fontId="14" fillId="0" borderId="0" xfId="0" applyNumberFormat="1" applyFont="1" applyAlignment="1">
      <alignment vertical="center"/>
    </xf>
    <xf numFmtId="166" fontId="14" fillId="0" borderId="0" xfId="0" applyNumberFormat="1" applyFont="1" applyAlignment="1">
      <alignment vertical="center"/>
    </xf>
    <xf numFmtId="4" fontId="14" fillId="0" borderId="15" xfId="0" applyNumberFormat="1" applyFont="1" applyBorder="1" applyAlignment="1">
      <alignment vertical="center"/>
    </xf>
    <xf numFmtId="0" fontId="12" fillId="0" borderId="0" xfId="0" applyFont="1" applyAlignment="1">
      <alignment horizontal="left" vertical="center"/>
    </xf>
    <xf numFmtId="0" fontId="19" fillId="0" borderId="0" xfId="0" applyFont="1" applyAlignment="1">
      <alignment horizontal="left" vertical="center"/>
    </xf>
    <xf numFmtId="0" fontId="20" fillId="0" borderId="0" xfId="1" applyFont="1" applyAlignment="1">
      <alignment horizontal="center" vertical="center"/>
    </xf>
    <xf numFmtId="0" fontId="21" fillId="0" borderId="3" xfId="0" applyFont="1" applyBorder="1" applyAlignment="1">
      <alignment vertical="center"/>
    </xf>
    <xf numFmtId="0" fontId="22" fillId="0" borderId="0" xfId="0" applyFont="1" applyAlignment="1">
      <alignment vertical="center"/>
    </xf>
    <xf numFmtId="0" fontId="23" fillId="0" borderId="0" xfId="0" applyFont="1" applyAlignment="1">
      <alignment vertical="center"/>
    </xf>
    <xf numFmtId="0" fontId="9" fillId="0" borderId="0" xfId="0" applyFont="1" applyAlignment="1">
      <alignment horizontal="center" vertical="center"/>
    </xf>
    <xf numFmtId="4" fontId="24" fillId="0" borderId="14" xfId="0" applyNumberFormat="1" applyFont="1" applyBorder="1" applyAlignment="1">
      <alignment vertical="center"/>
    </xf>
    <xf numFmtId="4" fontId="24" fillId="0" borderId="0" xfId="0" applyNumberFormat="1" applyFont="1" applyAlignment="1">
      <alignment vertical="center"/>
    </xf>
    <xf numFmtId="166" fontId="24" fillId="0" borderId="0" xfId="0" applyNumberFormat="1" applyFont="1" applyAlignment="1">
      <alignment vertical="center"/>
    </xf>
    <xf numFmtId="4" fontId="24" fillId="0" borderId="15" xfId="0" applyNumberFormat="1" applyFont="1" applyBorder="1" applyAlignment="1">
      <alignment vertical="center"/>
    </xf>
    <xf numFmtId="0" fontId="21" fillId="0" borderId="0" xfId="0" applyFont="1" applyAlignment="1">
      <alignment vertical="center"/>
    </xf>
    <xf numFmtId="0" fontId="21" fillId="0" borderId="0" xfId="0" applyFont="1" applyAlignment="1">
      <alignment horizontal="left" vertical="center"/>
    </xf>
    <xf numFmtId="4" fontId="24" fillId="0" borderId="19" xfId="0" applyNumberFormat="1" applyFont="1" applyBorder="1" applyAlignment="1">
      <alignment vertical="center"/>
    </xf>
    <xf numFmtId="4" fontId="24" fillId="0" borderId="20" xfId="0" applyNumberFormat="1" applyFont="1" applyBorder="1" applyAlignment="1">
      <alignment vertical="center"/>
    </xf>
    <xf numFmtId="166" fontId="24" fillId="0" borderId="20" xfId="0" applyNumberFormat="1" applyFont="1" applyBorder="1" applyAlignment="1">
      <alignment vertical="center"/>
    </xf>
    <xf numFmtId="4" fontId="24" fillId="0" borderId="21" xfId="0" applyNumberFormat="1" applyFont="1" applyBorder="1" applyAlignment="1">
      <alignment vertical="center"/>
    </xf>
    <xf numFmtId="0" fontId="25" fillId="0" borderId="0" xfId="0" applyFont="1" applyAlignment="1">
      <alignment horizontal="left" vertical="center"/>
    </xf>
    <xf numFmtId="0" fontId="26" fillId="0" borderId="0" xfId="0" applyFont="1" applyAlignment="1">
      <alignment horizontal="left" vertical="center"/>
    </xf>
    <xf numFmtId="0" fontId="0" fillId="0" borderId="0" xfId="0" applyAlignment="1">
      <alignment vertical="center" wrapText="1"/>
    </xf>
    <xf numFmtId="0" fontId="0" fillId="0" borderId="3" xfId="0" applyBorder="1" applyAlignment="1">
      <alignment vertical="center" wrapText="1"/>
    </xf>
    <xf numFmtId="0" fontId="10" fillId="0" borderId="0" xfId="0" applyFont="1" applyAlignment="1">
      <alignment horizontal="left" vertical="center"/>
    </xf>
    <xf numFmtId="4" fontId="6" fillId="0" borderId="0" xfId="0" applyNumberFormat="1" applyFont="1" applyAlignment="1">
      <alignment vertical="center"/>
    </xf>
    <xf numFmtId="164" fontId="6" fillId="0" borderId="0" xfId="0" applyNumberFormat="1" applyFont="1" applyAlignment="1">
      <alignment horizontal="right" vertical="center"/>
    </xf>
    <xf numFmtId="0" fontId="0" fillId="4" borderId="0" xfId="0" applyFill="1" applyAlignment="1">
      <alignment vertical="center"/>
    </xf>
    <xf numFmtId="0" fontId="12" fillId="4" borderId="6" xfId="0" applyFont="1" applyFill="1" applyBorder="1" applyAlignment="1">
      <alignment horizontal="left" vertical="center"/>
    </xf>
    <xf numFmtId="0" fontId="12" fillId="4" borderId="7" xfId="0" applyFont="1" applyFill="1" applyBorder="1" applyAlignment="1">
      <alignment horizontal="right" vertical="center"/>
    </xf>
    <xf numFmtId="0" fontId="12" fillId="4" borderId="7" xfId="0" applyFont="1" applyFill="1" applyBorder="1" applyAlignment="1">
      <alignment horizontal="center" vertical="center"/>
    </xf>
    <xf numFmtId="4" fontId="12" fillId="4" borderId="7" xfId="0" applyNumberFormat="1" applyFont="1" applyFill="1" applyBorder="1" applyAlignment="1">
      <alignment vertical="center"/>
    </xf>
    <xf numFmtId="0" fontId="0" fillId="4" borderId="8" xfId="0" applyFill="1" applyBorder="1" applyAlignment="1">
      <alignment vertical="center"/>
    </xf>
    <xf numFmtId="0" fontId="6" fillId="0" borderId="5" xfId="0" applyFont="1" applyBorder="1" applyAlignment="1">
      <alignment horizontal="center" vertical="center"/>
    </xf>
    <xf numFmtId="0" fontId="6" fillId="0" borderId="5" xfId="0" applyFont="1" applyBorder="1" applyAlignment="1">
      <alignment horizontal="right" vertical="center"/>
    </xf>
    <xf numFmtId="0" fontId="16" fillId="4" borderId="0" xfId="0" applyFont="1" applyFill="1" applyAlignment="1">
      <alignment horizontal="left" vertical="center"/>
    </xf>
    <xf numFmtId="0" fontId="16" fillId="4" borderId="0" xfId="0" applyFont="1" applyFill="1" applyAlignment="1">
      <alignment horizontal="right" vertical="center"/>
    </xf>
    <xf numFmtId="0" fontId="27" fillId="0" borderId="0" xfId="0" applyFont="1" applyAlignment="1">
      <alignment horizontal="left" vertical="center"/>
    </xf>
    <xf numFmtId="0" fontId="28" fillId="0" borderId="0" xfId="0" applyFont="1" applyAlignment="1">
      <alignment vertical="center"/>
    </xf>
    <xf numFmtId="0" fontId="28" fillId="0" borderId="3" xfId="0" applyFont="1" applyBorder="1" applyAlignment="1">
      <alignment vertical="center"/>
    </xf>
    <xf numFmtId="0" fontId="28" fillId="0" borderId="20" xfId="0" applyFont="1" applyBorder="1" applyAlignment="1">
      <alignment horizontal="left" vertical="center"/>
    </xf>
    <xf numFmtId="0" fontId="28" fillId="0" borderId="20" xfId="0" applyFont="1" applyBorder="1" applyAlignment="1">
      <alignment vertical="center"/>
    </xf>
    <xf numFmtId="4" fontId="28" fillId="0" borderId="20" xfId="0" applyNumberFormat="1" applyFont="1" applyBorder="1" applyAlignment="1">
      <alignment vertical="center"/>
    </xf>
    <xf numFmtId="0" fontId="29" fillId="0" borderId="0" xfId="0" applyFont="1" applyAlignment="1">
      <alignment vertical="center"/>
    </xf>
    <xf numFmtId="0" fontId="29" fillId="0" borderId="3" xfId="0" applyFont="1" applyBorder="1" applyAlignment="1">
      <alignment vertical="center"/>
    </xf>
    <xf numFmtId="0" fontId="29" fillId="0" borderId="20" xfId="0" applyFont="1" applyBorder="1" applyAlignment="1">
      <alignment horizontal="left" vertical="center"/>
    </xf>
    <xf numFmtId="0" fontId="29" fillId="0" borderId="20" xfId="0" applyFont="1" applyBorder="1" applyAlignment="1">
      <alignment vertical="center"/>
    </xf>
    <xf numFmtId="4" fontId="29" fillId="0" borderId="20" xfId="0" applyNumberFormat="1" applyFont="1" applyBorder="1" applyAlignment="1">
      <alignment vertical="center"/>
    </xf>
    <xf numFmtId="0" fontId="0" fillId="0" borderId="0" xfId="0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16" fillId="4" borderId="16" xfId="0" applyFont="1" applyFill="1" applyBorder="1" applyAlignment="1">
      <alignment horizontal="center" vertical="center" wrapText="1"/>
    </xf>
    <xf numFmtId="0" fontId="16" fillId="4" borderId="17" xfId="0" applyFont="1" applyFill="1" applyBorder="1" applyAlignment="1">
      <alignment horizontal="center" vertical="center" wrapText="1"/>
    </xf>
    <xf numFmtId="0" fontId="16" fillId="4" borderId="18" xfId="0" applyFont="1" applyFill="1" applyBorder="1" applyAlignment="1">
      <alignment horizontal="center" vertical="center" wrapText="1"/>
    </xf>
    <xf numFmtId="0" fontId="16" fillId="4" borderId="0" xfId="0" applyFont="1" applyFill="1" applyAlignment="1">
      <alignment horizontal="center" vertical="center" wrapText="1"/>
    </xf>
    <xf numFmtId="4" fontId="18" fillId="0" borderId="0" xfId="0" applyNumberFormat="1" applyFont="1"/>
    <xf numFmtId="166" fontId="30" fillId="0" borderId="12" xfId="0" applyNumberFormat="1" applyFont="1" applyBorder="1"/>
    <xf numFmtId="166" fontId="30" fillId="0" borderId="13" xfId="0" applyNumberFormat="1" applyFont="1" applyBorder="1"/>
    <xf numFmtId="4" fontId="31" fillId="0" borderId="0" xfId="0" applyNumberFormat="1" applyFont="1" applyAlignment="1">
      <alignment vertical="center"/>
    </xf>
    <xf numFmtId="0" fontId="32" fillId="0" borderId="0" xfId="0" applyFont="1"/>
    <xf numFmtId="0" fontId="32" fillId="0" borderId="3" xfId="0" applyFont="1" applyBorder="1"/>
    <xf numFmtId="0" fontId="32" fillId="0" borderId="0" xfId="0" applyFont="1" applyAlignment="1">
      <alignment horizontal="left"/>
    </xf>
    <xf numFmtId="0" fontId="28" fillId="0" borderId="0" xfId="0" applyFont="1" applyAlignment="1">
      <alignment horizontal="left"/>
    </xf>
    <xf numFmtId="0" fontId="32" fillId="0" borderId="0" xfId="0" applyFont="1" applyProtection="1">
      <protection locked="0"/>
    </xf>
    <xf numFmtId="4" fontId="28" fillId="0" borderId="0" xfId="0" applyNumberFormat="1" applyFont="1"/>
    <xf numFmtId="0" fontId="32" fillId="0" borderId="14" xfId="0" applyFont="1" applyBorder="1"/>
    <xf numFmtId="166" fontId="32" fillId="0" borderId="0" xfId="0" applyNumberFormat="1" applyFont="1"/>
    <xf numFmtId="166" fontId="32" fillId="0" borderId="15" xfId="0" applyNumberFormat="1" applyFont="1" applyBorder="1"/>
    <xf numFmtId="0" fontId="32" fillId="0" borderId="0" xfId="0" applyFont="1" applyAlignment="1">
      <alignment horizontal="center"/>
    </xf>
    <xf numFmtId="4" fontId="32" fillId="0" borderId="0" xfId="0" applyNumberFormat="1" applyFont="1" applyAlignment="1">
      <alignment vertical="center"/>
    </xf>
    <xf numFmtId="0" fontId="29" fillId="0" borderId="0" xfId="0" applyFont="1" applyAlignment="1">
      <alignment horizontal="left"/>
    </xf>
    <xf numFmtId="4" fontId="29" fillId="0" borderId="0" xfId="0" applyNumberFormat="1" applyFont="1"/>
    <xf numFmtId="0" fontId="16" fillId="0" borderId="22" xfId="0" applyFont="1" applyBorder="1" applyAlignment="1">
      <alignment horizontal="center" vertical="center"/>
    </xf>
    <xf numFmtId="49" fontId="16" fillId="0" borderId="22" xfId="0" applyNumberFormat="1" applyFont="1" applyBorder="1" applyAlignment="1">
      <alignment horizontal="left" vertical="center" wrapText="1"/>
    </xf>
    <xf numFmtId="0" fontId="16" fillId="0" borderId="22" xfId="0" applyFont="1" applyBorder="1" applyAlignment="1">
      <alignment horizontal="left" vertical="center" wrapText="1"/>
    </xf>
    <xf numFmtId="0" fontId="16" fillId="0" borderId="22" xfId="0" applyFont="1" applyBorder="1" applyAlignment="1">
      <alignment horizontal="center" vertical="center" wrapText="1"/>
    </xf>
    <xf numFmtId="167" fontId="16" fillId="0" borderId="22" xfId="0" applyNumberFormat="1" applyFont="1" applyBorder="1" applyAlignment="1">
      <alignment vertical="center"/>
    </xf>
    <xf numFmtId="4" fontId="16" fillId="2" borderId="22" xfId="0" applyNumberFormat="1" applyFont="1" applyFill="1" applyBorder="1" applyAlignment="1" applyProtection="1">
      <alignment vertical="center"/>
      <protection locked="0"/>
    </xf>
    <xf numFmtId="4" fontId="16" fillId="0" borderId="22" xfId="0" applyNumberFormat="1" applyFont="1" applyBorder="1" applyAlignment="1">
      <alignment vertical="center"/>
    </xf>
    <xf numFmtId="0" fontId="0" fillId="0" borderId="22" xfId="0" applyBorder="1" applyAlignment="1">
      <alignment vertical="center"/>
    </xf>
    <xf numFmtId="0" fontId="17" fillId="2" borderId="14" xfId="0" applyFont="1" applyFill="1" applyBorder="1" applyAlignment="1" applyProtection="1">
      <alignment horizontal="left" vertical="center"/>
      <protection locked="0"/>
    </xf>
    <xf numFmtId="0" fontId="17" fillId="0" borderId="0" xfId="0" applyFont="1" applyAlignment="1">
      <alignment horizontal="center" vertical="center"/>
    </xf>
    <xf numFmtId="166" fontId="17" fillId="0" borderId="0" xfId="0" applyNumberFormat="1" applyFont="1" applyAlignment="1">
      <alignment vertical="center"/>
    </xf>
    <xf numFmtId="166" fontId="17" fillId="0" borderId="15" xfId="0" applyNumberFormat="1" applyFont="1" applyBorder="1" applyAlignment="1">
      <alignment vertical="center"/>
    </xf>
    <xf numFmtId="0" fontId="16" fillId="0" borderId="0" xfId="0" applyFont="1" applyAlignment="1">
      <alignment horizontal="left" vertical="center"/>
    </xf>
    <xf numFmtId="4" fontId="0" fillId="0" borderId="0" xfId="0" applyNumberFormat="1" applyAlignment="1">
      <alignment vertical="center"/>
    </xf>
    <xf numFmtId="0" fontId="33" fillId="0" borderId="0" xfId="0" applyFont="1" applyAlignment="1">
      <alignment vertical="center"/>
    </xf>
    <xf numFmtId="0" fontId="33" fillId="0" borderId="3" xfId="0" applyFont="1" applyBorder="1" applyAlignment="1">
      <alignment vertical="center"/>
    </xf>
    <xf numFmtId="0" fontId="34" fillId="0" borderId="0" xfId="0" applyFont="1" applyAlignment="1">
      <alignment horizontal="left" vertical="center"/>
    </xf>
    <xf numFmtId="0" fontId="33" fillId="0" borderId="0" xfId="0" applyFont="1" applyAlignment="1">
      <alignment horizontal="left" vertical="center"/>
    </xf>
    <xf numFmtId="0" fontId="33" fillId="0" borderId="0" xfId="0" applyFont="1" applyAlignment="1">
      <alignment horizontal="left" vertical="center" wrapText="1"/>
    </xf>
    <xf numFmtId="167" fontId="33" fillId="0" borderId="0" xfId="0" applyNumberFormat="1" applyFont="1" applyAlignment="1">
      <alignment vertical="center"/>
    </xf>
    <xf numFmtId="0" fontId="33" fillId="0" borderId="0" xfId="0" applyFont="1" applyAlignment="1" applyProtection="1">
      <alignment vertical="center"/>
      <protection locked="0"/>
    </xf>
    <xf numFmtId="0" fontId="33" fillId="0" borderId="14" xfId="0" applyFont="1" applyBorder="1" applyAlignment="1">
      <alignment vertical="center"/>
    </xf>
    <xf numFmtId="0" fontId="33" fillId="0" borderId="15" xfId="0" applyFont="1" applyBorder="1" applyAlignment="1">
      <alignment vertical="center"/>
    </xf>
    <xf numFmtId="0" fontId="35" fillId="0" borderId="0" xfId="0" applyFont="1" applyAlignment="1">
      <alignment vertical="center"/>
    </xf>
    <xf numFmtId="0" fontId="35" fillId="0" borderId="3" xfId="0" applyFont="1" applyBorder="1" applyAlignment="1">
      <alignment vertical="center"/>
    </xf>
    <xf numFmtId="0" fontId="35" fillId="0" borderId="0" xfId="0" applyFont="1" applyAlignment="1">
      <alignment horizontal="left" vertical="center"/>
    </xf>
    <xf numFmtId="0" fontId="35" fillId="0" borderId="0" xfId="0" applyFont="1" applyAlignment="1">
      <alignment horizontal="left" vertical="center" wrapText="1"/>
    </xf>
    <xf numFmtId="167" fontId="35" fillId="0" borderId="0" xfId="0" applyNumberFormat="1" applyFont="1" applyAlignment="1">
      <alignment vertical="center"/>
    </xf>
    <xf numFmtId="0" fontId="35" fillId="0" borderId="0" xfId="0" applyFont="1" applyAlignment="1" applyProtection="1">
      <alignment vertical="center"/>
      <protection locked="0"/>
    </xf>
    <xf numFmtId="0" fontId="35" fillId="0" borderId="14" xfId="0" applyFont="1" applyBorder="1" applyAlignment="1">
      <alignment vertical="center"/>
    </xf>
    <xf numFmtId="0" fontId="35" fillId="0" borderId="15" xfId="0" applyFont="1" applyBorder="1" applyAlignment="1">
      <alignment vertical="center"/>
    </xf>
    <xf numFmtId="0" fontId="36" fillId="0" borderId="0" xfId="0" applyFont="1" applyAlignment="1">
      <alignment vertical="center" wrapText="1"/>
    </xf>
    <xf numFmtId="0" fontId="0" fillId="0" borderId="0" xfId="0" applyAlignment="1" applyProtection="1">
      <alignment vertical="center"/>
      <protection locked="0"/>
    </xf>
    <xf numFmtId="0" fontId="0" fillId="0" borderId="14" xfId="0" applyBorder="1" applyAlignment="1">
      <alignment vertical="center"/>
    </xf>
    <xf numFmtId="0" fontId="37" fillId="0" borderId="22" xfId="0" applyFont="1" applyBorder="1" applyAlignment="1">
      <alignment horizontal="center" vertical="center"/>
    </xf>
    <xf numFmtId="49" fontId="37" fillId="0" borderId="22" xfId="0" applyNumberFormat="1" applyFont="1" applyBorder="1" applyAlignment="1">
      <alignment horizontal="left" vertical="center" wrapText="1"/>
    </xf>
    <xf numFmtId="0" fontId="37" fillId="0" borderId="22" xfId="0" applyFont="1" applyBorder="1" applyAlignment="1">
      <alignment horizontal="left" vertical="center" wrapText="1"/>
    </xf>
    <xf numFmtId="0" fontId="37" fillId="0" borderId="22" xfId="0" applyFont="1" applyBorder="1" applyAlignment="1">
      <alignment horizontal="center" vertical="center" wrapText="1"/>
    </xf>
    <xf numFmtId="167" fontId="37" fillId="0" borderId="22" xfId="0" applyNumberFormat="1" applyFont="1" applyBorder="1" applyAlignment="1">
      <alignment vertical="center"/>
    </xf>
    <xf numFmtId="4" fontId="37" fillId="2" borderId="22" xfId="0" applyNumberFormat="1" applyFont="1" applyFill="1" applyBorder="1" applyAlignment="1" applyProtection="1">
      <alignment vertical="center"/>
      <protection locked="0"/>
    </xf>
    <xf numFmtId="4" fontId="37" fillId="0" borderId="22" xfId="0" applyNumberFormat="1" applyFont="1" applyBorder="1" applyAlignment="1">
      <alignment vertical="center"/>
    </xf>
    <xf numFmtId="0" fontId="38" fillId="0" borderId="22" xfId="0" applyFont="1" applyBorder="1" applyAlignment="1">
      <alignment vertical="center"/>
    </xf>
    <xf numFmtId="0" fontId="38" fillId="0" borderId="3" xfId="0" applyFont="1" applyBorder="1" applyAlignment="1">
      <alignment vertical="center"/>
    </xf>
    <xf numFmtId="0" fontId="37" fillId="2" borderId="14" xfId="0" applyFont="1" applyFill="1" applyBorder="1" applyAlignment="1" applyProtection="1">
      <alignment horizontal="left" vertical="center"/>
      <protection locked="0"/>
    </xf>
    <xf numFmtId="0" fontId="37" fillId="0" borderId="0" xfId="0" applyFont="1" applyAlignment="1">
      <alignment horizontal="center" vertical="center"/>
    </xf>
    <xf numFmtId="0" fontId="0" fillId="0" borderId="20" xfId="0" applyBorder="1" applyAlignment="1">
      <alignment vertical="center"/>
    </xf>
    <xf numFmtId="0" fontId="17" fillId="2" borderId="19" xfId="0" applyFont="1" applyFill="1" applyBorder="1" applyAlignment="1" applyProtection="1">
      <alignment horizontal="left" vertical="center"/>
      <protection locked="0"/>
    </xf>
    <xf numFmtId="0" fontId="17" fillId="0" borderId="20" xfId="0" applyFont="1" applyBorder="1" applyAlignment="1">
      <alignment horizontal="center" vertical="center"/>
    </xf>
    <xf numFmtId="166" fontId="17" fillId="0" borderId="20" xfId="0" applyNumberFormat="1" applyFont="1" applyBorder="1" applyAlignment="1">
      <alignment vertical="center"/>
    </xf>
    <xf numFmtId="166" fontId="17" fillId="0" borderId="21" xfId="0" applyNumberFormat="1" applyFont="1" applyBorder="1" applyAlignment="1">
      <alignment vertical="center"/>
    </xf>
    <xf numFmtId="0" fontId="39" fillId="0" borderId="0" xfId="0" applyFont="1"/>
    <xf numFmtId="0" fontId="39" fillId="0" borderId="3" xfId="0" applyFont="1" applyBorder="1"/>
    <xf numFmtId="0" fontId="40" fillId="0" borderId="0" xfId="0" applyFont="1" applyAlignment="1">
      <alignment horizontal="left" vertical="center"/>
    </xf>
    <xf numFmtId="0" fontId="39" fillId="0" borderId="23" xfId="0" applyFont="1" applyBorder="1"/>
    <xf numFmtId="0" fontId="41" fillId="0" borderId="0" xfId="0" applyFont="1" applyAlignment="1">
      <alignment horizontal="left" vertical="top"/>
    </xf>
    <xf numFmtId="0" fontId="42" fillId="0" borderId="0" xfId="0" applyFont="1" applyAlignment="1">
      <alignment horizontal="left" vertical="center" wrapText="1"/>
    </xf>
    <xf numFmtId="0" fontId="43" fillId="0" borderId="24" xfId="0" applyFont="1" applyBorder="1" applyAlignment="1">
      <alignment horizontal="left" vertical="center" wrapText="1"/>
    </xf>
    <xf numFmtId="0" fontId="43" fillId="0" borderId="24" xfId="0" applyFont="1" applyBorder="1" applyAlignment="1">
      <alignment horizontal="left" vertical="center"/>
    </xf>
    <xf numFmtId="167" fontId="43" fillId="0" borderId="24" xfId="0" applyNumberFormat="1" applyFont="1" applyBorder="1" applyAlignment="1">
      <alignment vertical="center"/>
    </xf>
    <xf numFmtId="0" fontId="44" fillId="0" borderId="0" xfId="0" applyFont="1" applyAlignment="1">
      <alignment horizontal="left" vertical="center"/>
    </xf>
    <xf numFmtId="0" fontId="43" fillId="0" borderId="16" xfId="0" applyFont="1" applyBorder="1" applyAlignment="1">
      <alignment horizontal="left" vertical="center" wrapText="1"/>
    </xf>
    <xf numFmtId="0" fontId="43" fillId="0" borderId="22" xfId="0" applyFont="1" applyBorder="1" applyAlignment="1">
      <alignment horizontal="left" vertical="center" wrapText="1"/>
    </xf>
    <xf numFmtId="0" fontId="43" fillId="0" borderId="22" xfId="0" applyFont="1" applyBorder="1" applyAlignment="1">
      <alignment horizontal="left" vertical="center"/>
    </xf>
    <xf numFmtId="167" fontId="43" fillId="0" borderId="18" xfId="0" applyNumberFormat="1" applyFont="1" applyBorder="1" applyAlignment="1">
      <alignment vertical="center"/>
    </xf>
    <xf numFmtId="0" fontId="45" fillId="0" borderId="0" xfId="0" applyFont="1"/>
    <xf numFmtId="0" fontId="45" fillId="0" borderId="1" xfId="0" applyFont="1" applyBorder="1"/>
    <xf numFmtId="0" fontId="45" fillId="0" borderId="2" xfId="0" applyFont="1" applyBorder="1"/>
    <xf numFmtId="0" fontId="45" fillId="0" borderId="3" xfId="0" applyFont="1" applyBorder="1"/>
    <xf numFmtId="0" fontId="46" fillId="0" borderId="0" xfId="0" applyFont="1" applyAlignment="1">
      <alignment horizontal="left" vertical="top"/>
    </xf>
    <xf numFmtId="0" fontId="45" fillId="0" borderId="23" xfId="0" applyFont="1" applyBorder="1"/>
    <xf numFmtId="0" fontId="46" fillId="0" borderId="0" xfId="0" applyFont="1" applyAlignment="1">
      <alignment horizontal="left" vertical="center"/>
    </xf>
    <xf numFmtId="165" fontId="47" fillId="0" borderId="0" xfId="0" applyNumberFormat="1" applyFont="1" applyAlignment="1">
      <alignment horizontal="left" vertical="center"/>
    </xf>
    <xf numFmtId="0" fontId="45" fillId="0" borderId="0" xfId="0" applyFont="1" applyAlignment="1">
      <alignment vertical="center"/>
    </xf>
    <xf numFmtId="0" fontId="45" fillId="0" borderId="23" xfId="0" applyFont="1" applyBorder="1" applyAlignment="1">
      <alignment vertical="center"/>
    </xf>
    <xf numFmtId="0" fontId="45" fillId="0" borderId="3" xfId="0" applyFont="1" applyBorder="1" applyAlignment="1">
      <alignment vertical="center"/>
    </xf>
    <xf numFmtId="0" fontId="45" fillId="0" borderId="0" xfId="0" applyFont="1" applyAlignment="1">
      <alignment horizontal="center" vertical="center" wrapText="1"/>
    </xf>
    <xf numFmtId="0" fontId="45" fillId="0" borderId="23" xfId="0" applyFont="1" applyBorder="1" applyAlignment="1">
      <alignment horizontal="center" vertical="center" wrapText="1"/>
    </xf>
    <xf numFmtId="0" fontId="47" fillId="4" borderId="0" xfId="0" applyFont="1" applyFill="1" applyAlignment="1">
      <alignment horizontal="center" vertical="center" wrapText="1"/>
    </xf>
    <xf numFmtId="0" fontId="45" fillId="0" borderId="3" xfId="0" applyFont="1" applyBorder="1" applyAlignment="1">
      <alignment horizontal="center" vertical="center" wrapText="1"/>
    </xf>
    <xf numFmtId="0" fontId="45" fillId="0" borderId="0" xfId="0" applyFont="1" applyAlignment="1">
      <alignment horizontal="left" vertical="center" wrapText="1"/>
    </xf>
    <xf numFmtId="0" fontId="45" fillId="0" borderId="0" xfId="0" applyFont="1" applyAlignment="1">
      <alignment horizontal="left" vertical="center"/>
    </xf>
    <xf numFmtId="167" fontId="45" fillId="0" borderId="0" xfId="0" applyNumberFormat="1" applyFont="1" applyAlignment="1">
      <alignment vertical="center"/>
    </xf>
    <xf numFmtId="0" fontId="45" fillId="0" borderId="9" xfId="0" applyFont="1" applyBorder="1" applyAlignment="1">
      <alignment vertical="center"/>
    </xf>
    <xf numFmtId="0" fontId="45" fillId="0" borderId="10" xfId="0" applyFont="1" applyBorder="1" applyAlignment="1">
      <alignment vertical="center"/>
    </xf>
    <xf numFmtId="0" fontId="48" fillId="0" borderId="0" xfId="0" applyFont="1" applyAlignment="1">
      <alignment vertical="center"/>
    </xf>
    <xf numFmtId="0" fontId="48" fillId="0" borderId="3" xfId="0" applyFont="1" applyBorder="1" applyAlignment="1">
      <alignment vertical="center"/>
    </xf>
    <xf numFmtId="0" fontId="48" fillId="0" borderId="23" xfId="0" applyFont="1" applyBorder="1" applyAlignment="1">
      <alignment vertical="center"/>
    </xf>
    <xf numFmtId="0" fontId="49" fillId="0" borderId="0" xfId="0" applyFont="1" applyAlignment="1">
      <alignment vertical="center"/>
    </xf>
    <xf numFmtId="0" fontId="49" fillId="0" borderId="23" xfId="0" applyFont="1" applyBorder="1" applyAlignment="1">
      <alignment vertical="center"/>
    </xf>
    <xf numFmtId="0" fontId="49" fillId="0" borderId="3" xfId="0" applyFont="1" applyBorder="1" applyAlignment="1">
      <alignment vertical="center"/>
    </xf>
    <xf numFmtId="0" fontId="16" fillId="0" borderId="22" xfId="0" applyFont="1" applyBorder="1" applyAlignment="1">
      <alignment horizontal="center"/>
    </xf>
    <xf numFmtId="167" fontId="16" fillId="0" borderId="22" xfId="0" applyNumberFormat="1" applyFont="1" applyBorder="1"/>
    <xf numFmtId="4" fontId="16" fillId="2" borderId="22" xfId="0" applyNumberFormat="1" applyFont="1" applyFill="1" applyBorder="1" applyProtection="1">
      <protection locked="0"/>
    </xf>
    <xf numFmtId="4" fontId="16" fillId="0" borderId="22" xfId="0" applyNumberFormat="1" applyFont="1" applyBorder="1"/>
    <xf numFmtId="0" fontId="0" fillId="0" borderId="22" xfId="0" applyBorder="1"/>
    <xf numFmtId="0" fontId="17" fillId="2" borderId="14" xfId="0" applyFont="1" applyFill="1" applyBorder="1" applyAlignment="1" applyProtection="1">
      <alignment horizontal="left"/>
      <protection locked="0"/>
    </xf>
    <xf numFmtId="0" fontId="17" fillId="0" borderId="0" xfId="0" applyFont="1" applyAlignment="1">
      <alignment horizontal="center"/>
    </xf>
    <xf numFmtId="166" fontId="17" fillId="0" borderId="0" xfId="0" applyNumberFormat="1" applyFont="1"/>
    <xf numFmtId="166" fontId="17" fillId="0" borderId="15" xfId="0" applyNumberFormat="1" applyFont="1" applyBorder="1"/>
    <xf numFmtId="0" fontId="16" fillId="0" borderId="0" xfId="0" applyFont="1" applyAlignment="1">
      <alignment horizontal="left"/>
    </xf>
    <xf numFmtId="0" fontId="0" fillId="0" borderId="0" xfId="0" applyAlignment="1">
      <alignment horizontal="left"/>
    </xf>
    <xf numFmtId="4" fontId="0" fillId="0" borderId="0" xfId="0" applyNumberFormat="1"/>
    <xf numFmtId="0" fontId="51" fillId="0" borderId="0" xfId="0" applyFont="1" applyAlignment="1">
      <alignment horizontal="left"/>
    </xf>
    <xf numFmtId="0" fontId="52" fillId="0" borderId="0" xfId="0" applyFont="1" applyAlignment="1">
      <alignment horizontal="left"/>
    </xf>
    <xf numFmtId="0" fontId="50" fillId="0" borderId="22" xfId="0" applyFont="1" applyBorder="1" applyAlignment="1">
      <alignment horizontal="center" vertical="center"/>
    </xf>
    <xf numFmtId="0" fontId="50" fillId="0" borderId="22" xfId="0" applyFont="1" applyBorder="1" applyAlignment="1">
      <alignment horizontal="left" vertical="center" wrapText="1"/>
    </xf>
    <xf numFmtId="49" fontId="50" fillId="0" borderId="22" xfId="2" applyNumberFormat="1" applyFont="1" applyBorder="1" applyAlignment="1">
      <alignment horizontal="left" vertical="center" wrapText="1"/>
    </xf>
    <xf numFmtId="0" fontId="50" fillId="0" borderId="22" xfId="2" applyFont="1" applyBorder="1" applyAlignment="1">
      <alignment horizontal="left" vertical="center" wrapText="1"/>
    </xf>
    <xf numFmtId="49" fontId="50" fillId="0" borderId="22" xfId="0" applyNumberFormat="1" applyFont="1" applyBorder="1" applyAlignment="1">
      <alignment horizontal="left" vertical="center" wrapText="1"/>
    </xf>
    <xf numFmtId="0" fontId="52" fillId="0" borderId="0" xfId="0" applyFont="1"/>
    <xf numFmtId="0" fontId="52" fillId="0" borderId="20" xfId="0" applyFont="1" applyBorder="1" applyAlignment="1">
      <alignment horizontal="left" vertical="center"/>
    </xf>
    <xf numFmtId="0" fontId="52" fillId="0" borderId="20" xfId="0" applyFont="1" applyBorder="1" applyAlignment="1">
      <alignment vertical="center"/>
    </xf>
    <xf numFmtId="0" fontId="51" fillId="0" borderId="20" xfId="0" applyFont="1" applyBorder="1" applyAlignment="1">
      <alignment horizontal="left" vertical="center"/>
    </xf>
    <xf numFmtId="4" fontId="52" fillId="0" borderId="20" xfId="0" applyNumberFormat="1" applyFont="1" applyBorder="1" applyAlignment="1">
      <alignment vertical="center"/>
    </xf>
    <xf numFmtId="4" fontId="52" fillId="0" borderId="0" xfId="0" applyNumberFormat="1" applyFont="1"/>
    <xf numFmtId="49" fontId="53" fillId="2" borderId="0" xfId="0" applyNumberFormat="1" applyFont="1" applyFill="1" applyAlignment="1" applyProtection="1">
      <alignment horizontal="left" vertical="center"/>
      <protection locked="0"/>
    </xf>
    <xf numFmtId="0" fontId="0" fillId="0" borderId="0" xfId="0"/>
    <xf numFmtId="0" fontId="7" fillId="0" borderId="0" xfId="0" applyFont="1" applyAlignment="1">
      <alignment horizontal="left" vertical="center"/>
    </xf>
    <xf numFmtId="0" fontId="8" fillId="0" borderId="0" xfId="0" applyFont="1" applyAlignment="1">
      <alignment horizontal="left" vertical="top" wrapText="1"/>
    </xf>
    <xf numFmtId="0" fontId="8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9" fillId="0" borderId="0" xfId="0" applyFont="1" applyAlignment="1">
      <alignment horizontal="left" vertical="top" wrapText="1"/>
    </xf>
    <xf numFmtId="49" fontId="53" fillId="2" borderId="0" xfId="0" applyNumberFormat="1" applyFont="1" applyFill="1" applyAlignment="1" applyProtection="1">
      <alignment horizontal="left" vertical="center"/>
      <protection locked="0"/>
    </xf>
    <xf numFmtId="49" fontId="7" fillId="0" borderId="0" xfId="0" applyNumberFormat="1" applyFont="1" applyAlignment="1">
      <alignment horizontal="left" vertical="center"/>
    </xf>
    <xf numFmtId="0" fontId="7" fillId="0" borderId="0" xfId="0" applyFont="1" applyAlignment="1">
      <alignment horizontal="left" vertical="center" wrapText="1"/>
    </xf>
    <xf numFmtId="4" fontId="10" fillId="0" borderId="5" xfId="0" applyNumberFormat="1" applyFont="1" applyBorder="1" applyAlignment="1">
      <alignment vertical="center"/>
    </xf>
    <xf numFmtId="0" fontId="0" fillId="0" borderId="5" xfId="0" applyBorder="1" applyAlignment="1">
      <alignment vertical="center"/>
    </xf>
    <xf numFmtId="0" fontId="6" fillId="0" borderId="0" xfId="0" applyFont="1" applyAlignment="1">
      <alignment horizontal="right" vertical="center"/>
    </xf>
    <xf numFmtId="164" fontId="6" fillId="0" borderId="0" xfId="0" applyNumberFormat="1" applyFont="1" applyAlignment="1">
      <alignment horizontal="left" vertical="center"/>
    </xf>
    <xf numFmtId="0" fontId="6" fillId="0" borderId="0" xfId="0" applyFont="1" applyAlignment="1">
      <alignment vertical="center"/>
    </xf>
    <xf numFmtId="4" fontId="11" fillId="0" borderId="0" xfId="0" applyNumberFormat="1" applyFont="1" applyAlignment="1">
      <alignment vertical="center"/>
    </xf>
    <xf numFmtId="0" fontId="9" fillId="0" borderId="0" xfId="0" applyFont="1" applyAlignment="1">
      <alignment horizontal="left" vertical="center" wrapText="1"/>
    </xf>
    <xf numFmtId="0" fontId="9" fillId="0" borderId="0" xfId="0" applyFont="1" applyAlignment="1">
      <alignment vertical="center"/>
    </xf>
    <xf numFmtId="0" fontId="12" fillId="3" borderId="7" xfId="0" applyFont="1" applyFill="1" applyBorder="1" applyAlignment="1">
      <alignment horizontal="left" vertical="center"/>
    </xf>
    <xf numFmtId="0" fontId="0" fillId="3" borderId="7" xfId="0" applyFill="1" applyBorder="1" applyAlignment="1">
      <alignment vertical="center"/>
    </xf>
    <xf numFmtId="4" fontId="12" fillId="3" borderId="7" xfId="0" applyNumberFormat="1" applyFont="1" applyFill="1" applyBorder="1" applyAlignment="1">
      <alignment vertical="center"/>
    </xf>
    <xf numFmtId="0" fontId="0" fillId="3" borderId="8" xfId="0" applyFill="1" applyBorder="1" applyAlignment="1">
      <alignment vertical="center"/>
    </xf>
    <xf numFmtId="165" fontId="7" fillId="0" borderId="0" xfId="0" applyNumberFormat="1" applyFont="1" applyAlignment="1">
      <alignment horizontal="left" vertical="center"/>
    </xf>
    <xf numFmtId="0" fontId="7" fillId="0" borderId="0" xfId="0" applyFont="1" applyAlignment="1">
      <alignment vertical="center" wrapText="1"/>
    </xf>
    <xf numFmtId="0" fontId="7" fillId="0" borderId="0" xfId="0" applyFont="1" applyAlignment="1">
      <alignment vertical="center"/>
    </xf>
    <xf numFmtId="0" fontId="14" fillId="0" borderId="11" xfId="0" applyFont="1" applyBorder="1" applyAlignment="1">
      <alignment horizontal="center" vertical="center"/>
    </xf>
    <xf numFmtId="0" fontId="14" fillId="0" borderId="12" xfId="0" applyFont="1" applyBorder="1" applyAlignment="1">
      <alignment horizontal="left" vertical="center"/>
    </xf>
    <xf numFmtId="0" fontId="15" fillId="0" borderId="14" xfId="0" applyFont="1" applyBorder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6" fillId="4" borderId="6" xfId="0" applyFont="1" applyFill="1" applyBorder="1" applyAlignment="1">
      <alignment horizontal="center" vertical="center"/>
    </xf>
    <xf numFmtId="0" fontId="16" fillId="4" borderId="7" xfId="0" applyFont="1" applyFill="1" applyBorder="1" applyAlignment="1">
      <alignment horizontal="left" vertical="center"/>
    </xf>
    <xf numFmtId="0" fontId="16" fillId="4" borderId="7" xfId="0" applyFont="1" applyFill="1" applyBorder="1" applyAlignment="1">
      <alignment horizontal="center" vertical="center"/>
    </xf>
    <xf numFmtId="0" fontId="16" fillId="4" borderId="7" xfId="0" applyFont="1" applyFill="1" applyBorder="1" applyAlignment="1">
      <alignment horizontal="right" vertical="center"/>
    </xf>
    <xf numFmtId="0" fontId="16" fillId="4" borderId="8" xfId="0" applyFont="1" applyFill="1" applyBorder="1" applyAlignment="1">
      <alignment horizontal="left" vertical="center"/>
    </xf>
    <xf numFmtId="0" fontId="22" fillId="0" borderId="0" xfId="0" applyFont="1" applyAlignment="1">
      <alignment horizontal="left" vertical="center" wrapText="1"/>
    </xf>
    <xf numFmtId="4" fontId="23" fillId="0" borderId="0" xfId="0" applyNumberFormat="1" applyFont="1" applyAlignment="1">
      <alignment vertical="center"/>
    </xf>
    <xf numFmtId="0" fontId="23" fillId="0" borderId="0" xfId="0" applyFont="1" applyAlignment="1">
      <alignment vertical="center"/>
    </xf>
    <xf numFmtId="4" fontId="18" fillId="0" borderId="0" xfId="0" applyNumberFormat="1" applyFont="1" applyAlignment="1">
      <alignment horizontal="right" vertical="center"/>
    </xf>
    <xf numFmtId="4" fontId="18" fillId="0" borderId="0" xfId="0" applyNumberFormat="1" applyFont="1" applyAlignment="1">
      <alignment vertical="center"/>
    </xf>
    <xf numFmtId="0" fontId="0" fillId="0" borderId="0" xfId="0" applyAlignment="1">
      <alignment vertical="center"/>
    </xf>
    <xf numFmtId="0" fontId="6" fillId="0" borderId="0" xfId="0" applyFont="1" applyAlignment="1">
      <alignment horizontal="left" vertical="center" wrapText="1"/>
    </xf>
    <xf numFmtId="0" fontId="6" fillId="0" borderId="0" xfId="0" applyFont="1" applyAlignment="1">
      <alignment horizontal="left" vertical="center"/>
    </xf>
    <xf numFmtId="0" fontId="7" fillId="2" borderId="0" xfId="0" applyFont="1" applyFill="1" applyAlignment="1" applyProtection="1">
      <alignment horizontal="left" vertical="center"/>
      <protection locked="0"/>
    </xf>
    <xf numFmtId="0" fontId="47" fillId="0" borderId="0" xfId="0" applyFont="1" applyAlignment="1">
      <alignment horizontal="left" vertical="center" wrapText="1"/>
    </xf>
    <xf numFmtId="0" fontId="41" fillId="0" borderId="0" xfId="0" applyFont="1" applyAlignment="1">
      <alignment horizontal="left" vertical="top" wrapText="1"/>
    </xf>
  </cellXfs>
  <cellStyles count="3">
    <cellStyle name="Hypertextový odkaz" xfId="1" builtinId="8"/>
    <cellStyle name="Normální" xfId="0" builtinId="0"/>
    <cellStyle name="normální 2" xfId="2" xr:uid="{7CA40807-730D-4F9C-AD6F-88379960607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\\Mucl-fs1\homes$\ballak\Plocha\Op&#283;rn&#225;%20ze&#271;%20-%20rozpo&#269;et%20VRN\Op&#283;rn&#225;%20ze&#271;%20-%20P&#345;&#237;loha%20&#269;.%201%20-%20Polo&#382;kov&#253;%20rozpo&#269;et%20pro%20zad&#225;n&#237;.xlsx" TargetMode="External"/><Relationship Id="rId1" Type="http://schemas.openxmlformats.org/officeDocument/2006/relationships/externalLinkPath" Target="Op&#283;rn&#225;%20ze&#271;%20-%20P&#345;&#237;loha%20&#269;.%201%20-%20Polo&#382;kov&#253;%20rozpo&#269;et%20pro%20zad&#225;n&#237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Rekapitulace stavby"/>
      <sheetName val="ST-2023-CL - Opěrná zeď v..."/>
      <sheetName val="ST-2023-CL - KAN - Kanali..."/>
      <sheetName val="Seznam figur"/>
    </sheetNames>
    <sheetDataSet>
      <sheetData sheetId="0">
        <row r="6">
          <cell r="K6" t="str">
            <v>Opěrná zeď v ulici Jáchymovská, Česká Lípa</v>
          </cell>
        </row>
        <row r="8">
          <cell r="AN8" t="str">
            <v>4. 12. 2023</v>
          </cell>
        </row>
        <row r="10">
          <cell r="AN10" t="str">
            <v/>
          </cell>
        </row>
        <row r="11">
          <cell r="E11" t="str">
            <v xml:space="preserve"> </v>
          </cell>
          <cell r="AN11" t="str">
            <v/>
          </cell>
        </row>
        <row r="13">
          <cell r="AN13" t="str">
            <v>Vyplň údaj</v>
          </cell>
        </row>
        <row r="14">
          <cell r="E14" t="str">
            <v>Vyplň údaj</v>
          </cell>
          <cell r="AN14" t="str">
            <v>Vyplň údaj</v>
          </cell>
        </row>
        <row r="19">
          <cell r="AN19" t="str">
            <v/>
          </cell>
        </row>
        <row r="20">
          <cell r="E20" t="str">
            <v xml:space="preserve"> </v>
          </cell>
          <cell r="AN20" t="str">
            <v/>
          </cell>
        </row>
      </sheetData>
      <sheetData sheetId="1">
        <row r="33">
          <cell r="F33">
            <v>0</v>
          </cell>
          <cell r="J33">
            <v>0</v>
          </cell>
        </row>
        <row r="34">
          <cell r="F34">
            <v>0</v>
          </cell>
          <cell r="J34">
            <v>0</v>
          </cell>
        </row>
        <row r="35">
          <cell r="F35">
            <v>0</v>
          </cell>
          <cell r="J35">
            <v>0</v>
          </cell>
        </row>
        <row r="36">
          <cell r="F36">
            <v>0</v>
          </cell>
          <cell r="J36">
            <v>0</v>
          </cell>
        </row>
        <row r="37">
          <cell r="F37">
            <v>0</v>
          </cell>
        </row>
        <row r="125">
          <cell r="P125">
            <v>0</v>
          </cell>
        </row>
      </sheetData>
      <sheetData sheetId="2">
        <row r="33">
          <cell r="F33">
            <v>0</v>
          </cell>
          <cell r="J33">
            <v>0</v>
          </cell>
        </row>
        <row r="34">
          <cell r="F34">
            <v>0</v>
          </cell>
          <cell r="J34">
            <v>0</v>
          </cell>
        </row>
        <row r="35">
          <cell r="F35">
            <v>0</v>
          </cell>
          <cell r="J35">
            <v>0</v>
          </cell>
        </row>
        <row r="36">
          <cell r="F36">
            <v>0</v>
          </cell>
          <cell r="J36">
            <v>0</v>
          </cell>
        </row>
        <row r="37">
          <cell r="F37">
            <v>0</v>
          </cell>
        </row>
        <row r="122">
          <cell r="P122">
            <v>0</v>
          </cell>
        </row>
      </sheetData>
      <sheetData sheetId="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M98"/>
  <sheetViews>
    <sheetView showGridLines="0" topLeftCell="A79" zoomScale="90" zoomScaleNormal="90" workbookViewId="0">
      <selection activeCell="AG96" sqref="AG96:AM96"/>
    </sheetView>
  </sheetViews>
  <sheetFormatPr defaultRowHeight="15"/>
  <cols>
    <col min="1" max="1" width="7.140625" customWidth="1"/>
    <col min="2" max="2" width="1.42578125" customWidth="1"/>
    <col min="3" max="3" width="3.5703125" customWidth="1"/>
    <col min="4" max="33" width="2.28515625" customWidth="1"/>
    <col min="34" max="34" width="2.85546875" customWidth="1"/>
    <col min="35" max="35" width="27.140625" customWidth="1"/>
    <col min="36" max="37" width="2.140625" customWidth="1"/>
    <col min="38" max="38" width="7.140625" customWidth="1"/>
    <col min="39" max="39" width="2.85546875" customWidth="1"/>
    <col min="40" max="40" width="11.42578125" customWidth="1"/>
    <col min="41" max="41" width="6.42578125" customWidth="1"/>
    <col min="42" max="42" width="3.5703125" customWidth="1"/>
    <col min="43" max="43" width="13.42578125" hidden="1" customWidth="1"/>
    <col min="44" max="44" width="11.7109375" customWidth="1"/>
    <col min="45" max="47" width="22.140625" hidden="1" customWidth="1"/>
    <col min="48" max="49" width="18.5703125" hidden="1" customWidth="1"/>
    <col min="50" max="51" width="21.42578125" hidden="1" customWidth="1"/>
    <col min="52" max="52" width="18.5703125" hidden="1" customWidth="1"/>
    <col min="53" max="53" width="16.42578125" hidden="1" customWidth="1"/>
    <col min="54" max="54" width="21.42578125" hidden="1" customWidth="1"/>
    <col min="55" max="55" width="18.5703125" hidden="1" customWidth="1"/>
    <col min="56" max="56" width="16.42578125" hidden="1" customWidth="1"/>
    <col min="57" max="57" width="57" customWidth="1"/>
  </cols>
  <sheetData>
    <row r="1" spans="1:74">
      <c r="A1" s="1" t="s">
        <v>0</v>
      </c>
      <c r="AZ1" s="1" t="s">
        <v>1</v>
      </c>
      <c r="BA1" s="1" t="s">
        <v>2</v>
      </c>
      <c r="BB1" s="1" t="s">
        <v>3</v>
      </c>
      <c r="BT1" s="1" t="s">
        <v>4</v>
      </c>
      <c r="BU1" s="1" t="s">
        <v>4</v>
      </c>
      <c r="BV1" s="1" t="s">
        <v>5</v>
      </c>
    </row>
    <row r="2" spans="1:74" ht="36.950000000000003" customHeight="1">
      <c r="AR2" s="246"/>
      <c r="AS2" s="246"/>
      <c r="AT2" s="246"/>
      <c r="AU2" s="246"/>
      <c r="AV2" s="246"/>
      <c r="AW2" s="246"/>
      <c r="AX2" s="246"/>
      <c r="AY2" s="246"/>
      <c r="AZ2" s="246"/>
      <c r="BA2" s="246"/>
      <c r="BB2" s="246"/>
      <c r="BC2" s="246"/>
      <c r="BD2" s="246"/>
      <c r="BE2" s="246"/>
      <c r="BS2" s="2" t="s">
        <v>6</v>
      </c>
      <c r="BT2" s="2" t="s">
        <v>7</v>
      </c>
    </row>
    <row r="3" spans="1:74" ht="6.95" customHeight="1">
      <c r="B3" s="3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5"/>
      <c r="BS3" s="2" t="s">
        <v>6</v>
      </c>
      <c r="BT3" s="2" t="s">
        <v>8</v>
      </c>
    </row>
    <row r="4" spans="1:74" ht="24.95" customHeight="1">
      <c r="B4" s="5"/>
      <c r="D4" s="6" t="s">
        <v>9</v>
      </c>
      <c r="AR4" s="5"/>
      <c r="AS4" s="7" t="s">
        <v>10</v>
      </c>
      <c r="BE4" s="8" t="s">
        <v>11</v>
      </c>
      <c r="BS4" s="2" t="s">
        <v>12</v>
      </c>
    </row>
    <row r="5" spans="1:74" ht="12" customHeight="1">
      <c r="B5" s="5"/>
      <c r="D5" s="9" t="s">
        <v>13</v>
      </c>
      <c r="K5" s="247" t="s">
        <v>14</v>
      </c>
      <c r="L5" s="246"/>
      <c r="M5" s="246"/>
      <c r="N5" s="246"/>
      <c r="O5" s="246"/>
      <c r="P5" s="246"/>
      <c r="Q5" s="246"/>
      <c r="R5" s="246"/>
      <c r="S5" s="246"/>
      <c r="T5" s="246"/>
      <c r="U5" s="246"/>
      <c r="V5" s="246"/>
      <c r="W5" s="246"/>
      <c r="X5" s="246"/>
      <c r="Y5" s="246"/>
      <c r="Z5" s="246"/>
      <c r="AA5" s="246"/>
      <c r="AB5" s="246"/>
      <c r="AC5" s="246"/>
      <c r="AD5" s="246"/>
      <c r="AE5" s="246"/>
      <c r="AF5" s="246"/>
      <c r="AG5" s="246"/>
      <c r="AH5" s="246"/>
      <c r="AI5" s="246"/>
      <c r="AJ5" s="246"/>
      <c r="AR5" s="5"/>
      <c r="BE5" s="248" t="s">
        <v>15</v>
      </c>
      <c r="BS5" s="2" t="s">
        <v>6</v>
      </c>
    </row>
    <row r="6" spans="1:74" ht="36.950000000000003" customHeight="1">
      <c r="B6" s="5"/>
      <c r="D6" s="11" t="s">
        <v>16</v>
      </c>
      <c r="K6" s="251" t="s">
        <v>17</v>
      </c>
      <c r="L6" s="246"/>
      <c r="M6" s="246"/>
      <c r="N6" s="246"/>
      <c r="O6" s="246"/>
      <c r="P6" s="246"/>
      <c r="Q6" s="246"/>
      <c r="R6" s="246"/>
      <c r="S6" s="246"/>
      <c r="T6" s="246"/>
      <c r="U6" s="246"/>
      <c r="V6" s="246"/>
      <c r="W6" s="246"/>
      <c r="X6" s="246"/>
      <c r="Y6" s="246"/>
      <c r="Z6" s="246"/>
      <c r="AA6" s="246"/>
      <c r="AB6" s="246"/>
      <c r="AC6" s="246"/>
      <c r="AD6" s="246"/>
      <c r="AE6" s="246"/>
      <c r="AF6" s="246"/>
      <c r="AG6" s="246"/>
      <c r="AH6" s="246"/>
      <c r="AI6" s="246"/>
      <c r="AJ6" s="246"/>
      <c r="AR6" s="5"/>
      <c r="BE6" s="249"/>
      <c r="BS6" s="2" t="s">
        <v>18</v>
      </c>
    </row>
    <row r="7" spans="1:74" ht="12" customHeight="1">
      <c r="B7" s="5"/>
      <c r="D7" s="12" t="s">
        <v>19</v>
      </c>
      <c r="K7" s="10" t="s">
        <v>1</v>
      </c>
      <c r="AK7" s="12" t="s">
        <v>20</v>
      </c>
      <c r="AN7" s="10" t="s">
        <v>1</v>
      </c>
      <c r="AR7" s="5"/>
      <c r="BE7" s="249"/>
      <c r="BS7" s="2" t="s">
        <v>21</v>
      </c>
    </row>
    <row r="8" spans="1:74" ht="12" customHeight="1">
      <c r="B8" s="5"/>
      <c r="D8" s="12" t="s">
        <v>22</v>
      </c>
      <c r="K8" s="10" t="s">
        <v>23</v>
      </c>
      <c r="AK8" s="12" t="s">
        <v>24</v>
      </c>
      <c r="AN8" s="13" t="s">
        <v>25</v>
      </c>
      <c r="AR8" s="5"/>
      <c r="BE8" s="249"/>
      <c r="BS8" s="2" t="s">
        <v>26</v>
      </c>
    </row>
    <row r="9" spans="1:74" ht="14.45" customHeight="1">
      <c r="B9" s="5"/>
      <c r="AR9" s="5"/>
      <c r="BE9" s="249"/>
      <c r="BS9" s="2" t="s">
        <v>27</v>
      </c>
    </row>
    <row r="10" spans="1:74" ht="12" customHeight="1">
      <c r="B10" s="5"/>
      <c r="D10" s="12" t="s">
        <v>28</v>
      </c>
      <c r="AK10" s="12" t="s">
        <v>29</v>
      </c>
      <c r="AN10" s="10" t="s">
        <v>1</v>
      </c>
      <c r="AR10" s="5"/>
      <c r="BE10" s="249"/>
      <c r="BS10" s="2" t="s">
        <v>18</v>
      </c>
    </row>
    <row r="11" spans="1:74" ht="18.399999999999999" customHeight="1">
      <c r="B11" s="5"/>
      <c r="E11" s="10" t="s">
        <v>30</v>
      </c>
      <c r="AK11" s="12" t="s">
        <v>31</v>
      </c>
      <c r="AN11" s="10" t="s">
        <v>1</v>
      </c>
      <c r="AR11" s="5"/>
      <c r="BE11" s="249"/>
      <c r="BS11" s="2" t="s">
        <v>18</v>
      </c>
    </row>
    <row r="12" spans="1:74" ht="6.95" customHeight="1">
      <c r="B12" s="5"/>
      <c r="AR12" s="5"/>
      <c r="BE12" s="249"/>
      <c r="BS12" s="2" t="s">
        <v>18</v>
      </c>
    </row>
    <row r="13" spans="1:74" ht="12" customHeight="1">
      <c r="B13" s="5"/>
      <c r="D13" s="12" t="s">
        <v>32</v>
      </c>
      <c r="AK13" s="12" t="s">
        <v>29</v>
      </c>
      <c r="AN13" s="14" t="s">
        <v>33</v>
      </c>
      <c r="AR13" s="5"/>
      <c r="BE13" s="249"/>
      <c r="BS13" s="2" t="s">
        <v>18</v>
      </c>
    </row>
    <row r="14" spans="1:74">
      <c r="B14" s="5"/>
      <c r="E14" s="252" t="s">
        <v>33</v>
      </c>
      <c r="F14" s="253"/>
      <c r="G14" s="253"/>
      <c r="H14" s="253"/>
      <c r="I14" s="253"/>
      <c r="J14" s="253"/>
      <c r="K14" s="253"/>
      <c r="L14" s="253"/>
      <c r="M14" s="253"/>
      <c r="N14" s="253"/>
      <c r="O14" s="253"/>
      <c r="P14" s="253"/>
      <c r="Q14" s="253"/>
      <c r="R14" s="253"/>
      <c r="S14" s="253"/>
      <c r="T14" s="253"/>
      <c r="U14" s="253"/>
      <c r="V14" s="253"/>
      <c r="W14" s="253"/>
      <c r="X14" s="253"/>
      <c r="Y14" s="253"/>
      <c r="Z14" s="253"/>
      <c r="AA14" s="253"/>
      <c r="AB14" s="253"/>
      <c r="AC14" s="253"/>
      <c r="AD14" s="253"/>
      <c r="AE14" s="253"/>
      <c r="AF14" s="253"/>
      <c r="AG14" s="253"/>
      <c r="AH14" s="253"/>
      <c r="AI14" s="253"/>
      <c r="AJ14" s="253"/>
      <c r="AK14" s="12" t="s">
        <v>31</v>
      </c>
      <c r="AN14" s="245" t="s">
        <v>33</v>
      </c>
      <c r="AR14" s="5"/>
      <c r="BE14" s="249"/>
      <c r="BS14" s="2" t="s">
        <v>18</v>
      </c>
    </row>
    <row r="15" spans="1:74" ht="6.95" customHeight="1">
      <c r="B15" s="5"/>
      <c r="AR15" s="5"/>
      <c r="BE15" s="249"/>
      <c r="BS15" s="2" t="s">
        <v>4</v>
      </c>
    </row>
    <row r="16" spans="1:74" ht="12" customHeight="1">
      <c r="B16" s="5"/>
      <c r="D16" s="12" t="s">
        <v>34</v>
      </c>
      <c r="AK16" s="12" t="s">
        <v>29</v>
      </c>
      <c r="AN16" s="10" t="s">
        <v>1</v>
      </c>
      <c r="AR16" s="5"/>
      <c r="BE16" s="249"/>
      <c r="BS16" s="2" t="s">
        <v>4</v>
      </c>
    </row>
    <row r="17" spans="2:71" ht="18.399999999999999" customHeight="1">
      <c r="B17" s="5"/>
      <c r="E17" s="10" t="s">
        <v>35</v>
      </c>
      <c r="AK17" s="12" t="s">
        <v>31</v>
      </c>
      <c r="AN17" s="10" t="s">
        <v>1</v>
      </c>
      <c r="AR17" s="5"/>
      <c r="BE17" s="249"/>
      <c r="BS17" s="2" t="s">
        <v>36</v>
      </c>
    </row>
    <row r="18" spans="2:71" ht="6.95" customHeight="1">
      <c r="B18" s="5"/>
      <c r="AR18" s="5"/>
      <c r="BE18" s="249"/>
      <c r="BS18" s="2" t="s">
        <v>6</v>
      </c>
    </row>
    <row r="19" spans="2:71" ht="12" customHeight="1">
      <c r="B19" s="5"/>
      <c r="D19" s="12" t="s">
        <v>37</v>
      </c>
      <c r="AK19" s="12" t="s">
        <v>29</v>
      </c>
      <c r="AN19" s="10" t="s">
        <v>1</v>
      </c>
      <c r="AR19" s="5"/>
      <c r="BE19" s="249"/>
      <c r="BS19" s="2" t="s">
        <v>6</v>
      </c>
    </row>
    <row r="20" spans="2:71" ht="18.399999999999999" customHeight="1">
      <c r="B20" s="5"/>
      <c r="E20" s="10" t="s">
        <v>30</v>
      </c>
      <c r="AK20" s="12" t="s">
        <v>31</v>
      </c>
      <c r="AN20" s="10" t="s">
        <v>1</v>
      </c>
      <c r="AR20" s="5"/>
      <c r="BE20" s="249"/>
      <c r="BS20" s="2" t="s">
        <v>36</v>
      </c>
    </row>
    <row r="21" spans="2:71" ht="6.95" customHeight="1">
      <c r="B21" s="5"/>
      <c r="AR21" s="5"/>
      <c r="BE21" s="249"/>
    </row>
    <row r="22" spans="2:71" ht="12" customHeight="1">
      <c r="B22" s="5"/>
      <c r="D22" s="12" t="s">
        <v>38</v>
      </c>
      <c r="AR22" s="5"/>
      <c r="BE22" s="249"/>
    </row>
    <row r="23" spans="2:71" ht="16.5" customHeight="1">
      <c r="B23" s="5"/>
      <c r="E23" s="254" t="s">
        <v>1</v>
      </c>
      <c r="F23" s="254"/>
      <c r="G23" s="254"/>
      <c r="H23" s="254"/>
      <c r="I23" s="254"/>
      <c r="J23" s="254"/>
      <c r="K23" s="254"/>
      <c r="L23" s="254"/>
      <c r="M23" s="254"/>
      <c r="N23" s="254"/>
      <c r="O23" s="254"/>
      <c r="P23" s="254"/>
      <c r="Q23" s="254"/>
      <c r="R23" s="254"/>
      <c r="S23" s="254"/>
      <c r="T23" s="254"/>
      <c r="U23" s="254"/>
      <c r="V23" s="254"/>
      <c r="W23" s="254"/>
      <c r="X23" s="254"/>
      <c r="Y23" s="254"/>
      <c r="Z23" s="254"/>
      <c r="AA23" s="254"/>
      <c r="AB23" s="254"/>
      <c r="AC23" s="254"/>
      <c r="AD23" s="254"/>
      <c r="AE23" s="254"/>
      <c r="AF23" s="254"/>
      <c r="AG23" s="254"/>
      <c r="AH23" s="254"/>
      <c r="AI23" s="254"/>
      <c r="AJ23" s="254"/>
      <c r="AK23" s="254"/>
      <c r="AL23" s="254"/>
      <c r="AM23" s="254"/>
      <c r="AN23" s="254"/>
      <c r="AR23" s="5"/>
      <c r="BE23" s="249"/>
    </row>
    <row r="24" spans="2:71" ht="6.95" customHeight="1">
      <c r="B24" s="5"/>
      <c r="AR24" s="5"/>
      <c r="BE24" s="249"/>
    </row>
    <row r="25" spans="2:71" ht="6.95" customHeight="1">
      <c r="B25" s="5"/>
      <c r="D25" s="16"/>
      <c r="E25" s="16"/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16"/>
      <c r="R25" s="16"/>
      <c r="S25" s="16"/>
      <c r="T25" s="16"/>
      <c r="U25" s="16"/>
      <c r="V25" s="16"/>
      <c r="W25" s="16"/>
      <c r="X25" s="16"/>
      <c r="Y25" s="16"/>
      <c r="Z25" s="16"/>
      <c r="AA25" s="16"/>
      <c r="AB25" s="16"/>
      <c r="AC25" s="16"/>
      <c r="AD25" s="16"/>
      <c r="AE25" s="16"/>
      <c r="AF25" s="16"/>
      <c r="AG25" s="16"/>
      <c r="AH25" s="16"/>
      <c r="AI25" s="16"/>
      <c r="AJ25" s="16"/>
      <c r="AK25" s="16"/>
      <c r="AL25" s="16"/>
      <c r="AM25" s="16"/>
      <c r="AN25" s="16"/>
      <c r="AO25" s="16"/>
      <c r="AR25" s="5"/>
      <c r="BE25" s="249"/>
    </row>
    <row r="26" spans="2:71" s="17" customFormat="1" ht="25.9" customHeight="1">
      <c r="B26" s="18"/>
      <c r="D26" s="19" t="s">
        <v>39</v>
      </c>
      <c r="E26" s="20"/>
      <c r="F26" s="20"/>
      <c r="G26" s="20"/>
      <c r="H26" s="20"/>
      <c r="I26" s="20"/>
      <c r="J26" s="20"/>
      <c r="K26" s="20"/>
      <c r="L26" s="20"/>
      <c r="M26" s="20"/>
      <c r="N26" s="20"/>
      <c r="O26" s="20"/>
      <c r="P26" s="20"/>
      <c r="Q26" s="20"/>
      <c r="R26" s="20"/>
      <c r="S26" s="20"/>
      <c r="T26" s="20"/>
      <c r="U26" s="20"/>
      <c r="V26" s="20"/>
      <c r="W26" s="20"/>
      <c r="X26" s="20"/>
      <c r="Y26" s="20"/>
      <c r="Z26" s="20"/>
      <c r="AA26" s="20"/>
      <c r="AB26" s="20"/>
      <c r="AC26" s="20"/>
      <c r="AD26" s="20"/>
      <c r="AE26" s="20"/>
      <c r="AF26" s="20"/>
      <c r="AG26" s="20"/>
      <c r="AH26" s="20"/>
      <c r="AI26" s="20"/>
      <c r="AJ26" s="20"/>
      <c r="AK26" s="255">
        <f>ROUND(AG94,2)</f>
        <v>0</v>
      </c>
      <c r="AL26" s="256"/>
      <c r="AM26" s="256"/>
      <c r="AN26" s="256"/>
      <c r="AO26" s="256"/>
      <c r="AR26" s="18"/>
      <c r="BE26" s="249"/>
    </row>
    <row r="27" spans="2:71" s="17" customFormat="1" ht="6.95" customHeight="1">
      <c r="B27" s="18"/>
      <c r="AR27" s="18"/>
      <c r="BE27" s="249"/>
    </row>
    <row r="28" spans="2:71" s="17" customFormat="1">
      <c r="B28" s="18"/>
      <c r="L28" s="257" t="s">
        <v>40</v>
      </c>
      <c r="M28" s="257"/>
      <c r="N28" s="257"/>
      <c r="O28" s="257"/>
      <c r="P28" s="257"/>
      <c r="W28" s="257" t="s">
        <v>41</v>
      </c>
      <c r="X28" s="257"/>
      <c r="Y28" s="257"/>
      <c r="Z28" s="257"/>
      <c r="AA28" s="257"/>
      <c r="AB28" s="257"/>
      <c r="AC28" s="257"/>
      <c r="AD28" s="257"/>
      <c r="AE28" s="257"/>
      <c r="AK28" s="257" t="s">
        <v>42</v>
      </c>
      <c r="AL28" s="257"/>
      <c r="AM28" s="257"/>
      <c r="AN28" s="257"/>
      <c r="AO28" s="257"/>
      <c r="AR28" s="18"/>
      <c r="BE28" s="249"/>
    </row>
    <row r="29" spans="2:71" s="22" customFormat="1" ht="14.45" customHeight="1">
      <c r="B29" s="23"/>
      <c r="D29" s="12" t="s">
        <v>43</v>
      </c>
      <c r="F29" s="12" t="s">
        <v>44</v>
      </c>
      <c r="L29" s="258">
        <v>0.21</v>
      </c>
      <c r="M29" s="259"/>
      <c r="N29" s="259"/>
      <c r="O29" s="259"/>
      <c r="P29" s="259"/>
      <c r="W29" s="260">
        <f t="shared" ref="W29" si="0">SUM(AG94)</f>
        <v>0</v>
      </c>
      <c r="X29" s="259"/>
      <c r="Y29" s="259"/>
      <c r="Z29" s="259"/>
      <c r="AA29" s="259"/>
      <c r="AB29" s="259"/>
      <c r="AC29" s="259"/>
      <c r="AD29" s="259"/>
      <c r="AE29" s="259"/>
      <c r="AK29" s="260">
        <f t="shared" ref="AK29" si="1">SUM(W29/100)*21</f>
        <v>0</v>
      </c>
      <c r="AL29" s="259"/>
      <c r="AM29" s="259"/>
      <c r="AN29" s="259"/>
      <c r="AO29" s="259"/>
      <c r="AR29" s="23"/>
      <c r="BE29" s="250"/>
    </row>
    <row r="30" spans="2:71" s="22" customFormat="1" ht="14.45" customHeight="1">
      <c r="B30" s="23"/>
      <c r="F30" s="12" t="s">
        <v>45</v>
      </c>
      <c r="L30" s="258">
        <v>0.15</v>
      </c>
      <c r="M30" s="259"/>
      <c r="N30" s="259"/>
      <c r="O30" s="259"/>
      <c r="P30" s="259"/>
      <c r="W30" s="260">
        <f>ROUND(BA94, 2)</f>
        <v>0</v>
      </c>
      <c r="X30" s="259"/>
      <c r="Y30" s="259"/>
      <c r="Z30" s="259"/>
      <c r="AA30" s="259"/>
      <c r="AB30" s="259"/>
      <c r="AC30" s="259"/>
      <c r="AD30" s="259"/>
      <c r="AE30" s="259"/>
      <c r="AK30" s="260">
        <f>ROUND(AW94, 2)</f>
        <v>0</v>
      </c>
      <c r="AL30" s="259"/>
      <c r="AM30" s="259"/>
      <c r="AN30" s="259"/>
      <c r="AO30" s="259"/>
      <c r="AR30" s="23"/>
      <c r="BE30" s="250"/>
    </row>
    <row r="31" spans="2:71" s="22" customFormat="1" ht="14.45" hidden="1" customHeight="1">
      <c r="B31" s="23"/>
      <c r="F31" s="12" t="s">
        <v>46</v>
      </c>
      <c r="L31" s="258">
        <v>0.21</v>
      </c>
      <c r="M31" s="259"/>
      <c r="N31" s="259"/>
      <c r="O31" s="259"/>
      <c r="P31" s="259"/>
      <c r="W31" s="260">
        <f>ROUND(BB94, 2)</f>
        <v>0</v>
      </c>
      <c r="X31" s="259"/>
      <c r="Y31" s="259"/>
      <c r="Z31" s="259"/>
      <c r="AA31" s="259"/>
      <c r="AB31" s="259"/>
      <c r="AC31" s="259"/>
      <c r="AD31" s="259"/>
      <c r="AE31" s="259"/>
      <c r="AK31" s="260">
        <v>0</v>
      </c>
      <c r="AL31" s="259"/>
      <c r="AM31" s="259"/>
      <c r="AN31" s="259"/>
      <c r="AO31" s="259"/>
      <c r="AR31" s="23"/>
      <c r="BE31" s="250"/>
    </row>
    <row r="32" spans="2:71" s="22" customFormat="1" ht="14.45" hidden="1" customHeight="1">
      <c r="B32" s="23"/>
      <c r="F32" s="12" t="s">
        <v>47</v>
      </c>
      <c r="L32" s="258">
        <v>0.15</v>
      </c>
      <c r="M32" s="259"/>
      <c r="N32" s="259"/>
      <c r="O32" s="259"/>
      <c r="P32" s="259"/>
      <c r="W32" s="260">
        <f>ROUND(BC94, 2)</f>
        <v>0</v>
      </c>
      <c r="X32" s="259"/>
      <c r="Y32" s="259"/>
      <c r="Z32" s="259"/>
      <c r="AA32" s="259"/>
      <c r="AB32" s="259"/>
      <c r="AC32" s="259"/>
      <c r="AD32" s="259"/>
      <c r="AE32" s="259"/>
      <c r="AK32" s="260">
        <v>0</v>
      </c>
      <c r="AL32" s="259"/>
      <c r="AM32" s="259"/>
      <c r="AN32" s="259"/>
      <c r="AO32" s="259"/>
      <c r="AR32" s="23"/>
      <c r="BE32" s="250"/>
    </row>
    <row r="33" spans="2:57" s="22" customFormat="1" ht="14.45" hidden="1" customHeight="1">
      <c r="B33" s="23"/>
      <c r="F33" s="12" t="s">
        <v>48</v>
      </c>
      <c r="L33" s="258">
        <v>0</v>
      </c>
      <c r="M33" s="259"/>
      <c r="N33" s="259"/>
      <c r="O33" s="259"/>
      <c r="P33" s="259"/>
      <c r="W33" s="260">
        <f>ROUND(BD94, 2)</f>
        <v>0</v>
      </c>
      <c r="X33" s="259"/>
      <c r="Y33" s="259"/>
      <c r="Z33" s="259"/>
      <c r="AA33" s="259"/>
      <c r="AB33" s="259"/>
      <c r="AC33" s="259"/>
      <c r="AD33" s="259"/>
      <c r="AE33" s="259"/>
      <c r="AK33" s="260">
        <v>0</v>
      </c>
      <c r="AL33" s="259"/>
      <c r="AM33" s="259"/>
      <c r="AN33" s="259"/>
      <c r="AO33" s="259"/>
      <c r="AR33" s="23"/>
      <c r="BE33" s="250"/>
    </row>
    <row r="34" spans="2:57" s="17" customFormat="1" ht="6.95" customHeight="1">
      <c r="B34" s="18"/>
      <c r="AR34" s="18"/>
      <c r="BE34" s="249"/>
    </row>
    <row r="35" spans="2:57" s="17" customFormat="1" ht="25.9" customHeight="1">
      <c r="B35" s="18"/>
      <c r="C35" s="24"/>
      <c r="D35" s="25" t="s">
        <v>49</v>
      </c>
      <c r="E35" s="26"/>
      <c r="F35" s="26"/>
      <c r="G35" s="26"/>
      <c r="H35" s="26"/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7" t="s">
        <v>50</v>
      </c>
      <c r="U35" s="26"/>
      <c r="V35" s="26"/>
      <c r="W35" s="26"/>
      <c r="X35" s="263" t="s">
        <v>51</v>
      </c>
      <c r="Y35" s="264"/>
      <c r="Z35" s="264"/>
      <c r="AA35" s="264"/>
      <c r="AB35" s="264"/>
      <c r="AC35" s="26"/>
      <c r="AD35" s="26"/>
      <c r="AE35" s="26"/>
      <c r="AF35" s="26"/>
      <c r="AG35" s="26"/>
      <c r="AH35" s="26"/>
      <c r="AI35" s="26"/>
      <c r="AJ35" s="26"/>
      <c r="AK35" s="265">
        <f>SUM(AK26:AK33)</f>
        <v>0</v>
      </c>
      <c r="AL35" s="264"/>
      <c r="AM35" s="264"/>
      <c r="AN35" s="264"/>
      <c r="AO35" s="266"/>
      <c r="AP35" s="24"/>
      <c r="AQ35" s="24"/>
      <c r="AR35" s="18"/>
    </row>
    <row r="36" spans="2:57" s="17" customFormat="1" ht="6.95" customHeight="1">
      <c r="B36" s="18"/>
      <c r="AR36" s="18"/>
    </row>
    <row r="37" spans="2:57" s="17" customFormat="1" ht="14.45" customHeight="1">
      <c r="B37" s="18"/>
      <c r="AR37" s="18"/>
    </row>
    <row r="38" spans="2:57" ht="14.45" customHeight="1">
      <c r="B38" s="5"/>
      <c r="AR38" s="5"/>
    </row>
    <row r="39" spans="2:57" ht="14.45" customHeight="1">
      <c r="B39" s="5"/>
      <c r="AR39" s="5"/>
    </row>
    <row r="40" spans="2:57" ht="14.45" customHeight="1">
      <c r="B40" s="5"/>
      <c r="AR40" s="5"/>
    </row>
    <row r="41" spans="2:57" ht="14.45" customHeight="1">
      <c r="B41" s="5"/>
      <c r="AR41" s="5"/>
    </row>
    <row r="42" spans="2:57" ht="14.45" customHeight="1">
      <c r="B42" s="5"/>
      <c r="AR42" s="5"/>
    </row>
    <row r="43" spans="2:57" ht="14.45" customHeight="1">
      <c r="B43" s="5"/>
      <c r="AR43" s="5"/>
    </row>
    <row r="44" spans="2:57" ht="14.45" customHeight="1">
      <c r="B44" s="5"/>
      <c r="AR44" s="5"/>
    </row>
    <row r="45" spans="2:57" ht="14.45" customHeight="1">
      <c r="B45" s="5"/>
      <c r="AR45" s="5"/>
    </row>
    <row r="46" spans="2:57" ht="14.45" customHeight="1">
      <c r="B46" s="5"/>
      <c r="AR46" s="5"/>
    </row>
    <row r="47" spans="2:57" ht="14.45" customHeight="1">
      <c r="B47" s="5"/>
      <c r="AR47" s="5"/>
    </row>
    <row r="48" spans="2:57" ht="14.45" customHeight="1">
      <c r="B48" s="5"/>
      <c r="AR48" s="5"/>
    </row>
    <row r="49" spans="2:44" s="17" customFormat="1" ht="14.45" customHeight="1">
      <c r="B49" s="18"/>
      <c r="D49" s="28" t="s">
        <v>52</v>
      </c>
      <c r="E49" s="29"/>
      <c r="F49" s="29"/>
      <c r="G49" s="29"/>
      <c r="H49" s="29"/>
      <c r="I49" s="29"/>
      <c r="J49" s="29"/>
      <c r="K49" s="29"/>
      <c r="L49" s="29"/>
      <c r="M49" s="29"/>
      <c r="N49" s="29"/>
      <c r="O49" s="29"/>
      <c r="P49" s="29"/>
      <c r="Q49" s="29"/>
      <c r="R49" s="29"/>
      <c r="S49" s="29"/>
      <c r="T49" s="29"/>
      <c r="U49" s="29"/>
      <c r="V49" s="29"/>
      <c r="W49" s="29"/>
      <c r="X49" s="29"/>
      <c r="Y49" s="29"/>
      <c r="Z49" s="29"/>
      <c r="AA49" s="29"/>
      <c r="AB49" s="29"/>
      <c r="AC49" s="29"/>
      <c r="AD49" s="29"/>
      <c r="AE49" s="29"/>
      <c r="AF49" s="29"/>
      <c r="AG49" s="29"/>
      <c r="AH49" s="28" t="s">
        <v>53</v>
      </c>
      <c r="AI49" s="29"/>
      <c r="AJ49" s="29"/>
      <c r="AK49" s="29"/>
      <c r="AL49" s="29"/>
      <c r="AM49" s="29"/>
      <c r="AN49" s="29"/>
      <c r="AO49" s="29"/>
      <c r="AR49" s="18"/>
    </row>
    <row r="50" spans="2:44">
      <c r="B50" s="5"/>
      <c r="AR50" s="5"/>
    </row>
    <row r="51" spans="2:44">
      <c r="B51" s="5"/>
      <c r="AR51" s="5"/>
    </row>
    <row r="52" spans="2:44">
      <c r="B52" s="5"/>
      <c r="AR52" s="5"/>
    </row>
    <row r="53" spans="2:44">
      <c r="B53" s="5"/>
      <c r="AR53" s="5"/>
    </row>
    <row r="54" spans="2:44">
      <c r="B54" s="5"/>
      <c r="AR54" s="5"/>
    </row>
    <row r="55" spans="2:44">
      <c r="B55" s="5"/>
      <c r="AR55" s="5"/>
    </row>
    <row r="56" spans="2:44">
      <c r="B56" s="5"/>
      <c r="AR56" s="5"/>
    </row>
    <row r="57" spans="2:44">
      <c r="B57" s="5"/>
      <c r="AR57" s="5"/>
    </row>
    <row r="58" spans="2:44">
      <c r="B58" s="5"/>
      <c r="AR58" s="5"/>
    </row>
    <row r="59" spans="2:44">
      <c r="B59" s="5"/>
      <c r="AR59" s="5"/>
    </row>
    <row r="60" spans="2:44" s="17" customFormat="1">
      <c r="B60" s="18"/>
      <c r="D60" s="30" t="s">
        <v>54</v>
      </c>
      <c r="E60" s="20"/>
      <c r="F60" s="20"/>
      <c r="G60" s="20"/>
      <c r="H60" s="20"/>
      <c r="I60" s="20"/>
      <c r="J60" s="20"/>
      <c r="K60" s="20"/>
      <c r="L60" s="20"/>
      <c r="M60" s="20"/>
      <c r="N60" s="20"/>
      <c r="O60" s="20"/>
      <c r="P60" s="20"/>
      <c r="Q60" s="20"/>
      <c r="R60" s="20"/>
      <c r="S60" s="20"/>
      <c r="T60" s="20"/>
      <c r="U60" s="20"/>
      <c r="V60" s="30" t="s">
        <v>55</v>
      </c>
      <c r="W60" s="20"/>
      <c r="X60" s="20"/>
      <c r="Y60" s="20"/>
      <c r="Z60" s="20"/>
      <c r="AA60" s="20"/>
      <c r="AB60" s="20"/>
      <c r="AC60" s="20"/>
      <c r="AD60" s="20"/>
      <c r="AE60" s="20"/>
      <c r="AF60" s="20"/>
      <c r="AG60" s="20"/>
      <c r="AH60" s="30" t="s">
        <v>54</v>
      </c>
      <c r="AI60" s="20"/>
      <c r="AJ60" s="20"/>
      <c r="AK60" s="20"/>
      <c r="AL60" s="20"/>
      <c r="AM60" s="30" t="s">
        <v>55</v>
      </c>
      <c r="AN60" s="20"/>
      <c r="AO60" s="20"/>
      <c r="AR60" s="18"/>
    </row>
    <row r="61" spans="2:44">
      <c r="B61" s="5"/>
      <c r="AR61" s="5"/>
    </row>
    <row r="62" spans="2:44">
      <c r="B62" s="5"/>
      <c r="AR62" s="5"/>
    </row>
    <row r="63" spans="2:44">
      <c r="B63" s="5"/>
      <c r="AR63" s="5"/>
    </row>
    <row r="64" spans="2:44" s="17" customFormat="1">
      <c r="B64" s="18"/>
      <c r="D64" s="28" t="s">
        <v>56</v>
      </c>
      <c r="E64" s="29"/>
      <c r="F64" s="29"/>
      <c r="G64" s="29"/>
      <c r="H64" s="29"/>
      <c r="I64" s="29"/>
      <c r="J64" s="29"/>
      <c r="K64" s="29"/>
      <c r="L64" s="29"/>
      <c r="M64" s="29"/>
      <c r="N64" s="29"/>
      <c r="O64" s="29"/>
      <c r="P64" s="29"/>
      <c r="Q64" s="29"/>
      <c r="R64" s="29"/>
      <c r="S64" s="29"/>
      <c r="T64" s="29"/>
      <c r="U64" s="29"/>
      <c r="V64" s="29"/>
      <c r="W64" s="29"/>
      <c r="X64" s="29"/>
      <c r="Y64" s="29"/>
      <c r="Z64" s="29"/>
      <c r="AA64" s="29"/>
      <c r="AB64" s="29"/>
      <c r="AC64" s="29"/>
      <c r="AD64" s="29"/>
      <c r="AE64" s="29"/>
      <c r="AF64" s="29"/>
      <c r="AG64" s="29"/>
      <c r="AH64" s="28" t="s">
        <v>57</v>
      </c>
      <c r="AI64" s="29"/>
      <c r="AJ64" s="29"/>
      <c r="AK64" s="29"/>
      <c r="AL64" s="29"/>
      <c r="AM64" s="29"/>
      <c r="AN64" s="29"/>
      <c r="AO64" s="29"/>
      <c r="AR64" s="18"/>
    </row>
    <row r="65" spans="2:44">
      <c r="B65" s="5"/>
      <c r="AR65" s="5"/>
    </row>
    <row r="66" spans="2:44">
      <c r="B66" s="5"/>
      <c r="AR66" s="5"/>
    </row>
    <row r="67" spans="2:44">
      <c r="B67" s="5"/>
      <c r="AR67" s="5"/>
    </row>
    <row r="68" spans="2:44">
      <c r="B68" s="5"/>
      <c r="AR68" s="5"/>
    </row>
    <row r="69" spans="2:44">
      <c r="B69" s="5"/>
      <c r="AR69" s="5"/>
    </row>
    <row r="70" spans="2:44">
      <c r="B70" s="5"/>
      <c r="AR70" s="5"/>
    </row>
    <row r="71" spans="2:44">
      <c r="B71" s="5"/>
      <c r="AR71" s="5"/>
    </row>
    <row r="72" spans="2:44">
      <c r="B72" s="5"/>
      <c r="AR72" s="5"/>
    </row>
    <row r="73" spans="2:44">
      <c r="B73" s="5"/>
      <c r="AR73" s="5"/>
    </row>
    <row r="74" spans="2:44">
      <c r="B74" s="5"/>
      <c r="AR74" s="5"/>
    </row>
    <row r="75" spans="2:44" s="17" customFormat="1">
      <c r="B75" s="18"/>
      <c r="D75" s="30" t="s">
        <v>54</v>
      </c>
      <c r="E75" s="20"/>
      <c r="F75" s="20"/>
      <c r="G75" s="20"/>
      <c r="H75" s="20"/>
      <c r="I75" s="20"/>
      <c r="J75" s="20"/>
      <c r="K75" s="20"/>
      <c r="L75" s="20"/>
      <c r="M75" s="20"/>
      <c r="N75" s="20"/>
      <c r="O75" s="20"/>
      <c r="P75" s="20"/>
      <c r="Q75" s="20"/>
      <c r="R75" s="20"/>
      <c r="S75" s="20"/>
      <c r="T75" s="20"/>
      <c r="U75" s="20"/>
      <c r="V75" s="30" t="s">
        <v>55</v>
      </c>
      <c r="W75" s="20"/>
      <c r="X75" s="20"/>
      <c r="Y75" s="20"/>
      <c r="Z75" s="20"/>
      <c r="AA75" s="20"/>
      <c r="AB75" s="20"/>
      <c r="AC75" s="20"/>
      <c r="AD75" s="20"/>
      <c r="AE75" s="20"/>
      <c r="AF75" s="20"/>
      <c r="AG75" s="20"/>
      <c r="AH75" s="30" t="s">
        <v>54</v>
      </c>
      <c r="AI75" s="20"/>
      <c r="AJ75" s="20"/>
      <c r="AK75" s="20"/>
      <c r="AL75" s="20"/>
      <c r="AM75" s="30" t="s">
        <v>55</v>
      </c>
      <c r="AN75" s="20"/>
      <c r="AO75" s="20"/>
      <c r="AR75" s="18"/>
    </row>
    <row r="76" spans="2:44" s="17" customFormat="1">
      <c r="B76" s="18"/>
      <c r="AR76" s="18"/>
    </row>
    <row r="77" spans="2:44" s="17" customFormat="1" ht="6.95" customHeight="1">
      <c r="B77" s="31"/>
      <c r="C77" s="32"/>
      <c r="D77" s="32"/>
      <c r="E77" s="32"/>
      <c r="F77" s="32"/>
      <c r="G77" s="32"/>
      <c r="H77" s="32"/>
      <c r="I77" s="32"/>
      <c r="J77" s="32"/>
      <c r="K77" s="32"/>
      <c r="L77" s="32"/>
      <c r="M77" s="32"/>
      <c r="N77" s="32"/>
      <c r="O77" s="32"/>
      <c r="P77" s="32"/>
      <c r="Q77" s="32"/>
      <c r="R77" s="32"/>
      <c r="S77" s="32"/>
      <c r="T77" s="32"/>
      <c r="U77" s="32"/>
      <c r="V77" s="32"/>
      <c r="W77" s="32"/>
      <c r="X77" s="32"/>
      <c r="Y77" s="32"/>
      <c r="Z77" s="32"/>
      <c r="AA77" s="32"/>
      <c r="AB77" s="32"/>
      <c r="AC77" s="32"/>
      <c r="AD77" s="32"/>
      <c r="AE77" s="32"/>
      <c r="AF77" s="32"/>
      <c r="AG77" s="32"/>
      <c r="AH77" s="32"/>
      <c r="AI77" s="32"/>
      <c r="AJ77" s="32"/>
      <c r="AK77" s="32"/>
      <c r="AL77" s="32"/>
      <c r="AM77" s="32"/>
      <c r="AN77" s="32"/>
      <c r="AO77" s="32"/>
      <c r="AP77" s="32"/>
      <c r="AQ77" s="32"/>
      <c r="AR77" s="18"/>
    </row>
    <row r="81" spans="1:91" s="17" customFormat="1" ht="6.95" customHeight="1">
      <c r="B81" s="33"/>
      <c r="C81" s="34"/>
      <c r="D81" s="34"/>
      <c r="E81" s="34"/>
      <c r="F81" s="34"/>
      <c r="G81" s="34"/>
      <c r="H81" s="34"/>
      <c r="I81" s="34"/>
      <c r="J81" s="34"/>
      <c r="K81" s="34"/>
      <c r="L81" s="34"/>
      <c r="M81" s="34"/>
      <c r="N81" s="34"/>
      <c r="O81" s="34"/>
      <c r="P81" s="34"/>
      <c r="Q81" s="34"/>
      <c r="R81" s="34"/>
      <c r="S81" s="34"/>
      <c r="T81" s="34"/>
      <c r="U81" s="34"/>
      <c r="V81" s="34"/>
      <c r="W81" s="34"/>
      <c r="X81" s="34"/>
      <c r="Y81" s="34"/>
      <c r="Z81" s="34"/>
      <c r="AA81" s="34"/>
      <c r="AB81" s="34"/>
      <c r="AC81" s="34"/>
      <c r="AD81" s="34"/>
      <c r="AE81" s="34"/>
      <c r="AF81" s="34"/>
      <c r="AG81" s="34"/>
      <c r="AH81" s="34"/>
      <c r="AI81" s="34"/>
      <c r="AJ81" s="34"/>
      <c r="AK81" s="34"/>
      <c r="AL81" s="34"/>
      <c r="AM81" s="34"/>
      <c r="AN81" s="34"/>
      <c r="AO81" s="34"/>
      <c r="AP81" s="34"/>
      <c r="AQ81" s="34"/>
      <c r="AR81" s="18"/>
    </row>
    <row r="82" spans="1:91" s="17" customFormat="1" ht="24.95" customHeight="1">
      <c r="B82" s="18"/>
      <c r="C82" s="6" t="s">
        <v>58</v>
      </c>
      <c r="AR82" s="18"/>
    </row>
    <row r="83" spans="1:91" s="17" customFormat="1" ht="6.95" customHeight="1">
      <c r="B83" s="18"/>
      <c r="AR83" s="18"/>
    </row>
    <row r="84" spans="1:91" s="35" customFormat="1" ht="12" customHeight="1">
      <c r="B84" s="36"/>
      <c r="C84" s="12" t="s">
        <v>13</v>
      </c>
      <c r="L84" s="35" t="str">
        <f>K5</f>
        <v>ST-2023-CL</v>
      </c>
      <c r="AR84" s="36"/>
    </row>
    <row r="85" spans="1:91" s="37" customFormat="1" ht="36.950000000000003" customHeight="1">
      <c r="B85" s="38"/>
      <c r="C85" s="39" t="s">
        <v>16</v>
      </c>
      <c r="L85" s="261" t="str">
        <f>K6</f>
        <v>Opěrná zeď v ulici Jáchymovská, Česká Lípa</v>
      </c>
      <c r="M85" s="262"/>
      <c r="N85" s="262"/>
      <c r="O85" s="262"/>
      <c r="P85" s="262"/>
      <c r="Q85" s="262"/>
      <c r="R85" s="262"/>
      <c r="S85" s="262"/>
      <c r="T85" s="262"/>
      <c r="U85" s="262"/>
      <c r="V85" s="262"/>
      <c r="W85" s="262"/>
      <c r="X85" s="262"/>
      <c r="Y85" s="262"/>
      <c r="Z85" s="262"/>
      <c r="AA85" s="262"/>
      <c r="AB85" s="262"/>
      <c r="AC85" s="262"/>
      <c r="AD85" s="262"/>
      <c r="AE85" s="262"/>
      <c r="AF85" s="262"/>
      <c r="AG85" s="262"/>
      <c r="AH85" s="262"/>
      <c r="AI85" s="262"/>
      <c r="AJ85" s="262"/>
      <c r="AR85" s="38"/>
    </row>
    <row r="86" spans="1:91" s="17" customFormat="1" ht="6.95" customHeight="1">
      <c r="B86" s="18"/>
      <c r="AR86" s="18"/>
    </row>
    <row r="87" spans="1:91" s="17" customFormat="1" ht="12" customHeight="1">
      <c r="B87" s="18"/>
      <c r="C87" s="12" t="s">
        <v>22</v>
      </c>
      <c r="L87" s="40" t="str">
        <f>IF(K8="","",K8)</f>
        <v>Česká Lípa</v>
      </c>
      <c r="AI87" s="12" t="s">
        <v>24</v>
      </c>
      <c r="AM87" s="267" t="str">
        <f>IF(AN8= "","",AN8)</f>
        <v>4. 12. 2023</v>
      </c>
      <c r="AN87" s="267"/>
      <c r="AR87" s="18"/>
    </row>
    <row r="88" spans="1:91" s="17" customFormat="1" ht="6.95" customHeight="1">
      <c r="B88" s="18"/>
      <c r="AR88" s="18"/>
    </row>
    <row r="89" spans="1:91" s="17" customFormat="1" ht="15.2" customHeight="1">
      <c r="B89" s="18"/>
      <c r="C89" s="12" t="s">
        <v>28</v>
      </c>
      <c r="L89" s="35" t="str">
        <f>IF(E11= "","",E11)</f>
        <v xml:space="preserve"> </v>
      </c>
      <c r="AI89" s="12" t="s">
        <v>34</v>
      </c>
      <c r="AM89" s="268" t="str">
        <f>IF(E17="","",E17)</f>
        <v>Statik CL</v>
      </c>
      <c r="AN89" s="269"/>
      <c r="AO89" s="269"/>
      <c r="AP89" s="269"/>
      <c r="AR89" s="18"/>
      <c r="AS89" s="270" t="s">
        <v>59</v>
      </c>
      <c r="AT89" s="271"/>
      <c r="AU89" s="42"/>
      <c r="AV89" s="42"/>
      <c r="AW89" s="42"/>
      <c r="AX89" s="42"/>
      <c r="AY89" s="42"/>
      <c r="AZ89" s="42"/>
      <c r="BA89" s="42"/>
      <c r="BB89" s="42"/>
      <c r="BC89" s="42"/>
      <c r="BD89" s="43"/>
    </row>
    <row r="90" spans="1:91" s="17" customFormat="1" ht="15.2" customHeight="1">
      <c r="B90" s="18"/>
      <c r="C90" s="12" t="s">
        <v>32</v>
      </c>
      <c r="L90" s="35" t="str">
        <f>IF(E14= "Vyplň údaj","",E14)</f>
        <v/>
      </c>
      <c r="AI90" s="12" t="s">
        <v>37</v>
      </c>
      <c r="AM90" s="268" t="str">
        <f>IF(E20="","",E20)</f>
        <v xml:space="preserve"> </v>
      </c>
      <c r="AN90" s="269"/>
      <c r="AO90" s="269"/>
      <c r="AP90" s="269"/>
      <c r="AR90" s="18"/>
      <c r="AS90" s="272"/>
      <c r="AT90" s="273"/>
      <c r="BD90" s="45"/>
    </row>
    <row r="91" spans="1:91" s="17" customFormat="1" ht="10.9" customHeight="1">
      <c r="B91" s="18"/>
      <c r="AR91" s="18"/>
      <c r="AS91" s="272"/>
      <c r="AT91" s="273"/>
      <c r="BD91" s="45"/>
    </row>
    <row r="92" spans="1:91" s="17" customFormat="1" ht="29.25" customHeight="1">
      <c r="B92" s="18"/>
      <c r="C92" s="274" t="s">
        <v>60</v>
      </c>
      <c r="D92" s="275"/>
      <c r="E92" s="275"/>
      <c r="F92" s="275"/>
      <c r="G92" s="275"/>
      <c r="H92" s="46"/>
      <c r="I92" s="276" t="s">
        <v>61</v>
      </c>
      <c r="J92" s="275"/>
      <c r="K92" s="275"/>
      <c r="L92" s="275"/>
      <c r="M92" s="275"/>
      <c r="N92" s="275"/>
      <c r="O92" s="275"/>
      <c r="P92" s="275"/>
      <c r="Q92" s="275"/>
      <c r="R92" s="275"/>
      <c r="S92" s="275"/>
      <c r="T92" s="275"/>
      <c r="U92" s="275"/>
      <c r="V92" s="275"/>
      <c r="W92" s="275"/>
      <c r="X92" s="275"/>
      <c r="Y92" s="275"/>
      <c r="Z92" s="275"/>
      <c r="AA92" s="275"/>
      <c r="AB92" s="275"/>
      <c r="AC92" s="275"/>
      <c r="AD92" s="275"/>
      <c r="AE92" s="275"/>
      <c r="AF92" s="275"/>
      <c r="AG92" s="277" t="s">
        <v>62</v>
      </c>
      <c r="AH92" s="275"/>
      <c r="AI92" s="275"/>
      <c r="AJ92" s="275"/>
      <c r="AK92" s="275"/>
      <c r="AL92" s="275"/>
      <c r="AM92" s="275"/>
      <c r="AN92" s="276" t="s">
        <v>63</v>
      </c>
      <c r="AO92" s="275"/>
      <c r="AP92" s="278"/>
      <c r="AQ92" s="47" t="s">
        <v>64</v>
      </c>
      <c r="AR92" s="18"/>
      <c r="AS92" s="48" t="s">
        <v>65</v>
      </c>
      <c r="AT92" s="49" t="s">
        <v>66</v>
      </c>
      <c r="AU92" s="49" t="s">
        <v>67</v>
      </c>
      <c r="AV92" s="49" t="s">
        <v>68</v>
      </c>
      <c r="AW92" s="49" t="s">
        <v>69</v>
      </c>
      <c r="AX92" s="49" t="s">
        <v>70</v>
      </c>
      <c r="AY92" s="49" t="s">
        <v>71</v>
      </c>
      <c r="AZ92" s="49" t="s">
        <v>72</v>
      </c>
      <c r="BA92" s="49" t="s">
        <v>73</v>
      </c>
      <c r="BB92" s="49" t="s">
        <v>74</v>
      </c>
      <c r="BC92" s="49" t="s">
        <v>75</v>
      </c>
      <c r="BD92" s="50" t="s">
        <v>76</v>
      </c>
    </row>
    <row r="93" spans="1:91" s="17" customFormat="1" ht="10.9" customHeight="1">
      <c r="B93" s="18"/>
      <c r="AR93" s="18"/>
      <c r="AS93" s="51"/>
      <c r="AT93" s="42"/>
      <c r="AU93" s="42"/>
      <c r="AV93" s="42"/>
      <c r="AW93" s="42"/>
      <c r="AX93" s="42"/>
      <c r="AY93" s="42"/>
      <c r="AZ93" s="42"/>
      <c r="BA93" s="42"/>
      <c r="BB93" s="42"/>
      <c r="BC93" s="42"/>
      <c r="BD93" s="43"/>
    </row>
    <row r="94" spans="1:91" s="52" customFormat="1" ht="32.450000000000003" customHeight="1">
      <c r="B94" s="53"/>
      <c r="C94" s="54" t="s">
        <v>77</v>
      </c>
      <c r="D94" s="55"/>
      <c r="E94" s="55"/>
      <c r="F94" s="55"/>
      <c r="G94" s="55"/>
      <c r="H94" s="55"/>
      <c r="I94" s="55"/>
      <c r="J94" s="55"/>
      <c r="K94" s="55"/>
      <c r="L94" s="55"/>
      <c r="M94" s="55"/>
      <c r="N94" s="55"/>
      <c r="O94" s="55"/>
      <c r="P94" s="55"/>
      <c r="Q94" s="55"/>
      <c r="R94" s="55"/>
      <c r="S94" s="55"/>
      <c r="T94" s="55"/>
      <c r="U94" s="55"/>
      <c r="V94" s="55"/>
      <c r="W94" s="55"/>
      <c r="X94" s="55"/>
      <c r="Y94" s="55"/>
      <c r="Z94" s="55"/>
      <c r="AA94" s="55"/>
      <c r="AB94" s="55"/>
      <c r="AC94" s="55"/>
      <c r="AD94" s="55"/>
      <c r="AE94" s="55"/>
      <c r="AF94" s="55"/>
      <c r="AG94" s="282">
        <f t="shared" ref="AG94" si="2">SUM(AG95:AM96)</f>
        <v>0</v>
      </c>
      <c r="AH94" s="282"/>
      <c r="AI94" s="282"/>
      <c r="AJ94" s="282"/>
      <c r="AK94" s="282"/>
      <c r="AL94" s="282"/>
      <c r="AM94" s="282"/>
      <c r="AN94" s="283">
        <f t="shared" ref="AN94" si="3">SUM(AN95:AP96)</f>
        <v>0</v>
      </c>
      <c r="AO94" s="283"/>
      <c r="AP94" s="283"/>
      <c r="AQ94" s="57" t="s">
        <v>1</v>
      </c>
      <c r="AR94" s="53"/>
      <c r="AS94" s="58">
        <f>ROUND(SUM(AS95:AS96),2)</f>
        <v>0</v>
      </c>
      <c r="AT94" s="59">
        <f>ROUND(SUM(AV94:AW94),2)</f>
        <v>0</v>
      </c>
      <c r="AU94" s="60">
        <f>ROUND(SUM(AU95:AU96),5)</f>
        <v>0</v>
      </c>
      <c r="AV94" s="59">
        <f>ROUND(AZ94*L29,2)</f>
        <v>0</v>
      </c>
      <c r="AW94" s="59">
        <f>ROUND(BA94*L30,2)</f>
        <v>0</v>
      </c>
      <c r="AX94" s="59">
        <f>ROUND(BB94*L29,2)</f>
        <v>0</v>
      </c>
      <c r="AY94" s="59">
        <f>ROUND(BC94*L30,2)</f>
        <v>0</v>
      </c>
      <c r="AZ94" s="59">
        <f>ROUND(SUM(AZ95:AZ96),2)</f>
        <v>0</v>
      </c>
      <c r="BA94" s="59">
        <f>ROUND(SUM(BA95:BA96),2)</f>
        <v>0</v>
      </c>
      <c r="BB94" s="59">
        <f>ROUND(SUM(BB95:BB96),2)</f>
        <v>0</v>
      </c>
      <c r="BC94" s="59">
        <f>ROUND(SUM(BC95:BC96),2)</f>
        <v>0</v>
      </c>
      <c r="BD94" s="61">
        <f>ROUND(SUM(BD95:BD96),2)</f>
        <v>0</v>
      </c>
      <c r="BS94" s="62" t="s">
        <v>78</v>
      </c>
      <c r="BT94" s="62" t="s">
        <v>79</v>
      </c>
      <c r="BU94" s="63" t="s">
        <v>80</v>
      </c>
      <c r="BV94" s="62" t="s">
        <v>81</v>
      </c>
      <c r="BW94" s="62" t="s">
        <v>5</v>
      </c>
      <c r="BX94" s="62" t="s">
        <v>82</v>
      </c>
      <c r="CL94" s="62" t="s">
        <v>1</v>
      </c>
    </row>
    <row r="95" spans="1:91" s="73" customFormat="1" ht="24.75" customHeight="1">
      <c r="A95" s="64" t="s">
        <v>83</v>
      </c>
      <c r="B95" s="65"/>
      <c r="C95" s="66"/>
      <c r="D95" s="279" t="s">
        <v>14</v>
      </c>
      <c r="E95" s="279"/>
      <c r="F95" s="279"/>
      <c r="G95" s="279"/>
      <c r="H95" s="279"/>
      <c r="I95" s="67"/>
      <c r="J95" s="279" t="s">
        <v>17</v>
      </c>
      <c r="K95" s="279"/>
      <c r="L95" s="279"/>
      <c r="M95" s="279"/>
      <c r="N95" s="279"/>
      <c r="O95" s="279"/>
      <c r="P95" s="279"/>
      <c r="Q95" s="279"/>
      <c r="R95" s="279"/>
      <c r="S95" s="279"/>
      <c r="T95" s="279"/>
      <c r="U95" s="279"/>
      <c r="V95" s="279"/>
      <c r="W95" s="279"/>
      <c r="X95" s="279"/>
      <c r="Y95" s="279"/>
      <c r="Z95" s="279"/>
      <c r="AA95" s="279"/>
      <c r="AB95" s="279"/>
      <c r="AC95" s="279"/>
      <c r="AD95" s="279"/>
      <c r="AE95" s="279"/>
      <c r="AF95" s="279"/>
      <c r="AG95" s="280">
        <f>SUM('ST-2023-CL - Opěrná zeď'!J30)</f>
        <v>0</v>
      </c>
      <c r="AH95" s="281"/>
      <c r="AI95" s="281"/>
      <c r="AJ95" s="281"/>
      <c r="AK95" s="281"/>
      <c r="AL95" s="281"/>
      <c r="AM95" s="281"/>
      <c r="AN95" s="280">
        <f>SUM('ST-2023-CL - Opěrná zeď'!J39)</f>
        <v>0</v>
      </c>
      <c r="AO95" s="281"/>
      <c r="AP95" s="281"/>
      <c r="AQ95" s="68" t="s">
        <v>84</v>
      </c>
      <c r="AR95" s="65"/>
      <c r="AS95" s="69">
        <v>0</v>
      </c>
      <c r="AT95" s="70">
        <f>ROUND(SUM(AV95:AW95),2)</f>
        <v>0</v>
      </c>
      <c r="AU95" s="71">
        <f>'[1]ST-2023-CL - Opěrná zeď v...'!P125</f>
        <v>0</v>
      </c>
      <c r="AV95" s="70">
        <f>'[1]ST-2023-CL - Opěrná zeď v...'!J33</f>
        <v>0</v>
      </c>
      <c r="AW95" s="70">
        <f>'[1]ST-2023-CL - Opěrná zeď v...'!J34</f>
        <v>0</v>
      </c>
      <c r="AX95" s="70">
        <f>'[1]ST-2023-CL - Opěrná zeď v...'!J35</f>
        <v>0</v>
      </c>
      <c r="AY95" s="70">
        <f>'[1]ST-2023-CL - Opěrná zeď v...'!J36</f>
        <v>0</v>
      </c>
      <c r="AZ95" s="70">
        <f>'[1]ST-2023-CL - Opěrná zeď v...'!F33</f>
        <v>0</v>
      </c>
      <c r="BA95" s="70">
        <f>'[1]ST-2023-CL - Opěrná zeď v...'!F34</f>
        <v>0</v>
      </c>
      <c r="BB95" s="70">
        <f>'[1]ST-2023-CL - Opěrná zeď v...'!F35</f>
        <v>0</v>
      </c>
      <c r="BC95" s="70">
        <f>'[1]ST-2023-CL - Opěrná zeď v...'!F36</f>
        <v>0</v>
      </c>
      <c r="BD95" s="72">
        <f>'[1]ST-2023-CL - Opěrná zeď v...'!F37</f>
        <v>0</v>
      </c>
      <c r="BT95" s="74" t="s">
        <v>21</v>
      </c>
      <c r="BV95" s="74" t="s">
        <v>81</v>
      </c>
      <c r="BW95" s="74" t="s">
        <v>85</v>
      </c>
      <c r="BX95" s="74" t="s">
        <v>5</v>
      </c>
      <c r="CL95" s="74" t="s">
        <v>1</v>
      </c>
      <c r="CM95" s="74" t="s">
        <v>86</v>
      </c>
    </row>
    <row r="96" spans="1:91" s="73" customFormat="1" ht="37.5" customHeight="1">
      <c r="A96" s="64" t="s">
        <v>83</v>
      </c>
      <c r="B96" s="65"/>
      <c r="C96" s="66"/>
      <c r="D96" s="279" t="s">
        <v>87</v>
      </c>
      <c r="E96" s="279"/>
      <c r="F96" s="279"/>
      <c r="G96" s="279"/>
      <c r="H96" s="279"/>
      <c r="I96" s="67"/>
      <c r="J96" s="279" t="s">
        <v>88</v>
      </c>
      <c r="K96" s="279"/>
      <c r="L96" s="279"/>
      <c r="M96" s="279"/>
      <c r="N96" s="279"/>
      <c r="O96" s="279"/>
      <c r="P96" s="279"/>
      <c r="Q96" s="279"/>
      <c r="R96" s="279"/>
      <c r="S96" s="279"/>
      <c r="T96" s="279"/>
      <c r="U96" s="279"/>
      <c r="V96" s="279"/>
      <c r="W96" s="279"/>
      <c r="X96" s="279"/>
      <c r="Y96" s="279"/>
      <c r="Z96" s="279"/>
      <c r="AA96" s="279"/>
      <c r="AB96" s="279"/>
      <c r="AC96" s="279"/>
      <c r="AD96" s="279"/>
      <c r="AE96" s="279"/>
      <c r="AF96" s="279"/>
      <c r="AG96" s="280">
        <f>SUM('ST-2023-CL - Kanalizace a odvod'!J30)</f>
        <v>0</v>
      </c>
      <c r="AH96" s="281"/>
      <c r="AI96" s="281"/>
      <c r="AJ96" s="281"/>
      <c r="AK96" s="281"/>
      <c r="AL96" s="281"/>
      <c r="AM96" s="281"/>
      <c r="AN96" s="280">
        <f>SUM('ST-2023-CL - Kanalizace a odvod'!J39)</f>
        <v>0</v>
      </c>
      <c r="AO96" s="281"/>
      <c r="AP96" s="281"/>
      <c r="AQ96" s="68" t="s">
        <v>84</v>
      </c>
      <c r="AR96" s="65"/>
      <c r="AS96" s="75">
        <v>0</v>
      </c>
      <c r="AT96" s="76">
        <f>ROUND(SUM(AV96:AW96),2)</f>
        <v>0</v>
      </c>
      <c r="AU96" s="77">
        <f>'[1]ST-2023-CL - KAN - Kanali...'!P122</f>
        <v>0</v>
      </c>
      <c r="AV96" s="76">
        <f>'[1]ST-2023-CL - KAN - Kanali...'!J33</f>
        <v>0</v>
      </c>
      <c r="AW96" s="76">
        <f>'[1]ST-2023-CL - KAN - Kanali...'!J34</f>
        <v>0</v>
      </c>
      <c r="AX96" s="76">
        <f>'[1]ST-2023-CL - KAN - Kanali...'!J35</f>
        <v>0</v>
      </c>
      <c r="AY96" s="76">
        <f>'[1]ST-2023-CL - KAN - Kanali...'!J36</f>
        <v>0</v>
      </c>
      <c r="AZ96" s="76">
        <f>'[1]ST-2023-CL - KAN - Kanali...'!F33</f>
        <v>0</v>
      </c>
      <c r="BA96" s="76">
        <f>'[1]ST-2023-CL - KAN - Kanali...'!F34</f>
        <v>0</v>
      </c>
      <c r="BB96" s="76">
        <f>'[1]ST-2023-CL - KAN - Kanali...'!F35</f>
        <v>0</v>
      </c>
      <c r="BC96" s="76">
        <f>'[1]ST-2023-CL - KAN - Kanali...'!F36</f>
        <v>0</v>
      </c>
      <c r="BD96" s="78">
        <f>'[1]ST-2023-CL - KAN - Kanali...'!F37</f>
        <v>0</v>
      </c>
      <c r="BT96" s="74" t="s">
        <v>21</v>
      </c>
      <c r="BV96" s="74" t="s">
        <v>81</v>
      </c>
      <c r="BW96" s="74" t="s">
        <v>89</v>
      </c>
      <c r="BX96" s="74" t="s">
        <v>5</v>
      </c>
      <c r="CL96" s="74" t="s">
        <v>1</v>
      </c>
      <c r="CM96" s="74" t="s">
        <v>86</v>
      </c>
    </row>
    <row r="97" spans="2:44" s="17" customFormat="1" ht="30" customHeight="1">
      <c r="B97" s="18"/>
      <c r="AR97" s="18"/>
    </row>
    <row r="98" spans="2:44" s="17" customFormat="1" ht="6.95" customHeight="1">
      <c r="B98" s="31"/>
      <c r="C98" s="32"/>
      <c r="D98" s="32"/>
      <c r="E98" s="32"/>
      <c r="F98" s="32"/>
      <c r="G98" s="32"/>
      <c r="H98" s="32"/>
      <c r="I98" s="32"/>
      <c r="J98" s="32"/>
      <c r="K98" s="32"/>
      <c r="L98" s="32"/>
      <c r="M98" s="32"/>
      <c r="N98" s="32"/>
      <c r="O98" s="32"/>
      <c r="P98" s="32"/>
      <c r="Q98" s="32"/>
      <c r="R98" s="32"/>
      <c r="S98" s="32"/>
      <c r="T98" s="32"/>
      <c r="U98" s="32"/>
      <c r="V98" s="32"/>
      <c r="W98" s="32"/>
      <c r="X98" s="32"/>
      <c r="Y98" s="32"/>
      <c r="Z98" s="32"/>
      <c r="AA98" s="32"/>
      <c r="AB98" s="32"/>
      <c r="AC98" s="32"/>
      <c r="AD98" s="32"/>
      <c r="AE98" s="32"/>
      <c r="AF98" s="32"/>
      <c r="AG98" s="32"/>
      <c r="AH98" s="32"/>
      <c r="AI98" s="32"/>
      <c r="AJ98" s="32"/>
      <c r="AK98" s="32"/>
      <c r="AL98" s="32"/>
      <c r="AM98" s="32"/>
      <c r="AN98" s="32"/>
      <c r="AO98" s="32"/>
      <c r="AP98" s="32"/>
      <c r="AQ98" s="32"/>
      <c r="AR98" s="18"/>
    </row>
  </sheetData>
  <sheetProtection algorithmName="SHA-512" hashValue="SjxUaXTriFOvWFx0aGlSLUwPYjxvXILiyRJ2yu2uDoAI0cUTtAmm99AJ+NxQHLsTFom12nMsQ9uyH4QrMB+kbA==" saltValue="fdaxTGWVpSnCvQc+DJhpKQ==" spinCount="100000" sheet="1" objects="1" scenarios="1"/>
  <mergeCells count="46">
    <mergeCell ref="D96:H96"/>
    <mergeCell ref="J96:AF96"/>
    <mergeCell ref="AG96:AM96"/>
    <mergeCell ref="AN96:AP96"/>
    <mergeCell ref="AG94:AM94"/>
    <mergeCell ref="AN94:AP94"/>
    <mergeCell ref="D95:H95"/>
    <mergeCell ref="J95:AF95"/>
    <mergeCell ref="AG95:AM95"/>
    <mergeCell ref="AN95:AP95"/>
    <mergeCell ref="AM87:AN87"/>
    <mergeCell ref="AM89:AP89"/>
    <mergeCell ref="AS89:AT91"/>
    <mergeCell ref="AM90:AP90"/>
    <mergeCell ref="C92:G92"/>
    <mergeCell ref="I92:AF92"/>
    <mergeCell ref="AG92:AM92"/>
    <mergeCell ref="AN92:AP92"/>
    <mergeCell ref="L85:AJ85"/>
    <mergeCell ref="L31:P31"/>
    <mergeCell ref="W31:AE31"/>
    <mergeCell ref="AK31:AO31"/>
    <mergeCell ref="L32:P32"/>
    <mergeCell ref="W32:AE32"/>
    <mergeCell ref="AK32:AO32"/>
    <mergeCell ref="L33:P33"/>
    <mergeCell ref="W33:AE33"/>
    <mergeCell ref="AK33:AO33"/>
    <mergeCell ref="X35:AB35"/>
    <mergeCell ref="AK35:AO35"/>
    <mergeCell ref="AR2:BE2"/>
    <mergeCell ref="K5:AJ5"/>
    <mergeCell ref="BE5:BE34"/>
    <mergeCell ref="K6:AJ6"/>
    <mergeCell ref="E14:AJ14"/>
    <mergeCell ref="E23:AN23"/>
    <mergeCell ref="AK26:AO26"/>
    <mergeCell ref="L28:P28"/>
    <mergeCell ref="W28:AE28"/>
    <mergeCell ref="AK28:AO28"/>
    <mergeCell ref="L29:P29"/>
    <mergeCell ref="W29:AE29"/>
    <mergeCell ref="AK29:AO29"/>
    <mergeCell ref="L30:P30"/>
    <mergeCell ref="W30:AE30"/>
    <mergeCell ref="AK30:AO30"/>
  </mergeCells>
  <hyperlinks>
    <hyperlink ref="A95" location="'ST-2023-CL - Opěrná zeď v...'!C2" display="/" xr:uid="{3592ED75-2217-4ED8-8506-77DEF1A29398}"/>
    <hyperlink ref="A96" location="'ST-2023-CL - KAN - Kanali...'!C2" display="/" xr:uid="{630A3A9F-3597-408D-B0A7-DA4764E391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9ED3F3-898A-4AAC-AE96-92BDDB03272A}">
  <dimension ref="B2:BM285"/>
  <sheetViews>
    <sheetView showGridLines="0" tabSelected="1" topLeftCell="A83" zoomScaleNormal="100" workbookViewId="0">
      <selection activeCell="W169" sqref="W169"/>
    </sheetView>
  </sheetViews>
  <sheetFormatPr defaultRowHeight="15"/>
  <cols>
    <col min="1" max="1" width="7.140625" customWidth="1"/>
    <col min="2" max="2" width="1" customWidth="1"/>
    <col min="3" max="3" width="3.5703125" customWidth="1"/>
    <col min="4" max="4" width="3.7109375" customWidth="1"/>
    <col min="5" max="5" width="14.7109375" customWidth="1"/>
    <col min="6" max="6" width="50.85546875" customWidth="1"/>
    <col min="7" max="7" width="6.42578125" customWidth="1"/>
    <col min="8" max="8" width="12" customWidth="1"/>
    <col min="9" max="9" width="13.5703125" customWidth="1"/>
    <col min="10" max="10" width="19.140625" customWidth="1"/>
    <col min="11" max="11" width="19.140625" hidden="1" customWidth="1"/>
    <col min="12" max="12" width="7.28515625" customWidth="1"/>
    <col min="13" max="13" width="4.140625" hidden="1" customWidth="1"/>
    <col min="14" max="14" width="9.140625" hidden="1" customWidth="1"/>
    <col min="15" max="15" width="6.28515625" hidden="1" customWidth="1"/>
    <col min="16" max="16" width="7.28515625" hidden="1" customWidth="1"/>
    <col min="17" max="17" width="6.5703125" hidden="1" customWidth="1"/>
    <col min="18" max="18" width="7.42578125" hidden="1" customWidth="1"/>
    <col min="19" max="19" width="5.140625" hidden="1" customWidth="1"/>
    <col min="20" max="20" width="6.28515625" hidden="1" customWidth="1"/>
    <col min="21" max="21" width="5.5703125" customWidth="1"/>
    <col min="22" max="22" width="10.5703125" customWidth="1"/>
    <col min="23" max="23" width="14" customWidth="1"/>
    <col min="24" max="24" width="10.5703125" customWidth="1"/>
    <col min="25" max="25" width="12.85546875" customWidth="1"/>
    <col min="26" max="26" width="9.42578125" customWidth="1"/>
    <col min="27" max="27" width="12.85546875" customWidth="1"/>
    <col min="28" max="28" width="14" customWidth="1"/>
    <col min="29" max="29" width="9.42578125" customWidth="1"/>
    <col min="30" max="30" width="12.85546875" customWidth="1"/>
    <col min="31" max="31" width="14" customWidth="1"/>
  </cols>
  <sheetData>
    <row r="2" spans="2:56" ht="36.950000000000003" customHeight="1">
      <c r="L2" s="246"/>
      <c r="M2" s="246"/>
      <c r="N2" s="246"/>
      <c r="O2" s="246"/>
      <c r="P2" s="246"/>
      <c r="Q2" s="246"/>
      <c r="R2" s="246"/>
      <c r="S2" s="246"/>
      <c r="T2" s="246"/>
      <c r="U2" s="246"/>
      <c r="V2" s="246"/>
      <c r="AT2" s="2" t="s">
        <v>85</v>
      </c>
      <c r="AZ2" s="79" t="s">
        <v>90</v>
      </c>
      <c r="BA2" s="79" t="s">
        <v>91</v>
      </c>
      <c r="BB2" s="79" t="s">
        <v>1</v>
      </c>
      <c r="BC2" s="79" t="s">
        <v>92</v>
      </c>
      <c r="BD2" s="79" t="s">
        <v>86</v>
      </c>
    </row>
    <row r="3" spans="2:56" ht="6.95" customHeight="1">
      <c r="B3" s="3"/>
      <c r="C3" s="4"/>
      <c r="D3" s="4"/>
      <c r="E3" s="4"/>
      <c r="F3" s="4"/>
      <c r="G3" s="4"/>
      <c r="H3" s="4"/>
      <c r="I3" s="4"/>
      <c r="J3" s="4"/>
      <c r="K3" s="4"/>
      <c r="L3" s="5"/>
      <c r="AT3" s="2" t="s">
        <v>86</v>
      </c>
      <c r="AZ3" s="79" t="s">
        <v>93</v>
      </c>
      <c r="BA3" s="79" t="s">
        <v>94</v>
      </c>
      <c r="BB3" s="79" t="s">
        <v>1</v>
      </c>
      <c r="BC3" s="79" t="s">
        <v>95</v>
      </c>
      <c r="BD3" s="79" t="s">
        <v>86</v>
      </c>
    </row>
    <row r="4" spans="2:56" ht="24.95" customHeight="1">
      <c r="B4" s="5"/>
      <c r="D4" s="6" t="s">
        <v>96</v>
      </c>
      <c r="L4" s="5"/>
      <c r="M4" s="80" t="s">
        <v>10</v>
      </c>
      <c r="AT4" s="2" t="s">
        <v>4</v>
      </c>
      <c r="AZ4" s="79" t="s">
        <v>97</v>
      </c>
      <c r="BA4" s="79" t="s">
        <v>98</v>
      </c>
      <c r="BB4" s="79" t="s">
        <v>1</v>
      </c>
      <c r="BC4" s="79" t="s">
        <v>99</v>
      </c>
      <c r="BD4" s="79" t="s">
        <v>86</v>
      </c>
    </row>
    <row r="5" spans="2:56" ht="6.95" customHeight="1">
      <c r="B5" s="5"/>
      <c r="L5" s="5"/>
      <c r="AZ5" s="79" t="s">
        <v>100</v>
      </c>
      <c r="BA5" s="79" t="s">
        <v>101</v>
      </c>
      <c r="BB5" s="79" t="s">
        <v>1</v>
      </c>
      <c r="BC5" s="79" t="s">
        <v>102</v>
      </c>
      <c r="BD5" s="79" t="s">
        <v>86</v>
      </c>
    </row>
    <row r="6" spans="2:56" ht="12" customHeight="1">
      <c r="B6" s="5"/>
      <c r="D6" s="12" t="s">
        <v>16</v>
      </c>
      <c r="L6" s="5"/>
      <c r="AZ6" s="79" t="s">
        <v>103</v>
      </c>
      <c r="BA6" s="79" t="s">
        <v>104</v>
      </c>
      <c r="BB6" s="79" t="s">
        <v>1</v>
      </c>
      <c r="BC6" s="79" t="s">
        <v>105</v>
      </c>
      <c r="BD6" s="79" t="s">
        <v>86</v>
      </c>
    </row>
    <row r="7" spans="2:56" ht="16.5" customHeight="1">
      <c r="B7" s="5"/>
      <c r="E7" s="285" t="str">
        <f>'[1]Rekapitulace stavby'!K6</f>
        <v>Opěrná zeď v ulici Jáchymovská, Česká Lípa</v>
      </c>
      <c r="F7" s="286"/>
      <c r="G7" s="286"/>
      <c r="H7" s="286"/>
      <c r="L7" s="5"/>
      <c r="AZ7" s="79" t="s">
        <v>106</v>
      </c>
      <c r="BA7" s="79" t="s">
        <v>107</v>
      </c>
      <c r="BB7" s="79" t="s">
        <v>1</v>
      </c>
      <c r="BC7" s="79" t="s">
        <v>108</v>
      </c>
      <c r="BD7" s="79" t="s">
        <v>86</v>
      </c>
    </row>
    <row r="8" spans="2:56" s="17" customFormat="1" ht="12" customHeight="1">
      <c r="B8" s="18"/>
      <c r="D8" s="12" t="s">
        <v>109</v>
      </c>
      <c r="L8" s="18"/>
      <c r="AZ8" s="79" t="s">
        <v>110</v>
      </c>
      <c r="BA8" s="79" t="s">
        <v>111</v>
      </c>
      <c r="BB8" s="79" t="s">
        <v>1</v>
      </c>
      <c r="BC8" s="79" t="s">
        <v>112</v>
      </c>
      <c r="BD8" s="79" t="s">
        <v>86</v>
      </c>
    </row>
    <row r="9" spans="2:56" s="17" customFormat="1" ht="16.5" customHeight="1">
      <c r="B9" s="18"/>
      <c r="E9" s="261" t="s">
        <v>113</v>
      </c>
      <c r="F9" s="284"/>
      <c r="G9" s="284"/>
      <c r="H9" s="284"/>
      <c r="L9" s="18"/>
    </row>
    <row r="10" spans="2:56" s="17" customFormat="1">
      <c r="B10" s="18"/>
      <c r="L10" s="18"/>
    </row>
    <row r="11" spans="2:56" s="17" customFormat="1" ht="12" customHeight="1">
      <c r="B11" s="18"/>
      <c r="D11" s="12" t="s">
        <v>19</v>
      </c>
      <c r="F11" s="10" t="s">
        <v>1</v>
      </c>
      <c r="I11" s="12" t="s">
        <v>20</v>
      </c>
      <c r="J11" s="10" t="s">
        <v>1</v>
      </c>
      <c r="L11" s="18"/>
    </row>
    <row r="12" spans="2:56" s="17" customFormat="1" ht="12" customHeight="1">
      <c r="B12" s="18"/>
      <c r="D12" s="12" t="s">
        <v>22</v>
      </c>
      <c r="F12" s="10" t="s">
        <v>30</v>
      </c>
      <c r="I12" s="12" t="s">
        <v>24</v>
      </c>
      <c r="J12" s="41" t="str">
        <f>'[1]Rekapitulace stavby'!AN8</f>
        <v>4. 12. 2023</v>
      </c>
      <c r="L12" s="18"/>
    </row>
    <row r="13" spans="2:56" s="17" customFormat="1" ht="10.9" customHeight="1">
      <c r="B13" s="18"/>
      <c r="L13" s="18"/>
    </row>
    <row r="14" spans="2:56" s="17" customFormat="1" ht="12" customHeight="1">
      <c r="B14" s="18"/>
      <c r="D14" s="12" t="s">
        <v>28</v>
      </c>
      <c r="I14" s="12" t="s">
        <v>29</v>
      </c>
      <c r="J14" s="10" t="str">
        <f>IF('[1]Rekapitulace stavby'!AN10="","",'[1]Rekapitulace stavby'!AN10)</f>
        <v/>
      </c>
      <c r="L14" s="18"/>
    </row>
    <row r="15" spans="2:56" s="17" customFormat="1" ht="18" customHeight="1">
      <c r="B15" s="18"/>
      <c r="E15" s="10" t="str">
        <f>IF('[1]Rekapitulace stavby'!E11="","",'[1]Rekapitulace stavby'!E11)</f>
        <v xml:space="preserve"> </v>
      </c>
      <c r="I15" s="12" t="s">
        <v>31</v>
      </c>
      <c r="J15" s="10" t="str">
        <f>IF('[1]Rekapitulace stavby'!AN11="","",'[1]Rekapitulace stavby'!AN11)</f>
        <v/>
      </c>
      <c r="L15" s="18"/>
    </row>
    <row r="16" spans="2:56" s="17" customFormat="1" ht="6.95" customHeight="1">
      <c r="B16" s="18"/>
      <c r="L16" s="18"/>
    </row>
    <row r="17" spans="2:12" s="17" customFormat="1" ht="12" customHeight="1">
      <c r="B17" s="18"/>
      <c r="D17" s="12" t="s">
        <v>32</v>
      </c>
      <c r="I17" s="12" t="s">
        <v>29</v>
      </c>
      <c r="J17" s="13" t="str">
        <f>'[1]Rekapitulace stavby'!AN13</f>
        <v>Vyplň údaj</v>
      </c>
      <c r="L17" s="18"/>
    </row>
    <row r="18" spans="2:12" s="17" customFormat="1" ht="18" customHeight="1">
      <c r="B18" s="18"/>
      <c r="E18" s="287" t="str">
        <f>'[1]Rekapitulace stavby'!E14</f>
        <v>Vyplň údaj</v>
      </c>
      <c r="F18" s="247"/>
      <c r="G18" s="247"/>
      <c r="H18" s="247"/>
      <c r="I18" s="12" t="s">
        <v>31</v>
      </c>
      <c r="J18" s="13" t="str">
        <f>'[1]Rekapitulace stavby'!AN14</f>
        <v>Vyplň údaj</v>
      </c>
      <c r="L18" s="18"/>
    </row>
    <row r="19" spans="2:12" s="17" customFormat="1" ht="6.95" customHeight="1">
      <c r="B19" s="18"/>
      <c r="L19" s="18"/>
    </row>
    <row r="20" spans="2:12" s="17" customFormat="1" ht="12" customHeight="1">
      <c r="B20" s="18"/>
      <c r="D20" s="12" t="s">
        <v>34</v>
      </c>
      <c r="I20" s="12" t="s">
        <v>29</v>
      </c>
      <c r="J20" s="10" t="s">
        <v>1</v>
      </c>
      <c r="L20" s="18"/>
    </row>
    <row r="21" spans="2:12" s="17" customFormat="1" ht="18" customHeight="1">
      <c r="B21" s="18"/>
      <c r="E21" s="10" t="s">
        <v>35</v>
      </c>
      <c r="I21" s="12" t="s">
        <v>31</v>
      </c>
      <c r="J21" s="10" t="s">
        <v>1</v>
      </c>
      <c r="L21" s="18"/>
    </row>
    <row r="22" spans="2:12" s="17" customFormat="1" ht="6.95" customHeight="1">
      <c r="B22" s="18"/>
      <c r="L22" s="18"/>
    </row>
    <row r="23" spans="2:12" s="17" customFormat="1" ht="12" customHeight="1">
      <c r="B23" s="18"/>
      <c r="D23" s="12" t="s">
        <v>37</v>
      </c>
      <c r="I23" s="12" t="s">
        <v>29</v>
      </c>
      <c r="J23" s="10" t="str">
        <f>IF('[1]Rekapitulace stavby'!AN19="","",'[1]Rekapitulace stavby'!AN19)</f>
        <v/>
      </c>
      <c r="L23" s="18"/>
    </row>
    <row r="24" spans="2:12" s="17" customFormat="1" ht="18" customHeight="1">
      <c r="B24" s="18"/>
      <c r="E24" s="10" t="str">
        <f>IF('[1]Rekapitulace stavby'!E20="","",'[1]Rekapitulace stavby'!E20)</f>
        <v xml:space="preserve"> </v>
      </c>
      <c r="I24" s="12" t="s">
        <v>31</v>
      </c>
      <c r="J24" s="10" t="str">
        <f>IF('[1]Rekapitulace stavby'!AN20="","",'[1]Rekapitulace stavby'!AN20)</f>
        <v/>
      </c>
      <c r="L24" s="18"/>
    </row>
    <row r="25" spans="2:12" s="17" customFormat="1" ht="6.95" customHeight="1">
      <c r="B25" s="18"/>
      <c r="L25" s="18"/>
    </row>
    <row r="26" spans="2:12" s="17" customFormat="1" ht="12" customHeight="1">
      <c r="B26" s="18"/>
      <c r="D26" s="12" t="s">
        <v>38</v>
      </c>
      <c r="L26" s="18"/>
    </row>
    <row r="27" spans="2:12" s="81" customFormat="1" ht="16.5" customHeight="1">
      <c r="B27" s="82"/>
      <c r="E27" s="254" t="s">
        <v>1</v>
      </c>
      <c r="F27" s="254"/>
      <c r="G27" s="254"/>
      <c r="H27" s="254"/>
      <c r="L27" s="82"/>
    </row>
    <row r="28" spans="2:12" s="17" customFormat="1" ht="6.95" customHeight="1">
      <c r="B28" s="18"/>
      <c r="L28" s="18"/>
    </row>
    <row r="29" spans="2:12" s="17" customFormat="1" ht="6.95" customHeight="1">
      <c r="B29" s="18"/>
      <c r="D29" s="42"/>
      <c r="E29" s="42"/>
      <c r="F29" s="42"/>
      <c r="G29" s="42"/>
      <c r="H29" s="42"/>
      <c r="I29" s="42"/>
      <c r="J29" s="42"/>
      <c r="K29" s="42"/>
      <c r="L29" s="18"/>
    </row>
    <row r="30" spans="2:12" s="17" customFormat="1" ht="25.35" customHeight="1">
      <c r="B30" s="18"/>
      <c r="D30" s="83" t="s">
        <v>39</v>
      </c>
      <c r="J30" s="56">
        <f>ROUND(J124, 2)</f>
        <v>0</v>
      </c>
      <c r="L30" s="18"/>
    </row>
    <row r="31" spans="2:12" s="17" customFormat="1" ht="6.95" customHeight="1">
      <c r="B31" s="18"/>
      <c r="D31" s="42"/>
      <c r="E31" s="42"/>
      <c r="F31" s="42"/>
      <c r="G31" s="42"/>
      <c r="H31" s="42"/>
      <c r="I31" s="42"/>
      <c r="J31" s="42"/>
      <c r="K31" s="42"/>
      <c r="L31" s="18"/>
    </row>
    <row r="32" spans="2:12" s="17" customFormat="1" ht="14.45" customHeight="1">
      <c r="B32" s="18"/>
      <c r="F32" s="21" t="s">
        <v>41</v>
      </c>
      <c r="I32" s="21" t="s">
        <v>40</v>
      </c>
      <c r="J32" s="21" t="s">
        <v>42</v>
      </c>
      <c r="L32" s="18"/>
    </row>
    <row r="33" spans="2:12" s="17" customFormat="1" ht="14.45" customHeight="1">
      <c r="B33" s="18"/>
      <c r="D33" s="44" t="s">
        <v>43</v>
      </c>
      <c r="E33" s="12" t="s">
        <v>44</v>
      </c>
      <c r="F33" s="84">
        <f>ROUND((SUM(BE124:BE284)),  2)</f>
        <v>0</v>
      </c>
      <c r="I33" s="85">
        <v>0.21</v>
      </c>
      <c r="J33" s="84">
        <f>ROUND(((SUM(BE124:BE284))*I33),  2)</f>
        <v>0</v>
      </c>
      <c r="L33" s="18"/>
    </row>
    <row r="34" spans="2:12" s="17" customFormat="1" ht="14.45" customHeight="1">
      <c r="B34" s="18"/>
      <c r="E34" s="12" t="s">
        <v>45</v>
      </c>
      <c r="F34" s="84">
        <f>ROUND((SUM(BF124:BF284)),  2)</f>
        <v>0</v>
      </c>
      <c r="I34" s="85">
        <v>0.15</v>
      </c>
      <c r="J34" s="84">
        <f>ROUND(((SUM(BF124:BF284))*I34),  2)</f>
        <v>0</v>
      </c>
      <c r="L34" s="18"/>
    </row>
    <row r="35" spans="2:12" s="17" customFormat="1" ht="14.45" hidden="1" customHeight="1">
      <c r="B35" s="18"/>
      <c r="E35" s="12" t="s">
        <v>46</v>
      </c>
      <c r="F35" s="84">
        <f>ROUND((SUM(BG124:BG284)),  2)</f>
        <v>0</v>
      </c>
      <c r="I35" s="85">
        <v>0.21</v>
      </c>
      <c r="J35" s="84">
        <f>0</f>
        <v>0</v>
      </c>
      <c r="L35" s="18"/>
    </row>
    <row r="36" spans="2:12" s="17" customFormat="1" ht="14.45" hidden="1" customHeight="1">
      <c r="B36" s="18"/>
      <c r="E36" s="12" t="s">
        <v>47</v>
      </c>
      <c r="F36" s="84">
        <f>ROUND((SUM(BH124:BH284)),  2)</f>
        <v>0</v>
      </c>
      <c r="I36" s="85">
        <v>0.15</v>
      </c>
      <c r="J36" s="84">
        <f>0</f>
        <v>0</v>
      </c>
      <c r="L36" s="18"/>
    </row>
    <row r="37" spans="2:12" s="17" customFormat="1" ht="14.45" hidden="1" customHeight="1">
      <c r="B37" s="18"/>
      <c r="E37" s="12" t="s">
        <v>48</v>
      </c>
      <c r="F37" s="84">
        <f>ROUND((SUM(BI124:BI284)),  2)</f>
        <v>0</v>
      </c>
      <c r="I37" s="85">
        <v>0</v>
      </c>
      <c r="J37" s="84">
        <f>0</f>
        <v>0</v>
      </c>
      <c r="L37" s="18"/>
    </row>
    <row r="38" spans="2:12" s="17" customFormat="1" ht="6.95" customHeight="1">
      <c r="B38" s="18"/>
      <c r="L38" s="18"/>
    </row>
    <row r="39" spans="2:12" s="17" customFormat="1" ht="25.35" customHeight="1">
      <c r="B39" s="18"/>
      <c r="C39" s="86"/>
      <c r="D39" s="87" t="s">
        <v>49</v>
      </c>
      <c r="E39" s="46"/>
      <c r="F39" s="46"/>
      <c r="G39" s="88" t="s">
        <v>50</v>
      </c>
      <c r="H39" s="89" t="s">
        <v>51</v>
      </c>
      <c r="I39" s="46"/>
      <c r="J39" s="90">
        <f>SUM(J30:J37)</f>
        <v>0</v>
      </c>
      <c r="K39" s="91"/>
      <c r="L39" s="18"/>
    </row>
    <row r="40" spans="2:12" s="17" customFormat="1" ht="14.45" customHeight="1">
      <c r="B40" s="18"/>
      <c r="L40" s="18"/>
    </row>
    <row r="41" spans="2:12" ht="14.45" customHeight="1">
      <c r="B41" s="5"/>
      <c r="L41" s="5"/>
    </row>
    <row r="42" spans="2:12" ht="14.45" customHeight="1">
      <c r="B42" s="5"/>
      <c r="L42" s="5"/>
    </row>
    <row r="43" spans="2:12" ht="14.45" customHeight="1">
      <c r="B43" s="5"/>
      <c r="L43" s="5"/>
    </row>
    <row r="44" spans="2:12" ht="14.45" customHeight="1">
      <c r="B44" s="5"/>
      <c r="L44" s="5"/>
    </row>
    <row r="45" spans="2:12" ht="14.45" customHeight="1">
      <c r="B45" s="5"/>
      <c r="L45" s="5"/>
    </row>
    <row r="46" spans="2:12" ht="14.45" customHeight="1">
      <c r="B46" s="5"/>
      <c r="L46" s="5"/>
    </row>
    <row r="47" spans="2:12" ht="14.45" customHeight="1">
      <c r="B47" s="5"/>
      <c r="L47" s="5"/>
    </row>
    <row r="48" spans="2:12" ht="14.45" customHeight="1">
      <c r="B48" s="5"/>
      <c r="L48" s="5"/>
    </row>
    <row r="49" spans="2:12" ht="14.45" customHeight="1">
      <c r="B49" s="5"/>
      <c r="L49" s="5"/>
    </row>
    <row r="50" spans="2:12" s="17" customFormat="1" ht="14.45" customHeight="1">
      <c r="B50" s="18"/>
      <c r="D50" s="28" t="s">
        <v>52</v>
      </c>
      <c r="E50" s="29"/>
      <c r="F50" s="29"/>
      <c r="G50" s="28" t="s">
        <v>53</v>
      </c>
      <c r="H50" s="29"/>
      <c r="I50" s="29"/>
      <c r="J50" s="29"/>
      <c r="K50" s="29"/>
      <c r="L50" s="18"/>
    </row>
    <row r="51" spans="2:12">
      <c r="B51" s="5"/>
      <c r="L51" s="5"/>
    </row>
    <row r="52" spans="2:12">
      <c r="B52" s="5"/>
      <c r="L52" s="5"/>
    </row>
    <row r="53" spans="2:12">
      <c r="B53" s="5"/>
      <c r="L53" s="5"/>
    </row>
    <row r="54" spans="2:12">
      <c r="B54" s="5"/>
      <c r="L54" s="5"/>
    </row>
    <row r="55" spans="2:12">
      <c r="B55" s="5"/>
      <c r="L55" s="5"/>
    </row>
    <row r="56" spans="2:12">
      <c r="B56" s="5"/>
      <c r="L56" s="5"/>
    </row>
    <row r="57" spans="2:12">
      <c r="B57" s="5"/>
      <c r="L57" s="5"/>
    </row>
    <row r="58" spans="2:12">
      <c r="B58" s="5"/>
      <c r="L58" s="5"/>
    </row>
    <row r="59" spans="2:12">
      <c r="B59" s="5"/>
      <c r="L59" s="5"/>
    </row>
    <row r="60" spans="2:12">
      <c r="B60" s="5"/>
      <c r="L60" s="5"/>
    </row>
    <row r="61" spans="2:12" s="17" customFormat="1">
      <c r="B61" s="18"/>
      <c r="D61" s="30" t="s">
        <v>54</v>
      </c>
      <c r="E61" s="20"/>
      <c r="F61" s="92" t="s">
        <v>55</v>
      </c>
      <c r="G61" s="30" t="s">
        <v>54</v>
      </c>
      <c r="H61" s="20"/>
      <c r="I61" s="20"/>
      <c r="J61" s="93" t="s">
        <v>55</v>
      </c>
      <c r="K61" s="20"/>
      <c r="L61" s="18"/>
    </row>
    <row r="62" spans="2:12">
      <c r="B62" s="5"/>
      <c r="L62" s="5"/>
    </row>
    <row r="63" spans="2:12">
      <c r="B63" s="5"/>
      <c r="L63" s="5"/>
    </row>
    <row r="64" spans="2:12">
      <c r="B64" s="5"/>
      <c r="L64" s="5"/>
    </row>
    <row r="65" spans="2:12" s="17" customFormat="1">
      <c r="B65" s="18"/>
      <c r="D65" s="28" t="s">
        <v>56</v>
      </c>
      <c r="E65" s="29"/>
      <c r="F65" s="29"/>
      <c r="G65" s="28" t="s">
        <v>57</v>
      </c>
      <c r="H65" s="29"/>
      <c r="I65" s="29"/>
      <c r="J65" s="29"/>
      <c r="K65" s="29"/>
      <c r="L65" s="18"/>
    </row>
    <row r="66" spans="2:12">
      <c r="B66" s="5"/>
      <c r="L66" s="5"/>
    </row>
    <row r="67" spans="2:12">
      <c r="B67" s="5"/>
      <c r="L67" s="5"/>
    </row>
    <row r="68" spans="2:12">
      <c r="B68" s="5"/>
      <c r="L68" s="5"/>
    </row>
    <row r="69" spans="2:12">
      <c r="B69" s="5"/>
      <c r="L69" s="5"/>
    </row>
    <row r="70" spans="2:12">
      <c r="B70" s="5"/>
      <c r="L70" s="5"/>
    </row>
    <row r="71" spans="2:12">
      <c r="B71" s="5"/>
      <c r="L71" s="5"/>
    </row>
    <row r="72" spans="2:12">
      <c r="B72" s="5"/>
      <c r="L72" s="5"/>
    </row>
    <row r="73" spans="2:12">
      <c r="B73" s="5"/>
      <c r="L73" s="5"/>
    </row>
    <row r="74" spans="2:12">
      <c r="B74" s="5"/>
      <c r="L74" s="5"/>
    </row>
    <row r="75" spans="2:12">
      <c r="B75" s="5"/>
      <c r="L75" s="5"/>
    </row>
    <row r="76" spans="2:12" s="17" customFormat="1">
      <c r="B76" s="18"/>
      <c r="D76" s="30" t="s">
        <v>54</v>
      </c>
      <c r="E76" s="20"/>
      <c r="F76" s="92" t="s">
        <v>55</v>
      </c>
      <c r="G76" s="30" t="s">
        <v>54</v>
      </c>
      <c r="H76" s="20"/>
      <c r="I76" s="20"/>
      <c r="J76" s="93" t="s">
        <v>55</v>
      </c>
      <c r="K76" s="20"/>
      <c r="L76" s="18"/>
    </row>
    <row r="77" spans="2:12" s="17" customFormat="1" ht="14.45" customHeight="1">
      <c r="B77" s="31"/>
      <c r="C77" s="32"/>
      <c r="D77" s="32"/>
      <c r="E77" s="32"/>
      <c r="F77" s="32"/>
      <c r="G77" s="32"/>
      <c r="H77" s="32"/>
      <c r="I77" s="32"/>
      <c r="J77" s="32"/>
      <c r="K77" s="32"/>
      <c r="L77" s="18"/>
    </row>
    <row r="81" spans="2:47" s="17" customFormat="1" ht="6.95" customHeight="1">
      <c r="B81" s="33"/>
      <c r="C81" s="34"/>
      <c r="D81" s="34"/>
      <c r="E81" s="34"/>
      <c r="F81" s="34"/>
      <c r="G81" s="34"/>
      <c r="H81" s="34"/>
      <c r="I81" s="34"/>
      <c r="J81" s="34"/>
      <c r="K81" s="34"/>
      <c r="L81" s="18"/>
    </row>
    <row r="82" spans="2:47" s="17" customFormat="1" ht="24.95" customHeight="1">
      <c r="B82" s="18"/>
      <c r="C82" s="6" t="s">
        <v>114</v>
      </c>
      <c r="L82" s="18"/>
    </row>
    <row r="83" spans="2:47" s="17" customFormat="1" ht="6.95" customHeight="1">
      <c r="B83" s="18"/>
      <c r="L83" s="18"/>
    </row>
    <row r="84" spans="2:47" s="17" customFormat="1" ht="12" customHeight="1">
      <c r="B84" s="18"/>
      <c r="C84" s="12" t="s">
        <v>16</v>
      </c>
      <c r="L84" s="18"/>
    </row>
    <row r="85" spans="2:47" s="17" customFormat="1" ht="16.5" customHeight="1">
      <c r="B85" s="18"/>
      <c r="E85" s="285" t="str">
        <f>E7</f>
        <v>Opěrná zeď v ulici Jáchymovská, Česká Lípa</v>
      </c>
      <c r="F85" s="286"/>
      <c r="G85" s="286"/>
      <c r="H85" s="286"/>
      <c r="L85" s="18"/>
    </row>
    <row r="86" spans="2:47" s="17" customFormat="1" ht="12" customHeight="1">
      <c r="B86" s="18"/>
      <c r="C86" s="12" t="s">
        <v>109</v>
      </c>
      <c r="L86" s="18"/>
    </row>
    <row r="87" spans="2:47" s="17" customFormat="1" ht="16.5" customHeight="1">
      <c r="B87" s="18"/>
      <c r="E87" s="261" t="str">
        <f>E9</f>
        <v>ST-2023-CL - Opěrná zeď v ulici Jáchymovská, Česká Lípa</v>
      </c>
      <c r="F87" s="284"/>
      <c r="G87" s="284"/>
      <c r="H87" s="284"/>
      <c r="L87" s="18"/>
    </row>
    <row r="88" spans="2:47" s="17" customFormat="1" ht="6.95" customHeight="1">
      <c r="B88" s="18"/>
      <c r="L88" s="18"/>
    </row>
    <row r="89" spans="2:47" s="17" customFormat="1" ht="12" customHeight="1">
      <c r="B89" s="18"/>
      <c r="C89" s="12" t="s">
        <v>22</v>
      </c>
      <c r="F89" s="10" t="str">
        <f>F12</f>
        <v xml:space="preserve"> </v>
      </c>
      <c r="I89" s="12" t="s">
        <v>24</v>
      </c>
      <c r="J89" s="41" t="str">
        <f>IF(J12="","",J12)</f>
        <v>4. 12. 2023</v>
      </c>
      <c r="L89" s="18"/>
    </row>
    <row r="90" spans="2:47" s="17" customFormat="1" ht="6.95" customHeight="1">
      <c r="B90" s="18"/>
      <c r="L90" s="18"/>
    </row>
    <row r="91" spans="2:47" s="17" customFormat="1" ht="15.2" customHeight="1">
      <c r="B91" s="18"/>
      <c r="C91" s="12" t="s">
        <v>28</v>
      </c>
      <c r="F91" s="10" t="str">
        <f>E15</f>
        <v xml:space="preserve"> </v>
      </c>
      <c r="I91" s="12" t="s">
        <v>34</v>
      </c>
      <c r="J91" s="15" t="str">
        <f>E21</f>
        <v>Statik CL</v>
      </c>
      <c r="L91" s="18"/>
    </row>
    <row r="92" spans="2:47" s="17" customFormat="1" ht="15.2" customHeight="1">
      <c r="B92" s="18"/>
      <c r="C92" s="12" t="s">
        <v>32</v>
      </c>
      <c r="F92" s="10" t="str">
        <f>IF(E18="","",E18)</f>
        <v>Vyplň údaj</v>
      </c>
      <c r="I92" s="12" t="s">
        <v>37</v>
      </c>
      <c r="J92" s="15" t="str">
        <f>E24</f>
        <v xml:space="preserve"> </v>
      </c>
      <c r="L92" s="18"/>
    </row>
    <row r="93" spans="2:47" s="17" customFormat="1" ht="10.35" customHeight="1">
      <c r="B93" s="18"/>
      <c r="L93" s="18"/>
    </row>
    <row r="94" spans="2:47" s="17" customFormat="1" ht="29.25" customHeight="1">
      <c r="B94" s="18"/>
      <c r="C94" s="94" t="s">
        <v>115</v>
      </c>
      <c r="D94" s="86"/>
      <c r="E94" s="86"/>
      <c r="F94" s="86"/>
      <c r="G94" s="86"/>
      <c r="H94" s="86"/>
      <c r="I94" s="86"/>
      <c r="J94" s="95" t="s">
        <v>116</v>
      </c>
      <c r="K94" s="86"/>
      <c r="L94" s="18"/>
    </row>
    <row r="95" spans="2:47" s="17" customFormat="1" ht="10.35" customHeight="1">
      <c r="B95" s="18"/>
      <c r="L95" s="18"/>
    </row>
    <row r="96" spans="2:47" s="17" customFormat="1" ht="22.9" customHeight="1">
      <c r="B96" s="18"/>
      <c r="C96" s="96" t="s">
        <v>117</v>
      </c>
      <c r="J96" s="56">
        <f>J124</f>
        <v>0</v>
      </c>
      <c r="L96" s="18"/>
      <c r="AU96" s="2" t="s">
        <v>118</v>
      </c>
    </row>
    <row r="97" spans="2:12" s="97" customFormat="1" ht="24.95" customHeight="1">
      <c r="B97" s="98"/>
      <c r="D97" s="99" t="s">
        <v>119</v>
      </c>
      <c r="E97" s="100"/>
      <c r="F97" s="100"/>
      <c r="G97" s="100"/>
      <c r="H97" s="100"/>
      <c r="I97" s="100"/>
      <c r="J97" s="101">
        <f>J125</f>
        <v>0</v>
      </c>
      <c r="L97" s="98"/>
    </row>
    <row r="98" spans="2:12" s="102" customFormat="1" ht="19.899999999999999" customHeight="1">
      <c r="B98" s="103"/>
      <c r="D98" s="240" t="s">
        <v>787</v>
      </c>
      <c r="E98" s="105"/>
      <c r="F98" s="105"/>
      <c r="G98" s="105"/>
      <c r="H98" s="105"/>
      <c r="I98" s="105"/>
      <c r="J98" s="106">
        <f>J126</f>
        <v>0</v>
      </c>
      <c r="L98" s="103"/>
    </row>
    <row r="99" spans="2:12" s="102" customFormat="1" ht="19.899999999999999" customHeight="1">
      <c r="B99" s="103"/>
      <c r="D99" s="240" t="s">
        <v>786</v>
      </c>
      <c r="E99" s="105"/>
      <c r="F99" s="105"/>
      <c r="G99" s="105"/>
      <c r="H99" s="105"/>
      <c r="I99" s="105"/>
      <c r="J99" s="106">
        <f>J175</f>
        <v>0</v>
      </c>
      <c r="L99" s="103"/>
    </row>
    <row r="100" spans="2:12" s="102" customFormat="1" ht="20.100000000000001" customHeight="1">
      <c r="B100" s="103"/>
      <c r="D100" s="240" t="s">
        <v>785</v>
      </c>
      <c r="E100" s="105"/>
      <c r="F100" s="105"/>
      <c r="G100" s="105"/>
      <c r="H100" s="105"/>
      <c r="I100" s="105"/>
      <c r="J100" s="106">
        <f>J212</f>
        <v>0</v>
      </c>
      <c r="L100" s="103"/>
    </row>
    <row r="101" spans="2:12" s="97" customFormat="1" ht="20.100000000000001" customHeight="1">
      <c r="B101" s="98"/>
      <c r="D101" s="240" t="s">
        <v>784</v>
      </c>
      <c r="E101" s="241"/>
      <c r="F101" s="100"/>
      <c r="G101" s="100"/>
      <c r="H101" s="100"/>
      <c r="I101" s="100"/>
      <c r="J101" s="243">
        <f>J219</f>
        <v>0</v>
      </c>
      <c r="L101" s="98"/>
    </row>
    <row r="102" spans="2:12" s="102" customFormat="1" ht="20.100000000000001" customHeight="1">
      <c r="B102" s="103"/>
      <c r="D102" s="104" t="s">
        <v>120</v>
      </c>
      <c r="E102" s="105"/>
      <c r="F102" s="105"/>
      <c r="G102" s="105"/>
      <c r="H102" s="105"/>
      <c r="I102" s="105"/>
      <c r="J102" s="106">
        <f>J266</f>
        <v>0</v>
      </c>
      <c r="L102" s="103"/>
    </row>
    <row r="103" spans="2:12" s="97" customFormat="1" ht="24.95" customHeight="1">
      <c r="B103" s="98"/>
      <c r="D103" s="242" t="s">
        <v>788</v>
      </c>
      <c r="E103" s="100"/>
      <c r="F103" s="100"/>
      <c r="G103" s="100"/>
      <c r="H103" s="100"/>
      <c r="I103" s="100"/>
      <c r="J103" s="101">
        <f>J270</f>
        <v>0</v>
      </c>
      <c r="L103" s="98"/>
    </row>
    <row r="104" spans="2:12" s="102" customFormat="1" ht="19.899999999999999" customHeight="1">
      <c r="B104" s="103"/>
      <c r="D104" s="240" t="s">
        <v>789</v>
      </c>
      <c r="E104" s="105"/>
      <c r="F104" s="105"/>
      <c r="G104" s="105"/>
      <c r="H104" s="105"/>
      <c r="I104" s="105"/>
      <c r="J104" s="106">
        <f>J271</f>
        <v>0</v>
      </c>
      <c r="L104" s="103"/>
    </row>
    <row r="105" spans="2:12" s="17" customFormat="1" ht="21.75" customHeight="1">
      <c r="B105" s="18"/>
      <c r="L105" s="18"/>
    </row>
    <row r="106" spans="2:12" s="17" customFormat="1" ht="6.95" customHeight="1">
      <c r="B106" s="31"/>
      <c r="C106" s="32"/>
      <c r="D106" s="32"/>
      <c r="E106" s="32"/>
      <c r="F106" s="32"/>
      <c r="G106" s="32"/>
      <c r="H106" s="32"/>
      <c r="I106" s="32"/>
      <c r="J106" s="32"/>
      <c r="K106" s="32"/>
      <c r="L106" s="18"/>
    </row>
    <row r="110" spans="2:12" s="17" customFormat="1" ht="6.95" customHeight="1">
      <c r="B110" s="33"/>
      <c r="C110" s="34"/>
      <c r="D110" s="34"/>
      <c r="E110" s="34"/>
      <c r="F110" s="34"/>
      <c r="G110" s="34"/>
      <c r="H110" s="34"/>
      <c r="I110" s="34"/>
      <c r="J110" s="34"/>
      <c r="K110" s="34"/>
      <c r="L110" s="18"/>
    </row>
    <row r="111" spans="2:12" s="17" customFormat="1" ht="24.95" customHeight="1">
      <c r="B111" s="18"/>
      <c r="C111" s="6" t="s">
        <v>121</v>
      </c>
      <c r="L111" s="18"/>
    </row>
    <row r="112" spans="2:12" s="17" customFormat="1" ht="6.95" customHeight="1">
      <c r="B112" s="18"/>
      <c r="L112" s="18"/>
    </row>
    <row r="113" spans="2:65" s="17" customFormat="1" ht="12" customHeight="1">
      <c r="B113" s="18"/>
      <c r="C113" s="12" t="s">
        <v>16</v>
      </c>
      <c r="L113" s="18"/>
    </row>
    <row r="114" spans="2:65" s="17" customFormat="1" ht="16.5" customHeight="1">
      <c r="B114" s="18"/>
      <c r="E114" s="285" t="str">
        <f>E7</f>
        <v>Opěrná zeď v ulici Jáchymovská, Česká Lípa</v>
      </c>
      <c r="F114" s="286"/>
      <c r="G114" s="286"/>
      <c r="H114" s="286"/>
      <c r="L114" s="18"/>
    </row>
    <row r="115" spans="2:65" s="17" customFormat="1" ht="12" customHeight="1">
      <c r="B115" s="18"/>
      <c r="C115" s="12" t="s">
        <v>109</v>
      </c>
      <c r="L115" s="18"/>
    </row>
    <row r="116" spans="2:65" s="17" customFormat="1" ht="16.5" customHeight="1">
      <c r="B116" s="18"/>
      <c r="E116" s="261" t="str">
        <f>E9</f>
        <v>ST-2023-CL - Opěrná zeď v ulici Jáchymovská, Česká Lípa</v>
      </c>
      <c r="F116" s="284"/>
      <c r="G116" s="284"/>
      <c r="H116" s="284"/>
      <c r="L116" s="18"/>
    </row>
    <row r="117" spans="2:65" s="17" customFormat="1" ht="6.95" customHeight="1">
      <c r="B117" s="18"/>
      <c r="L117" s="18"/>
    </row>
    <row r="118" spans="2:65" s="17" customFormat="1" ht="12" customHeight="1">
      <c r="B118" s="18"/>
      <c r="C118" s="12" t="s">
        <v>22</v>
      </c>
      <c r="F118" s="10" t="str">
        <f>F12</f>
        <v xml:space="preserve"> </v>
      </c>
      <c r="I118" s="12" t="s">
        <v>24</v>
      </c>
      <c r="J118" s="41" t="str">
        <f>IF(J12="","",J12)</f>
        <v>4. 12. 2023</v>
      </c>
      <c r="L118" s="18"/>
    </row>
    <row r="119" spans="2:65" s="17" customFormat="1" ht="6.95" customHeight="1">
      <c r="B119" s="18"/>
      <c r="L119" s="18"/>
    </row>
    <row r="120" spans="2:65" s="17" customFormat="1" ht="15.2" customHeight="1">
      <c r="B120" s="18"/>
      <c r="C120" s="12" t="s">
        <v>28</v>
      </c>
      <c r="F120" s="10" t="str">
        <f>E15</f>
        <v xml:space="preserve"> </v>
      </c>
      <c r="I120" s="12" t="s">
        <v>34</v>
      </c>
      <c r="J120" s="15" t="str">
        <f>E21</f>
        <v>Statik CL</v>
      </c>
      <c r="L120" s="18"/>
    </row>
    <row r="121" spans="2:65" s="17" customFormat="1" ht="15.2" customHeight="1">
      <c r="B121" s="18"/>
      <c r="C121" s="12" t="s">
        <v>32</v>
      </c>
      <c r="F121" s="10" t="str">
        <f>IF(E18="","",E18)</f>
        <v>Vyplň údaj</v>
      </c>
      <c r="I121" s="12" t="s">
        <v>37</v>
      </c>
      <c r="J121" s="15" t="str">
        <f>E24</f>
        <v xml:space="preserve"> </v>
      </c>
      <c r="L121" s="18"/>
    </row>
    <row r="122" spans="2:65" s="17" customFormat="1" ht="10.35" customHeight="1">
      <c r="B122" s="18"/>
      <c r="L122" s="18"/>
    </row>
    <row r="123" spans="2:65" s="107" customFormat="1" ht="29.25" customHeight="1">
      <c r="B123" s="108"/>
      <c r="C123" s="109" t="s">
        <v>122</v>
      </c>
      <c r="D123" s="110" t="s">
        <v>64</v>
      </c>
      <c r="E123" s="110" t="s">
        <v>60</v>
      </c>
      <c r="F123" s="110" t="s">
        <v>61</v>
      </c>
      <c r="G123" s="110" t="s">
        <v>123</v>
      </c>
      <c r="H123" s="110" t="s">
        <v>124</v>
      </c>
      <c r="I123" s="110" t="s">
        <v>125</v>
      </c>
      <c r="J123" s="111" t="s">
        <v>116</v>
      </c>
      <c r="K123" s="112" t="s">
        <v>126</v>
      </c>
      <c r="L123" s="108"/>
      <c r="M123" s="48" t="s">
        <v>1</v>
      </c>
      <c r="N123" s="49" t="s">
        <v>43</v>
      </c>
      <c r="O123" s="49" t="s">
        <v>127</v>
      </c>
      <c r="P123" s="49" t="s">
        <v>128</v>
      </c>
      <c r="Q123" s="49" t="s">
        <v>129</v>
      </c>
      <c r="R123" s="49" t="s">
        <v>130</v>
      </c>
      <c r="S123" s="49" t="s">
        <v>131</v>
      </c>
      <c r="T123" s="50" t="s">
        <v>132</v>
      </c>
    </row>
    <row r="124" spans="2:65" s="17" customFormat="1" ht="22.9" customHeight="1">
      <c r="B124" s="18"/>
      <c r="C124" s="54" t="s">
        <v>133</v>
      </c>
      <c r="J124" s="113">
        <f>SUM(J125+J270)</f>
        <v>0</v>
      </c>
      <c r="L124" s="18"/>
      <c r="M124" s="51"/>
      <c r="N124" s="42"/>
      <c r="O124" s="42"/>
      <c r="P124" s="114" t="e">
        <f>#REF!+P125+P219+P270</f>
        <v>#REF!</v>
      </c>
      <c r="Q124" s="42"/>
      <c r="R124" s="114" t="e">
        <f>#REF!+R125+R219+R270</f>
        <v>#REF!</v>
      </c>
      <c r="S124" s="42"/>
      <c r="T124" s="115" t="e">
        <f>#REF!+T125+T219+T270</f>
        <v>#REF!</v>
      </c>
      <c r="AT124" s="2" t="s">
        <v>78</v>
      </c>
      <c r="AU124" s="2" t="s">
        <v>118</v>
      </c>
      <c r="BK124" s="116" t="e">
        <f>#REF!+BK125+BK219+BK270</f>
        <v>#REF!</v>
      </c>
    </row>
    <row r="125" spans="2:65" s="117" customFormat="1" ht="25.9" customHeight="1">
      <c r="B125" s="118"/>
      <c r="D125" s="119" t="s">
        <v>78</v>
      </c>
      <c r="E125" s="120" t="s">
        <v>136</v>
      </c>
      <c r="F125" s="120" t="s">
        <v>137</v>
      </c>
      <c r="I125" s="121"/>
      <c r="J125" s="122">
        <f>SUM(J126+J175+J212+J219+J266)</f>
        <v>0</v>
      </c>
      <c r="L125" s="118"/>
      <c r="M125" s="123"/>
      <c r="P125" s="124">
        <f>P126+P175</f>
        <v>0</v>
      </c>
      <c r="R125" s="124">
        <f>R126+R175</f>
        <v>1951.6992051699999</v>
      </c>
      <c r="T125" s="125">
        <f>T126+T175</f>
        <v>13.2</v>
      </c>
      <c r="AR125" s="119" t="s">
        <v>21</v>
      </c>
      <c r="AT125" s="126" t="s">
        <v>78</v>
      </c>
      <c r="AU125" s="126" t="s">
        <v>79</v>
      </c>
      <c r="AY125" s="119" t="s">
        <v>135</v>
      </c>
      <c r="BK125" s="127">
        <f>BK126+BK175</f>
        <v>0</v>
      </c>
    </row>
    <row r="126" spans="2:65" s="117" customFormat="1" ht="22.9" customHeight="1">
      <c r="B126" s="118"/>
      <c r="D126" s="119" t="s">
        <v>78</v>
      </c>
      <c r="E126" s="128" t="s">
        <v>21</v>
      </c>
      <c r="F126" s="233" t="s">
        <v>783</v>
      </c>
      <c r="I126" s="121"/>
      <c r="J126" s="129">
        <f>SUM(J127:J174)</f>
        <v>0</v>
      </c>
      <c r="L126" s="118"/>
      <c r="M126" s="123"/>
      <c r="P126" s="124">
        <f>SUM(P127:P174)</f>
        <v>0</v>
      </c>
      <c r="R126" s="124">
        <f>SUM(R127:R174)</f>
        <v>1033.2945</v>
      </c>
      <c r="T126" s="125">
        <f>SUM(T127:T174)</f>
        <v>13.2</v>
      </c>
      <c r="AR126" s="119" t="s">
        <v>21</v>
      </c>
      <c r="AT126" s="126" t="s">
        <v>78</v>
      </c>
      <c r="AU126" s="126" t="s">
        <v>21</v>
      </c>
      <c r="AY126" s="119" t="s">
        <v>135</v>
      </c>
      <c r="BK126" s="127">
        <f>SUM(BK127:BK174)</f>
        <v>0</v>
      </c>
    </row>
    <row r="127" spans="2:65" s="17" customFormat="1" ht="24.2" customHeight="1">
      <c r="B127" s="18"/>
      <c r="C127" s="130" t="s">
        <v>21</v>
      </c>
      <c r="D127" s="130" t="s">
        <v>138</v>
      </c>
      <c r="E127" s="131" t="s">
        <v>139</v>
      </c>
      <c r="F127" s="132" t="s">
        <v>140</v>
      </c>
      <c r="G127" s="133" t="s">
        <v>141</v>
      </c>
      <c r="H127" s="134">
        <v>30</v>
      </c>
      <c r="I127" s="135"/>
      <c r="J127" s="136">
        <f>ROUND(I127*H127,2)</f>
        <v>0</v>
      </c>
      <c r="K127" s="137"/>
      <c r="L127" s="18"/>
      <c r="M127" s="138" t="s">
        <v>1</v>
      </c>
      <c r="N127" s="139" t="s">
        <v>44</v>
      </c>
      <c r="P127" s="140">
        <f>O127*H127</f>
        <v>0</v>
      </c>
      <c r="Q127" s="140">
        <v>0</v>
      </c>
      <c r="R127" s="140">
        <f>Q127*H127</f>
        <v>0</v>
      </c>
      <c r="S127" s="140">
        <v>0.44</v>
      </c>
      <c r="T127" s="141">
        <f>S127*H127</f>
        <v>13.2</v>
      </c>
      <c r="AR127" s="142" t="s">
        <v>142</v>
      </c>
      <c r="AT127" s="142" t="s">
        <v>138</v>
      </c>
      <c r="AU127" s="142" t="s">
        <v>86</v>
      </c>
      <c r="AY127" s="2" t="s">
        <v>135</v>
      </c>
      <c r="BE127" s="143">
        <f>IF(N127="základní",J127,0)</f>
        <v>0</v>
      </c>
      <c r="BF127" s="143">
        <f>IF(N127="snížená",J127,0)</f>
        <v>0</v>
      </c>
      <c r="BG127" s="143">
        <f>IF(N127="zákl. přenesená",J127,0)</f>
        <v>0</v>
      </c>
      <c r="BH127" s="143">
        <f>IF(N127="sníž. přenesená",J127,0)</f>
        <v>0</v>
      </c>
      <c r="BI127" s="143">
        <f>IF(N127="nulová",J127,0)</f>
        <v>0</v>
      </c>
      <c r="BJ127" s="2" t="s">
        <v>21</v>
      </c>
      <c r="BK127" s="143">
        <f>ROUND(I127*H127,2)</f>
        <v>0</v>
      </c>
      <c r="BL127" s="2" t="s">
        <v>142</v>
      </c>
      <c r="BM127" s="142" t="s">
        <v>143</v>
      </c>
    </row>
    <row r="128" spans="2:65" s="144" customFormat="1" ht="11.25">
      <c r="B128" s="145"/>
      <c r="D128" s="146" t="s">
        <v>144</v>
      </c>
      <c r="E128" s="147" t="s">
        <v>93</v>
      </c>
      <c r="F128" s="148" t="s">
        <v>95</v>
      </c>
      <c r="H128" s="149">
        <v>30</v>
      </c>
      <c r="I128" s="150"/>
      <c r="L128" s="145"/>
      <c r="M128" s="151"/>
      <c r="T128" s="152"/>
      <c r="AT128" s="147" t="s">
        <v>144</v>
      </c>
      <c r="AU128" s="147" t="s">
        <v>86</v>
      </c>
      <c r="AV128" s="144" t="s">
        <v>86</v>
      </c>
      <c r="AW128" s="144" t="s">
        <v>36</v>
      </c>
      <c r="AX128" s="144" t="s">
        <v>21</v>
      </c>
      <c r="AY128" s="147" t="s">
        <v>135</v>
      </c>
    </row>
    <row r="129" spans="2:65" s="17" customFormat="1" ht="24.2" customHeight="1">
      <c r="B129" s="18"/>
      <c r="C129" s="130" t="s">
        <v>86</v>
      </c>
      <c r="D129" s="130" t="s">
        <v>138</v>
      </c>
      <c r="E129" s="131" t="s">
        <v>145</v>
      </c>
      <c r="F129" s="132" t="s">
        <v>146</v>
      </c>
      <c r="G129" s="133" t="s">
        <v>141</v>
      </c>
      <c r="H129" s="134">
        <v>405</v>
      </c>
      <c r="I129" s="135"/>
      <c r="J129" s="136">
        <f>ROUND(I129*H129,2)</f>
        <v>0</v>
      </c>
      <c r="K129" s="137"/>
      <c r="L129" s="18"/>
      <c r="M129" s="138" t="s">
        <v>1</v>
      </c>
      <c r="N129" s="139" t="s">
        <v>44</v>
      </c>
      <c r="P129" s="140">
        <f>O129*H129</f>
        <v>0</v>
      </c>
      <c r="Q129" s="140">
        <v>0</v>
      </c>
      <c r="R129" s="140">
        <f>Q129*H129</f>
        <v>0</v>
      </c>
      <c r="S129" s="140">
        <v>0</v>
      </c>
      <c r="T129" s="141">
        <f>S129*H129</f>
        <v>0</v>
      </c>
      <c r="AR129" s="142" t="s">
        <v>142</v>
      </c>
      <c r="AT129" s="142" t="s">
        <v>138</v>
      </c>
      <c r="AU129" s="142" t="s">
        <v>86</v>
      </c>
      <c r="AY129" s="2" t="s">
        <v>135</v>
      </c>
      <c r="BE129" s="143">
        <f>IF(N129="základní",J129,0)</f>
        <v>0</v>
      </c>
      <c r="BF129" s="143">
        <f>IF(N129="snížená",J129,0)</f>
        <v>0</v>
      </c>
      <c r="BG129" s="143">
        <f>IF(N129="zákl. přenesená",J129,0)</f>
        <v>0</v>
      </c>
      <c r="BH129" s="143">
        <f>IF(N129="sníž. přenesená",J129,0)</f>
        <v>0</v>
      </c>
      <c r="BI129" s="143">
        <f>IF(N129="nulová",J129,0)</f>
        <v>0</v>
      </c>
      <c r="BJ129" s="2" t="s">
        <v>21</v>
      </c>
      <c r="BK129" s="143">
        <f>ROUND(I129*H129,2)</f>
        <v>0</v>
      </c>
      <c r="BL129" s="2" t="s">
        <v>142</v>
      </c>
      <c r="BM129" s="142" t="s">
        <v>147</v>
      </c>
    </row>
    <row r="130" spans="2:65" s="144" customFormat="1" ht="11.25">
      <c r="B130" s="145"/>
      <c r="D130" s="146" t="s">
        <v>144</v>
      </c>
      <c r="E130" s="147" t="s">
        <v>90</v>
      </c>
      <c r="F130" s="148" t="s">
        <v>148</v>
      </c>
      <c r="H130" s="149">
        <v>405</v>
      </c>
      <c r="I130" s="150"/>
      <c r="L130" s="145"/>
      <c r="M130" s="151"/>
      <c r="T130" s="152"/>
      <c r="AT130" s="147" t="s">
        <v>144</v>
      </c>
      <c r="AU130" s="147" t="s">
        <v>86</v>
      </c>
      <c r="AV130" s="144" t="s">
        <v>86</v>
      </c>
      <c r="AW130" s="144" t="s">
        <v>36</v>
      </c>
      <c r="AX130" s="144" t="s">
        <v>21</v>
      </c>
      <c r="AY130" s="147" t="s">
        <v>135</v>
      </c>
    </row>
    <row r="131" spans="2:65" s="17" customFormat="1" ht="33" customHeight="1">
      <c r="B131" s="18"/>
      <c r="C131" s="130" t="s">
        <v>149</v>
      </c>
      <c r="D131" s="130" t="s">
        <v>138</v>
      </c>
      <c r="E131" s="131" t="s">
        <v>150</v>
      </c>
      <c r="F131" s="132" t="s">
        <v>151</v>
      </c>
      <c r="G131" s="133" t="s">
        <v>152</v>
      </c>
      <c r="H131" s="134">
        <v>1365.4739999999999</v>
      </c>
      <c r="I131" s="135"/>
      <c r="J131" s="136">
        <f>ROUND(I131*H131,2)</f>
        <v>0</v>
      </c>
      <c r="K131" s="137"/>
      <c r="L131" s="18"/>
      <c r="M131" s="138" t="s">
        <v>1</v>
      </c>
      <c r="N131" s="139" t="s">
        <v>44</v>
      </c>
      <c r="P131" s="140">
        <f>O131*H131</f>
        <v>0</v>
      </c>
      <c r="Q131" s="140">
        <v>0</v>
      </c>
      <c r="R131" s="140">
        <f>Q131*H131</f>
        <v>0</v>
      </c>
      <c r="S131" s="140">
        <v>0</v>
      </c>
      <c r="T131" s="141">
        <f>S131*H131</f>
        <v>0</v>
      </c>
      <c r="AR131" s="142" t="s">
        <v>142</v>
      </c>
      <c r="AT131" s="142" t="s">
        <v>138</v>
      </c>
      <c r="AU131" s="142" t="s">
        <v>86</v>
      </c>
      <c r="AY131" s="2" t="s">
        <v>135</v>
      </c>
      <c r="BE131" s="143">
        <f>IF(N131="základní",J131,0)</f>
        <v>0</v>
      </c>
      <c r="BF131" s="143">
        <f>IF(N131="snížená",J131,0)</f>
        <v>0</v>
      </c>
      <c r="BG131" s="143">
        <f>IF(N131="zákl. přenesená",J131,0)</f>
        <v>0</v>
      </c>
      <c r="BH131" s="143">
        <f>IF(N131="sníž. přenesená",J131,0)</f>
        <v>0</v>
      </c>
      <c r="BI131" s="143">
        <f>IF(N131="nulová",J131,0)</f>
        <v>0</v>
      </c>
      <c r="BJ131" s="2" t="s">
        <v>21</v>
      </c>
      <c r="BK131" s="143">
        <f>ROUND(I131*H131,2)</f>
        <v>0</v>
      </c>
      <c r="BL131" s="2" t="s">
        <v>142</v>
      </c>
      <c r="BM131" s="142" t="s">
        <v>153</v>
      </c>
    </row>
    <row r="132" spans="2:65" s="144" customFormat="1" ht="11.25">
      <c r="B132" s="145"/>
      <c r="D132" s="146" t="s">
        <v>144</v>
      </c>
      <c r="E132" s="147" t="s">
        <v>100</v>
      </c>
      <c r="F132" s="148" t="s">
        <v>154</v>
      </c>
      <c r="H132" s="149">
        <v>1365.4739999999999</v>
      </c>
      <c r="I132" s="150"/>
      <c r="L132" s="145"/>
      <c r="M132" s="151"/>
      <c r="T132" s="152"/>
      <c r="AT132" s="147" t="s">
        <v>144</v>
      </c>
      <c r="AU132" s="147" t="s">
        <v>86</v>
      </c>
      <c r="AV132" s="144" t="s">
        <v>86</v>
      </c>
      <c r="AW132" s="144" t="s">
        <v>36</v>
      </c>
      <c r="AX132" s="144" t="s">
        <v>21</v>
      </c>
      <c r="AY132" s="147" t="s">
        <v>135</v>
      </c>
    </row>
    <row r="133" spans="2:65" s="17" customFormat="1" ht="24.2" customHeight="1">
      <c r="B133" s="18"/>
      <c r="C133" s="130" t="s">
        <v>142</v>
      </c>
      <c r="D133" s="130" t="s">
        <v>138</v>
      </c>
      <c r="E133" s="131" t="s">
        <v>155</v>
      </c>
      <c r="F133" s="132" t="s">
        <v>156</v>
      </c>
      <c r="G133" s="133" t="s">
        <v>152</v>
      </c>
      <c r="H133" s="134">
        <v>1455.4739999999999</v>
      </c>
      <c r="I133" s="135"/>
      <c r="J133" s="136">
        <f>ROUND(I133*H133,2)</f>
        <v>0</v>
      </c>
      <c r="K133" s="137"/>
      <c r="L133" s="18"/>
      <c r="M133" s="138" t="s">
        <v>1</v>
      </c>
      <c r="N133" s="139" t="s">
        <v>44</v>
      </c>
      <c r="P133" s="140">
        <f>O133*H133</f>
        <v>0</v>
      </c>
      <c r="Q133" s="140">
        <v>0</v>
      </c>
      <c r="R133" s="140">
        <f>Q133*H133</f>
        <v>0</v>
      </c>
      <c r="S133" s="140">
        <v>0</v>
      </c>
      <c r="T133" s="141">
        <f>S133*H133</f>
        <v>0</v>
      </c>
      <c r="AR133" s="142" t="s">
        <v>142</v>
      </c>
      <c r="AT133" s="142" t="s">
        <v>138</v>
      </c>
      <c r="AU133" s="142" t="s">
        <v>86</v>
      </c>
      <c r="AY133" s="2" t="s">
        <v>135</v>
      </c>
      <c r="BE133" s="143">
        <f>IF(N133="základní",J133,0)</f>
        <v>0</v>
      </c>
      <c r="BF133" s="143">
        <f>IF(N133="snížená",J133,0)</f>
        <v>0</v>
      </c>
      <c r="BG133" s="143">
        <f>IF(N133="zákl. přenesená",J133,0)</f>
        <v>0</v>
      </c>
      <c r="BH133" s="143">
        <f>IF(N133="sníž. přenesená",J133,0)</f>
        <v>0</v>
      </c>
      <c r="BI133" s="143">
        <f>IF(N133="nulová",J133,0)</f>
        <v>0</v>
      </c>
      <c r="BJ133" s="2" t="s">
        <v>21</v>
      </c>
      <c r="BK133" s="143">
        <f>ROUND(I133*H133,2)</f>
        <v>0</v>
      </c>
      <c r="BL133" s="2" t="s">
        <v>142</v>
      </c>
      <c r="BM133" s="142" t="s">
        <v>157</v>
      </c>
    </row>
    <row r="134" spans="2:65" s="144" customFormat="1" ht="11.25">
      <c r="B134" s="145"/>
      <c r="D134" s="146" t="s">
        <v>144</v>
      </c>
      <c r="E134" s="147" t="s">
        <v>97</v>
      </c>
      <c r="F134" s="148" t="s">
        <v>158</v>
      </c>
      <c r="H134" s="149">
        <v>1455.4739999999999</v>
      </c>
      <c r="I134" s="150"/>
      <c r="L134" s="145"/>
      <c r="M134" s="151"/>
      <c r="T134" s="152"/>
      <c r="AT134" s="147" t="s">
        <v>144</v>
      </c>
      <c r="AU134" s="147" t="s">
        <v>86</v>
      </c>
      <c r="AV134" s="144" t="s">
        <v>86</v>
      </c>
      <c r="AW134" s="144" t="s">
        <v>36</v>
      </c>
      <c r="AX134" s="144" t="s">
        <v>79</v>
      </c>
      <c r="AY134" s="147" t="s">
        <v>135</v>
      </c>
    </row>
    <row r="135" spans="2:65" s="153" customFormat="1" ht="11.25">
      <c r="B135" s="154"/>
      <c r="D135" s="146" t="s">
        <v>144</v>
      </c>
      <c r="E135" s="155" t="s">
        <v>1</v>
      </c>
      <c r="F135" s="156" t="s">
        <v>159</v>
      </c>
      <c r="H135" s="157">
        <v>1455.4739999999999</v>
      </c>
      <c r="I135" s="158"/>
      <c r="L135" s="154"/>
      <c r="M135" s="159"/>
      <c r="T135" s="160"/>
      <c r="AT135" s="155" t="s">
        <v>144</v>
      </c>
      <c r="AU135" s="155" t="s">
        <v>86</v>
      </c>
      <c r="AV135" s="153" t="s">
        <v>142</v>
      </c>
      <c r="AW135" s="153" t="s">
        <v>36</v>
      </c>
      <c r="AX135" s="153" t="s">
        <v>21</v>
      </c>
      <c r="AY135" s="155" t="s">
        <v>135</v>
      </c>
    </row>
    <row r="136" spans="2:65" s="17" customFormat="1" ht="37.9" customHeight="1">
      <c r="B136" s="18"/>
      <c r="C136" s="130" t="s">
        <v>134</v>
      </c>
      <c r="D136" s="130" t="s">
        <v>138</v>
      </c>
      <c r="E136" s="131" t="s">
        <v>160</v>
      </c>
      <c r="F136" s="132" t="s">
        <v>161</v>
      </c>
      <c r="G136" s="133" t="s">
        <v>152</v>
      </c>
      <c r="H136" s="134">
        <v>727.73699999999997</v>
      </c>
      <c r="I136" s="135"/>
      <c r="J136" s="136">
        <f>ROUND(I136*H136,2)</f>
        <v>0</v>
      </c>
      <c r="K136" s="137"/>
      <c r="L136" s="18"/>
      <c r="M136" s="138" t="s">
        <v>1</v>
      </c>
      <c r="N136" s="139" t="s">
        <v>44</v>
      </c>
      <c r="P136" s="140">
        <f>O136*H136</f>
        <v>0</v>
      </c>
      <c r="Q136" s="140">
        <v>0</v>
      </c>
      <c r="R136" s="140">
        <f>Q136*H136</f>
        <v>0</v>
      </c>
      <c r="S136" s="140">
        <v>0</v>
      </c>
      <c r="T136" s="141">
        <f>S136*H136</f>
        <v>0</v>
      </c>
      <c r="AR136" s="142" t="s">
        <v>142</v>
      </c>
      <c r="AT136" s="142" t="s">
        <v>138</v>
      </c>
      <c r="AU136" s="142" t="s">
        <v>86</v>
      </c>
      <c r="AY136" s="2" t="s">
        <v>135</v>
      </c>
      <c r="BE136" s="143">
        <f>IF(N136="základní",J136,0)</f>
        <v>0</v>
      </c>
      <c r="BF136" s="143">
        <f>IF(N136="snížená",J136,0)</f>
        <v>0</v>
      </c>
      <c r="BG136" s="143">
        <f>IF(N136="zákl. přenesená",J136,0)</f>
        <v>0</v>
      </c>
      <c r="BH136" s="143">
        <f>IF(N136="sníž. přenesená",J136,0)</f>
        <v>0</v>
      </c>
      <c r="BI136" s="143">
        <f>IF(N136="nulová",J136,0)</f>
        <v>0</v>
      </c>
      <c r="BJ136" s="2" t="s">
        <v>21</v>
      </c>
      <c r="BK136" s="143">
        <f>ROUND(I136*H136,2)</f>
        <v>0</v>
      </c>
      <c r="BL136" s="2" t="s">
        <v>142</v>
      </c>
      <c r="BM136" s="142" t="s">
        <v>162</v>
      </c>
    </row>
    <row r="137" spans="2:65" s="17" customFormat="1" ht="19.5">
      <c r="B137" s="18"/>
      <c r="D137" s="146" t="s">
        <v>163</v>
      </c>
      <c r="F137" s="161" t="s">
        <v>164</v>
      </c>
      <c r="I137" s="162"/>
      <c r="L137" s="18"/>
      <c r="M137" s="163"/>
      <c r="T137" s="45"/>
      <c r="AT137" s="2" t="s">
        <v>163</v>
      </c>
      <c r="AU137" s="2" t="s">
        <v>86</v>
      </c>
    </row>
    <row r="138" spans="2:65" s="144" customFormat="1" ht="11.25">
      <c r="B138" s="145"/>
      <c r="D138" s="146" t="s">
        <v>144</v>
      </c>
      <c r="E138" s="147" t="s">
        <v>1</v>
      </c>
      <c r="F138" s="148" t="s">
        <v>165</v>
      </c>
      <c r="H138" s="149">
        <v>727.73699999999997</v>
      </c>
      <c r="I138" s="150"/>
      <c r="L138" s="145"/>
      <c r="M138" s="151"/>
      <c r="T138" s="152"/>
      <c r="AT138" s="147" t="s">
        <v>144</v>
      </c>
      <c r="AU138" s="147" t="s">
        <v>86</v>
      </c>
      <c r="AV138" s="144" t="s">
        <v>86</v>
      </c>
      <c r="AW138" s="144" t="s">
        <v>36</v>
      </c>
      <c r="AX138" s="144" t="s">
        <v>21</v>
      </c>
      <c r="AY138" s="147" t="s">
        <v>135</v>
      </c>
    </row>
    <row r="139" spans="2:65" s="17" customFormat="1" ht="24.2" customHeight="1">
      <c r="B139" s="18"/>
      <c r="C139" s="130" t="s">
        <v>166</v>
      </c>
      <c r="D139" s="130" t="s">
        <v>138</v>
      </c>
      <c r="E139" s="131" t="s">
        <v>167</v>
      </c>
      <c r="F139" s="132" t="s">
        <v>168</v>
      </c>
      <c r="G139" s="133" t="s">
        <v>152</v>
      </c>
      <c r="H139" s="134">
        <v>727.73699999999997</v>
      </c>
      <c r="I139" s="135"/>
      <c r="J139" s="136">
        <f>ROUND(I139*H139,2)</f>
        <v>0</v>
      </c>
      <c r="K139" s="137"/>
      <c r="L139" s="18"/>
      <c r="M139" s="138" t="s">
        <v>1</v>
      </c>
      <c r="N139" s="139" t="s">
        <v>44</v>
      </c>
      <c r="P139" s="140">
        <f>O139*H139</f>
        <v>0</v>
      </c>
      <c r="Q139" s="140">
        <v>0</v>
      </c>
      <c r="R139" s="140">
        <f>Q139*H139</f>
        <v>0</v>
      </c>
      <c r="S139" s="140">
        <v>0</v>
      </c>
      <c r="T139" s="141">
        <f>S139*H139</f>
        <v>0</v>
      </c>
      <c r="AR139" s="142" t="s">
        <v>142</v>
      </c>
      <c r="AT139" s="142" t="s">
        <v>138</v>
      </c>
      <c r="AU139" s="142" t="s">
        <v>86</v>
      </c>
      <c r="AY139" s="2" t="s">
        <v>135</v>
      </c>
      <c r="BE139" s="143">
        <f>IF(N139="základní",J139,0)</f>
        <v>0</v>
      </c>
      <c r="BF139" s="143">
        <f>IF(N139="snížená",J139,0)</f>
        <v>0</v>
      </c>
      <c r="BG139" s="143">
        <f>IF(N139="zákl. přenesená",J139,0)</f>
        <v>0</v>
      </c>
      <c r="BH139" s="143">
        <f>IF(N139="sníž. přenesená",J139,0)</f>
        <v>0</v>
      </c>
      <c r="BI139" s="143">
        <f>IF(N139="nulová",J139,0)</f>
        <v>0</v>
      </c>
      <c r="BJ139" s="2" t="s">
        <v>21</v>
      </c>
      <c r="BK139" s="143">
        <f>ROUND(I139*H139,2)</f>
        <v>0</v>
      </c>
      <c r="BL139" s="2" t="s">
        <v>142</v>
      </c>
      <c r="BM139" s="142" t="s">
        <v>169</v>
      </c>
    </row>
    <row r="140" spans="2:65" s="17" customFormat="1" ht="19.5">
      <c r="B140" s="18"/>
      <c r="D140" s="146" t="s">
        <v>163</v>
      </c>
      <c r="F140" s="161" t="s">
        <v>170</v>
      </c>
      <c r="I140" s="162"/>
      <c r="L140" s="18"/>
      <c r="M140" s="163"/>
      <c r="T140" s="45"/>
      <c r="AT140" s="2" t="s">
        <v>163</v>
      </c>
      <c r="AU140" s="2" t="s">
        <v>86</v>
      </c>
    </row>
    <row r="141" spans="2:65" s="144" customFormat="1" ht="11.25">
      <c r="B141" s="145"/>
      <c r="D141" s="146" t="s">
        <v>144</v>
      </c>
      <c r="E141" s="147" t="s">
        <v>1</v>
      </c>
      <c r="F141" s="148" t="s">
        <v>165</v>
      </c>
      <c r="H141" s="149">
        <v>727.73699999999997</v>
      </c>
      <c r="I141" s="150"/>
      <c r="L141" s="145"/>
      <c r="M141" s="151"/>
      <c r="T141" s="152"/>
      <c r="AT141" s="147" t="s">
        <v>144</v>
      </c>
      <c r="AU141" s="147" t="s">
        <v>86</v>
      </c>
      <c r="AV141" s="144" t="s">
        <v>86</v>
      </c>
      <c r="AW141" s="144" t="s">
        <v>36</v>
      </c>
      <c r="AX141" s="144" t="s">
        <v>79</v>
      </c>
      <c r="AY141" s="147" t="s">
        <v>135</v>
      </c>
    </row>
    <row r="142" spans="2:65" s="153" customFormat="1" ht="11.25">
      <c r="B142" s="154"/>
      <c r="D142" s="146" t="s">
        <v>144</v>
      </c>
      <c r="E142" s="155" t="s">
        <v>1</v>
      </c>
      <c r="F142" s="156" t="s">
        <v>159</v>
      </c>
      <c r="H142" s="157">
        <v>727.73699999999997</v>
      </c>
      <c r="I142" s="158"/>
      <c r="L142" s="154"/>
      <c r="M142" s="159"/>
      <c r="T142" s="160"/>
      <c r="AT142" s="155" t="s">
        <v>144</v>
      </c>
      <c r="AU142" s="155" t="s">
        <v>86</v>
      </c>
      <c r="AV142" s="153" t="s">
        <v>142</v>
      </c>
      <c r="AW142" s="153" t="s">
        <v>36</v>
      </c>
      <c r="AX142" s="153" t="s">
        <v>21</v>
      </c>
      <c r="AY142" s="155" t="s">
        <v>135</v>
      </c>
    </row>
    <row r="143" spans="2:65" s="17" customFormat="1" ht="33" customHeight="1">
      <c r="B143" s="18"/>
      <c r="C143" s="130" t="s">
        <v>171</v>
      </c>
      <c r="D143" s="130" t="s">
        <v>138</v>
      </c>
      <c r="E143" s="131" t="s">
        <v>172</v>
      </c>
      <c r="F143" s="132" t="s">
        <v>173</v>
      </c>
      <c r="G143" s="133" t="s">
        <v>152</v>
      </c>
      <c r="H143" s="134">
        <v>10916.055</v>
      </c>
      <c r="I143" s="135"/>
      <c r="J143" s="136">
        <f>ROUND(I143*H143,2)</f>
        <v>0</v>
      </c>
      <c r="K143" s="137"/>
      <c r="L143" s="18"/>
      <c r="M143" s="138" t="s">
        <v>1</v>
      </c>
      <c r="N143" s="139" t="s">
        <v>44</v>
      </c>
      <c r="P143" s="140">
        <f>O143*H143</f>
        <v>0</v>
      </c>
      <c r="Q143" s="140">
        <v>0</v>
      </c>
      <c r="R143" s="140">
        <f>Q143*H143</f>
        <v>0</v>
      </c>
      <c r="S143" s="140">
        <v>0</v>
      </c>
      <c r="T143" s="141">
        <f>S143*H143</f>
        <v>0</v>
      </c>
      <c r="AR143" s="142" t="s">
        <v>142</v>
      </c>
      <c r="AT143" s="142" t="s">
        <v>138</v>
      </c>
      <c r="AU143" s="142" t="s">
        <v>86</v>
      </c>
      <c r="AY143" s="2" t="s">
        <v>135</v>
      </c>
      <c r="BE143" s="143">
        <f>IF(N143="základní",J143,0)</f>
        <v>0</v>
      </c>
      <c r="BF143" s="143">
        <f>IF(N143="snížená",J143,0)</f>
        <v>0</v>
      </c>
      <c r="BG143" s="143">
        <f>IF(N143="zákl. přenesená",J143,0)</f>
        <v>0</v>
      </c>
      <c r="BH143" s="143">
        <f>IF(N143="sníž. přenesená",J143,0)</f>
        <v>0</v>
      </c>
      <c r="BI143" s="143">
        <f>IF(N143="nulová",J143,0)</f>
        <v>0</v>
      </c>
      <c r="BJ143" s="2" t="s">
        <v>21</v>
      </c>
      <c r="BK143" s="143">
        <f>ROUND(I143*H143,2)</f>
        <v>0</v>
      </c>
      <c r="BL143" s="2" t="s">
        <v>142</v>
      </c>
      <c r="BM143" s="142" t="s">
        <v>174</v>
      </c>
    </row>
    <row r="144" spans="2:65" s="144" customFormat="1" ht="11.25">
      <c r="B144" s="145"/>
      <c r="D144" s="146" t="s">
        <v>144</v>
      </c>
      <c r="E144" s="147" t="s">
        <v>1</v>
      </c>
      <c r="F144" s="148" t="s">
        <v>175</v>
      </c>
      <c r="H144" s="149">
        <v>10916.055</v>
      </c>
      <c r="I144" s="150"/>
      <c r="L144" s="145"/>
      <c r="M144" s="151"/>
      <c r="T144" s="152"/>
      <c r="AT144" s="147" t="s">
        <v>144</v>
      </c>
      <c r="AU144" s="147" t="s">
        <v>86</v>
      </c>
      <c r="AV144" s="144" t="s">
        <v>86</v>
      </c>
      <c r="AW144" s="144" t="s">
        <v>36</v>
      </c>
      <c r="AX144" s="144" t="s">
        <v>79</v>
      </c>
      <c r="AY144" s="147" t="s">
        <v>135</v>
      </c>
    </row>
    <row r="145" spans="2:65" s="153" customFormat="1" ht="11.25">
      <c r="B145" s="154"/>
      <c r="D145" s="146" t="s">
        <v>144</v>
      </c>
      <c r="E145" s="155" t="s">
        <v>1</v>
      </c>
      <c r="F145" s="156" t="s">
        <v>159</v>
      </c>
      <c r="H145" s="157">
        <v>10916.055</v>
      </c>
      <c r="I145" s="158"/>
      <c r="L145" s="154"/>
      <c r="M145" s="159"/>
      <c r="T145" s="160"/>
      <c r="AT145" s="155" t="s">
        <v>144</v>
      </c>
      <c r="AU145" s="155" t="s">
        <v>86</v>
      </c>
      <c r="AV145" s="153" t="s">
        <v>142</v>
      </c>
      <c r="AW145" s="153" t="s">
        <v>36</v>
      </c>
      <c r="AX145" s="153" t="s">
        <v>21</v>
      </c>
      <c r="AY145" s="155" t="s">
        <v>135</v>
      </c>
    </row>
    <row r="146" spans="2:65" s="17" customFormat="1" ht="21.75" customHeight="1">
      <c r="B146" s="18"/>
      <c r="C146" s="130" t="s">
        <v>176</v>
      </c>
      <c r="D146" s="130" t="s">
        <v>138</v>
      </c>
      <c r="E146" s="131" t="s">
        <v>177</v>
      </c>
      <c r="F146" s="132" t="s">
        <v>178</v>
      </c>
      <c r="G146" s="133" t="s">
        <v>152</v>
      </c>
      <c r="H146" s="134">
        <v>1365.4739999999999</v>
      </c>
      <c r="I146" s="135"/>
      <c r="J146" s="136">
        <f>ROUND(I146*H146,2)</f>
        <v>0</v>
      </c>
      <c r="K146" s="137"/>
      <c r="L146" s="18"/>
      <c r="M146" s="138" t="s">
        <v>1</v>
      </c>
      <c r="N146" s="139" t="s">
        <v>44</v>
      </c>
      <c r="P146" s="140">
        <f>O146*H146</f>
        <v>0</v>
      </c>
      <c r="Q146" s="140">
        <v>0</v>
      </c>
      <c r="R146" s="140">
        <f>Q146*H146</f>
        <v>0</v>
      </c>
      <c r="S146" s="140">
        <v>0</v>
      </c>
      <c r="T146" s="141">
        <f>S146*H146</f>
        <v>0</v>
      </c>
      <c r="AR146" s="142" t="s">
        <v>142</v>
      </c>
      <c r="AT146" s="142" t="s">
        <v>138</v>
      </c>
      <c r="AU146" s="142" t="s">
        <v>86</v>
      </c>
      <c r="AY146" s="2" t="s">
        <v>135</v>
      </c>
      <c r="BE146" s="143">
        <f>IF(N146="základní",J146,0)</f>
        <v>0</v>
      </c>
      <c r="BF146" s="143">
        <f>IF(N146="snížená",J146,0)</f>
        <v>0</v>
      </c>
      <c r="BG146" s="143">
        <f>IF(N146="zákl. přenesená",J146,0)</f>
        <v>0</v>
      </c>
      <c r="BH146" s="143">
        <f>IF(N146="sníž. přenesená",J146,0)</f>
        <v>0</v>
      </c>
      <c r="BI146" s="143">
        <f>IF(N146="nulová",J146,0)</f>
        <v>0</v>
      </c>
      <c r="BJ146" s="2" t="s">
        <v>21</v>
      </c>
      <c r="BK146" s="143">
        <f>ROUND(I146*H146,2)</f>
        <v>0</v>
      </c>
      <c r="BL146" s="2" t="s">
        <v>142</v>
      </c>
      <c r="BM146" s="142" t="s">
        <v>179</v>
      </c>
    </row>
    <row r="147" spans="2:65" s="17" customFormat="1" ht="19.5">
      <c r="B147" s="18"/>
      <c r="D147" s="146" t="s">
        <v>163</v>
      </c>
      <c r="F147" s="161" t="s">
        <v>180</v>
      </c>
      <c r="I147" s="162"/>
      <c r="L147" s="18"/>
      <c r="M147" s="163"/>
      <c r="T147" s="45"/>
      <c r="AT147" s="2" t="s">
        <v>163</v>
      </c>
      <c r="AU147" s="2" t="s">
        <v>86</v>
      </c>
    </row>
    <row r="148" spans="2:65" s="144" customFormat="1" ht="11.25">
      <c r="B148" s="145"/>
      <c r="D148" s="146" t="s">
        <v>144</v>
      </c>
      <c r="E148" s="147" t="s">
        <v>1</v>
      </c>
      <c r="F148" s="148" t="s">
        <v>100</v>
      </c>
      <c r="H148" s="149">
        <v>1365.4739999999999</v>
      </c>
      <c r="I148" s="150"/>
      <c r="L148" s="145"/>
      <c r="M148" s="151"/>
      <c r="T148" s="152"/>
      <c r="AT148" s="147" t="s">
        <v>144</v>
      </c>
      <c r="AU148" s="147" t="s">
        <v>86</v>
      </c>
      <c r="AV148" s="144" t="s">
        <v>86</v>
      </c>
      <c r="AW148" s="144" t="s">
        <v>36</v>
      </c>
      <c r="AX148" s="144" t="s">
        <v>79</v>
      </c>
      <c r="AY148" s="147" t="s">
        <v>135</v>
      </c>
    </row>
    <row r="149" spans="2:65" s="153" customFormat="1" ht="11.25">
      <c r="B149" s="154"/>
      <c r="D149" s="146" t="s">
        <v>144</v>
      </c>
      <c r="E149" s="155" t="s">
        <v>1</v>
      </c>
      <c r="F149" s="156" t="s">
        <v>159</v>
      </c>
      <c r="H149" s="157">
        <v>1365.4739999999999</v>
      </c>
      <c r="I149" s="158"/>
      <c r="L149" s="154"/>
      <c r="M149" s="159"/>
      <c r="T149" s="160"/>
      <c r="AT149" s="155" t="s">
        <v>144</v>
      </c>
      <c r="AU149" s="155" t="s">
        <v>86</v>
      </c>
      <c r="AV149" s="153" t="s">
        <v>142</v>
      </c>
      <c r="AW149" s="153" t="s">
        <v>36</v>
      </c>
      <c r="AX149" s="153" t="s">
        <v>21</v>
      </c>
      <c r="AY149" s="155" t="s">
        <v>135</v>
      </c>
    </row>
    <row r="150" spans="2:65" s="17" customFormat="1" ht="24.2" customHeight="1">
      <c r="B150" s="18"/>
      <c r="C150" s="130" t="s">
        <v>181</v>
      </c>
      <c r="D150" s="130" t="s">
        <v>138</v>
      </c>
      <c r="E150" s="131" t="s">
        <v>182</v>
      </c>
      <c r="F150" s="132" t="s">
        <v>183</v>
      </c>
      <c r="G150" s="133" t="s">
        <v>184</v>
      </c>
      <c r="H150" s="134">
        <v>1457.874</v>
      </c>
      <c r="I150" s="135"/>
      <c r="J150" s="136">
        <f>ROUND(I150*H150,2)</f>
        <v>0</v>
      </c>
      <c r="K150" s="137"/>
      <c r="L150" s="18"/>
      <c r="M150" s="138" t="s">
        <v>1</v>
      </c>
      <c r="N150" s="139" t="s">
        <v>44</v>
      </c>
      <c r="P150" s="140">
        <f>O150*H150</f>
        <v>0</v>
      </c>
      <c r="Q150" s="140">
        <v>0</v>
      </c>
      <c r="R150" s="140">
        <f>Q150*H150</f>
        <v>0</v>
      </c>
      <c r="S150" s="140">
        <v>0</v>
      </c>
      <c r="T150" s="141">
        <f>S150*H150</f>
        <v>0</v>
      </c>
      <c r="AR150" s="142" t="s">
        <v>142</v>
      </c>
      <c r="AT150" s="142" t="s">
        <v>138</v>
      </c>
      <c r="AU150" s="142" t="s">
        <v>86</v>
      </c>
      <c r="AY150" s="2" t="s">
        <v>135</v>
      </c>
      <c r="BE150" s="143">
        <f>IF(N150="základní",J150,0)</f>
        <v>0</v>
      </c>
      <c r="BF150" s="143">
        <f>IF(N150="snížená",J150,0)</f>
        <v>0</v>
      </c>
      <c r="BG150" s="143">
        <f>IF(N150="zákl. přenesená",J150,0)</f>
        <v>0</v>
      </c>
      <c r="BH150" s="143">
        <f>IF(N150="sníž. přenesená",J150,0)</f>
        <v>0</v>
      </c>
      <c r="BI150" s="143">
        <f>IF(N150="nulová",J150,0)</f>
        <v>0</v>
      </c>
      <c r="BJ150" s="2" t="s">
        <v>21</v>
      </c>
      <c r="BK150" s="143">
        <f>ROUND(I150*H150,2)</f>
        <v>0</v>
      </c>
      <c r="BL150" s="2" t="s">
        <v>142</v>
      </c>
      <c r="BM150" s="142" t="s">
        <v>185</v>
      </c>
    </row>
    <row r="151" spans="2:65" s="17" customFormat="1" ht="19.5">
      <c r="B151" s="18"/>
      <c r="D151" s="146" t="s">
        <v>163</v>
      </c>
      <c r="F151" s="161" t="s">
        <v>186</v>
      </c>
      <c r="I151" s="162"/>
      <c r="L151" s="18"/>
      <c r="M151" s="163"/>
      <c r="T151" s="45"/>
      <c r="AT151" s="2" t="s">
        <v>163</v>
      </c>
      <c r="AU151" s="2" t="s">
        <v>86</v>
      </c>
    </row>
    <row r="152" spans="2:65" s="144" customFormat="1" ht="11.25">
      <c r="B152" s="145"/>
      <c r="D152" s="146" t="s">
        <v>144</v>
      </c>
      <c r="E152" s="147" t="s">
        <v>1</v>
      </c>
      <c r="F152" s="148" t="s">
        <v>187</v>
      </c>
      <c r="H152" s="149">
        <v>1457.874</v>
      </c>
      <c r="I152" s="150"/>
      <c r="L152" s="145"/>
      <c r="M152" s="151"/>
      <c r="T152" s="152"/>
      <c r="AT152" s="147" t="s">
        <v>144</v>
      </c>
      <c r="AU152" s="147" t="s">
        <v>86</v>
      </c>
      <c r="AV152" s="144" t="s">
        <v>86</v>
      </c>
      <c r="AW152" s="144" t="s">
        <v>36</v>
      </c>
      <c r="AX152" s="144" t="s">
        <v>79</v>
      </c>
      <c r="AY152" s="147" t="s">
        <v>135</v>
      </c>
    </row>
    <row r="153" spans="2:65" s="153" customFormat="1" ht="11.25">
      <c r="B153" s="154"/>
      <c r="D153" s="146" t="s">
        <v>144</v>
      </c>
      <c r="E153" s="155" t="s">
        <v>1</v>
      </c>
      <c r="F153" s="156" t="s">
        <v>159</v>
      </c>
      <c r="H153" s="157">
        <v>1457.874</v>
      </c>
      <c r="I153" s="158"/>
      <c r="L153" s="154"/>
      <c r="M153" s="159"/>
      <c r="T153" s="160"/>
      <c r="AT153" s="155" t="s">
        <v>144</v>
      </c>
      <c r="AU153" s="155" t="s">
        <v>86</v>
      </c>
      <c r="AV153" s="153" t="s">
        <v>142</v>
      </c>
      <c r="AW153" s="153" t="s">
        <v>36</v>
      </c>
      <c r="AX153" s="153" t="s">
        <v>21</v>
      </c>
      <c r="AY153" s="155" t="s">
        <v>135</v>
      </c>
    </row>
    <row r="154" spans="2:65" s="17" customFormat="1" ht="33" customHeight="1">
      <c r="B154" s="18"/>
      <c r="C154" s="130" t="s">
        <v>26</v>
      </c>
      <c r="D154" s="130" t="s">
        <v>138</v>
      </c>
      <c r="E154" s="131" t="s">
        <v>188</v>
      </c>
      <c r="F154" s="132" t="s">
        <v>189</v>
      </c>
      <c r="G154" s="133" t="s">
        <v>152</v>
      </c>
      <c r="H154" s="134">
        <v>907.2</v>
      </c>
      <c r="I154" s="135"/>
      <c r="J154" s="136">
        <f>ROUND(I154*H154,2)</f>
        <v>0</v>
      </c>
      <c r="K154" s="137"/>
      <c r="L154" s="18"/>
      <c r="M154" s="138" t="s">
        <v>1</v>
      </c>
      <c r="N154" s="139" t="s">
        <v>44</v>
      </c>
      <c r="P154" s="140">
        <f>O154*H154</f>
        <v>0</v>
      </c>
      <c r="Q154" s="140">
        <v>0</v>
      </c>
      <c r="R154" s="140">
        <f>Q154*H154</f>
        <v>0</v>
      </c>
      <c r="S154" s="140">
        <v>0</v>
      </c>
      <c r="T154" s="141">
        <f>S154*H154</f>
        <v>0</v>
      </c>
      <c r="AR154" s="142" t="s">
        <v>142</v>
      </c>
      <c r="AT154" s="142" t="s">
        <v>138</v>
      </c>
      <c r="AU154" s="142" t="s">
        <v>86</v>
      </c>
      <c r="AY154" s="2" t="s">
        <v>135</v>
      </c>
      <c r="BE154" s="143">
        <f>IF(N154="základní",J154,0)</f>
        <v>0</v>
      </c>
      <c r="BF154" s="143">
        <f>IF(N154="snížená",J154,0)</f>
        <v>0</v>
      </c>
      <c r="BG154" s="143">
        <f>IF(N154="zákl. přenesená",J154,0)</f>
        <v>0</v>
      </c>
      <c r="BH154" s="143">
        <f>IF(N154="sníž. přenesená",J154,0)</f>
        <v>0</v>
      </c>
      <c r="BI154" s="143">
        <f>IF(N154="nulová",J154,0)</f>
        <v>0</v>
      </c>
      <c r="BJ154" s="2" t="s">
        <v>21</v>
      </c>
      <c r="BK154" s="143">
        <f>ROUND(I154*H154,2)</f>
        <v>0</v>
      </c>
      <c r="BL154" s="2" t="s">
        <v>142</v>
      </c>
      <c r="BM154" s="142" t="s">
        <v>190</v>
      </c>
    </row>
    <row r="155" spans="2:65" s="17" customFormat="1" ht="19.5">
      <c r="B155" s="18"/>
      <c r="D155" s="146" t="s">
        <v>163</v>
      </c>
      <c r="F155" s="161" t="s">
        <v>191</v>
      </c>
      <c r="I155" s="162"/>
      <c r="L155" s="18"/>
      <c r="M155" s="163"/>
      <c r="T155" s="45"/>
      <c r="AT155" s="2" t="s">
        <v>163</v>
      </c>
      <c r="AU155" s="2" t="s">
        <v>86</v>
      </c>
    </row>
    <row r="156" spans="2:65" s="144" customFormat="1" ht="11.25">
      <c r="B156" s="145"/>
      <c r="D156" s="146" t="s">
        <v>144</v>
      </c>
      <c r="E156" s="147" t="s">
        <v>192</v>
      </c>
      <c r="F156" s="148" t="s">
        <v>193</v>
      </c>
      <c r="H156" s="149">
        <v>907.2</v>
      </c>
      <c r="I156" s="150"/>
      <c r="L156" s="145"/>
      <c r="M156" s="151"/>
      <c r="T156" s="152"/>
      <c r="AT156" s="147" t="s">
        <v>144</v>
      </c>
      <c r="AU156" s="147" t="s">
        <v>86</v>
      </c>
      <c r="AV156" s="144" t="s">
        <v>86</v>
      </c>
      <c r="AW156" s="144" t="s">
        <v>36</v>
      </c>
      <c r="AX156" s="144" t="s">
        <v>79</v>
      </c>
      <c r="AY156" s="147" t="s">
        <v>135</v>
      </c>
    </row>
    <row r="157" spans="2:65" s="153" customFormat="1" ht="11.25">
      <c r="B157" s="154"/>
      <c r="D157" s="146" t="s">
        <v>144</v>
      </c>
      <c r="E157" s="155" t="s">
        <v>1</v>
      </c>
      <c r="F157" s="156" t="s">
        <v>159</v>
      </c>
      <c r="H157" s="157">
        <v>907.2</v>
      </c>
      <c r="I157" s="158"/>
      <c r="L157" s="154"/>
      <c r="M157" s="159"/>
      <c r="T157" s="160"/>
      <c r="AT157" s="155" t="s">
        <v>144</v>
      </c>
      <c r="AU157" s="155" t="s">
        <v>86</v>
      </c>
      <c r="AV157" s="153" t="s">
        <v>142</v>
      </c>
      <c r="AW157" s="153" t="s">
        <v>36</v>
      </c>
      <c r="AX157" s="153" t="s">
        <v>21</v>
      </c>
      <c r="AY157" s="155" t="s">
        <v>135</v>
      </c>
    </row>
    <row r="158" spans="2:65" s="17" customFormat="1" ht="16.5" customHeight="1">
      <c r="B158" s="18"/>
      <c r="C158" s="164" t="s">
        <v>194</v>
      </c>
      <c r="D158" s="164" t="s">
        <v>195</v>
      </c>
      <c r="E158" s="165" t="s">
        <v>196</v>
      </c>
      <c r="F158" s="166" t="s">
        <v>197</v>
      </c>
      <c r="G158" s="167" t="s">
        <v>184</v>
      </c>
      <c r="H158" s="168">
        <v>907.2</v>
      </c>
      <c r="I158" s="169"/>
      <c r="J158" s="170">
        <f>ROUND(I158*H158,2)</f>
        <v>0</v>
      </c>
      <c r="K158" s="171"/>
      <c r="L158" s="172"/>
      <c r="M158" s="173" t="s">
        <v>1</v>
      </c>
      <c r="N158" s="174" t="s">
        <v>44</v>
      </c>
      <c r="P158" s="140">
        <f>O158*H158</f>
        <v>0</v>
      </c>
      <c r="Q158" s="140">
        <v>1</v>
      </c>
      <c r="R158" s="140">
        <f>Q158*H158</f>
        <v>907.2</v>
      </c>
      <c r="S158" s="140">
        <v>0</v>
      </c>
      <c r="T158" s="141">
        <f>S158*H158</f>
        <v>0</v>
      </c>
      <c r="AR158" s="142" t="s">
        <v>176</v>
      </c>
      <c r="AT158" s="142" t="s">
        <v>195</v>
      </c>
      <c r="AU158" s="142" t="s">
        <v>86</v>
      </c>
      <c r="AY158" s="2" t="s">
        <v>135</v>
      </c>
      <c r="BE158" s="143">
        <f>IF(N158="základní",J158,0)</f>
        <v>0</v>
      </c>
      <c r="BF158" s="143">
        <f>IF(N158="snížená",J158,0)</f>
        <v>0</v>
      </c>
      <c r="BG158" s="143">
        <f>IF(N158="zákl. přenesená",J158,0)</f>
        <v>0</v>
      </c>
      <c r="BH158" s="143">
        <f>IF(N158="sníž. přenesená",J158,0)</f>
        <v>0</v>
      </c>
      <c r="BI158" s="143">
        <f>IF(N158="nulová",J158,0)</f>
        <v>0</v>
      </c>
      <c r="BJ158" s="2" t="s">
        <v>21</v>
      </c>
      <c r="BK158" s="143">
        <f>ROUND(I158*H158,2)</f>
        <v>0</v>
      </c>
      <c r="BL158" s="2" t="s">
        <v>142</v>
      </c>
      <c r="BM158" s="142" t="s">
        <v>198</v>
      </c>
    </row>
    <row r="159" spans="2:65" s="17" customFormat="1" ht="19.5">
      <c r="B159" s="18"/>
      <c r="D159" s="146" t="s">
        <v>163</v>
      </c>
      <c r="F159" s="161" t="s">
        <v>199</v>
      </c>
      <c r="I159" s="162"/>
      <c r="L159" s="18"/>
      <c r="M159" s="163"/>
      <c r="T159" s="45"/>
      <c r="AT159" s="2" t="s">
        <v>163</v>
      </c>
      <c r="AU159" s="2" t="s">
        <v>86</v>
      </c>
    </row>
    <row r="160" spans="2:65" s="144" customFormat="1" ht="11.25">
      <c r="B160" s="145"/>
      <c r="D160" s="146" t="s">
        <v>144</v>
      </c>
      <c r="E160" s="147" t="s">
        <v>1</v>
      </c>
      <c r="F160" s="148" t="s">
        <v>200</v>
      </c>
      <c r="H160" s="149">
        <v>907.2</v>
      </c>
      <c r="I160" s="150"/>
      <c r="L160" s="145"/>
      <c r="M160" s="151"/>
      <c r="T160" s="152"/>
      <c r="AT160" s="147" t="s">
        <v>144</v>
      </c>
      <c r="AU160" s="147" t="s">
        <v>86</v>
      </c>
      <c r="AV160" s="144" t="s">
        <v>86</v>
      </c>
      <c r="AW160" s="144" t="s">
        <v>36</v>
      </c>
      <c r="AX160" s="144" t="s">
        <v>21</v>
      </c>
      <c r="AY160" s="147" t="s">
        <v>135</v>
      </c>
    </row>
    <row r="161" spans="2:65" s="17" customFormat="1" ht="24.2" customHeight="1">
      <c r="B161" s="18"/>
      <c r="C161" s="130" t="s">
        <v>201</v>
      </c>
      <c r="D161" s="130" t="s">
        <v>138</v>
      </c>
      <c r="E161" s="131" t="s">
        <v>202</v>
      </c>
      <c r="F161" s="132" t="s">
        <v>203</v>
      </c>
      <c r="G161" s="133" t="s">
        <v>141</v>
      </c>
      <c r="H161" s="134">
        <v>315</v>
      </c>
      <c r="I161" s="135"/>
      <c r="J161" s="136">
        <f>ROUND(I161*H161,2)</f>
        <v>0</v>
      </c>
      <c r="K161" s="137"/>
      <c r="L161" s="18"/>
      <c r="M161" s="138" t="s">
        <v>1</v>
      </c>
      <c r="N161" s="139" t="s">
        <v>44</v>
      </c>
      <c r="P161" s="140">
        <f>O161*H161</f>
        <v>0</v>
      </c>
      <c r="Q161" s="140">
        <v>0</v>
      </c>
      <c r="R161" s="140">
        <f>Q161*H161</f>
        <v>0</v>
      </c>
      <c r="S161" s="140">
        <v>0</v>
      </c>
      <c r="T161" s="141">
        <f>S161*H161</f>
        <v>0</v>
      </c>
      <c r="AR161" s="142" t="s">
        <v>142</v>
      </c>
      <c r="AT161" s="142" t="s">
        <v>138</v>
      </c>
      <c r="AU161" s="142" t="s">
        <v>86</v>
      </c>
      <c r="AY161" s="2" t="s">
        <v>135</v>
      </c>
      <c r="BE161" s="143">
        <f>IF(N161="základní",J161,0)</f>
        <v>0</v>
      </c>
      <c r="BF161" s="143">
        <f>IF(N161="snížená",J161,0)</f>
        <v>0</v>
      </c>
      <c r="BG161" s="143">
        <f>IF(N161="zákl. přenesená",J161,0)</f>
        <v>0</v>
      </c>
      <c r="BH161" s="143">
        <f>IF(N161="sníž. přenesená",J161,0)</f>
        <v>0</v>
      </c>
      <c r="BI161" s="143">
        <f>IF(N161="nulová",J161,0)</f>
        <v>0</v>
      </c>
      <c r="BJ161" s="2" t="s">
        <v>21</v>
      </c>
      <c r="BK161" s="143">
        <f>ROUND(I161*H161,2)</f>
        <v>0</v>
      </c>
      <c r="BL161" s="2" t="s">
        <v>142</v>
      </c>
      <c r="BM161" s="142" t="s">
        <v>204</v>
      </c>
    </row>
    <row r="162" spans="2:65" s="144" customFormat="1" ht="11.25">
      <c r="B162" s="145"/>
      <c r="D162" s="146" t="s">
        <v>144</v>
      </c>
      <c r="E162" s="147" t="s">
        <v>1</v>
      </c>
      <c r="F162" s="148" t="s">
        <v>205</v>
      </c>
      <c r="H162" s="149">
        <v>315</v>
      </c>
      <c r="I162" s="150"/>
      <c r="L162" s="145"/>
      <c r="M162" s="151"/>
      <c r="T162" s="152"/>
      <c r="AT162" s="147" t="s">
        <v>144</v>
      </c>
      <c r="AU162" s="147" t="s">
        <v>86</v>
      </c>
      <c r="AV162" s="144" t="s">
        <v>86</v>
      </c>
      <c r="AW162" s="144" t="s">
        <v>36</v>
      </c>
      <c r="AX162" s="144" t="s">
        <v>21</v>
      </c>
      <c r="AY162" s="147" t="s">
        <v>135</v>
      </c>
    </row>
    <row r="163" spans="2:65" s="17" customFormat="1" ht="16.5" customHeight="1">
      <c r="B163" s="18"/>
      <c r="C163" s="164" t="s">
        <v>206</v>
      </c>
      <c r="D163" s="164" t="s">
        <v>195</v>
      </c>
      <c r="E163" s="165" t="s">
        <v>207</v>
      </c>
      <c r="F163" s="166" t="s">
        <v>208</v>
      </c>
      <c r="G163" s="167" t="s">
        <v>184</v>
      </c>
      <c r="H163" s="168">
        <v>126</v>
      </c>
      <c r="I163" s="169"/>
      <c r="J163" s="170">
        <f>ROUND(I163*H163,2)</f>
        <v>0</v>
      </c>
      <c r="K163" s="171"/>
      <c r="L163" s="172"/>
      <c r="M163" s="173" t="s">
        <v>1</v>
      </c>
      <c r="N163" s="174" t="s">
        <v>44</v>
      </c>
      <c r="P163" s="140">
        <f>O163*H163</f>
        <v>0</v>
      </c>
      <c r="Q163" s="140">
        <v>1</v>
      </c>
      <c r="R163" s="140">
        <f>Q163*H163</f>
        <v>126</v>
      </c>
      <c r="S163" s="140">
        <v>0</v>
      </c>
      <c r="T163" s="141">
        <f>S163*H163</f>
        <v>0</v>
      </c>
      <c r="AR163" s="142" t="s">
        <v>176</v>
      </c>
      <c r="AT163" s="142" t="s">
        <v>195</v>
      </c>
      <c r="AU163" s="142" t="s">
        <v>86</v>
      </c>
      <c r="AY163" s="2" t="s">
        <v>135</v>
      </c>
      <c r="BE163" s="143">
        <f>IF(N163="základní",J163,0)</f>
        <v>0</v>
      </c>
      <c r="BF163" s="143">
        <f>IF(N163="snížená",J163,0)</f>
        <v>0</v>
      </c>
      <c r="BG163" s="143">
        <f>IF(N163="zákl. přenesená",J163,0)</f>
        <v>0</v>
      </c>
      <c r="BH163" s="143">
        <f>IF(N163="sníž. přenesená",J163,0)</f>
        <v>0</v>
      </c>
      <c r="BI163" s="143">
        <f>IF(N163="nulová",J163,0)</f>
        <v>0</v>
      </c>
      <c r="BJ163" s="2" t="s">
        <v>21</v>
      </c>
      <c r="BK163" s="143">
        <f>ROUND(I163*H163,2)</f>
        <v>0</v>
      </c>
      <c r="BL163" s="2" t="s">
        <v>142</v>
      </c>
      <c r="BM163" s="142" t="s">
        <v>209</v>
      </c>
    </row>
    <row r="164" spans="2:65" s="144" customFormat="1" ht="11.25">
      <c r="B164" s="145"/>
      <c r="D164" s="146" t="s">
        <v>144</v>
      </c>
      <c r="E164" s="147" t="s">
        <v>1</v>
      </c>
      <c r="F164" s="148" t="s">
        <v>210</v>
      </c>
      <c r="H164" s="149">
        <v>126</v>
      </c>
      <c r="I164" s="150"/>
      <c r="L164" s="145"/>
      <c r="M164" s="151"/>
      <c r="T164" s="152"/>
      <c r="AT164" s="147" t="s">
        <v>144</v>
      </c>
      <c r="AU164" s="147" t="s">
        <v>86</v>
      </c>
      <c r="AV164" s="144" t="s">
        <v>86</v>
      </c>
      <c r="AW164" s="144" t="s">
        <v>36</v>
      </c>
      <c r="AX164" s="144" t="s">
        <v>21</v>
      </c>
      <c r="AY164" s="147" t="s">
        <v>135</v>
      </c>
    </row>
    <row r="165" spans="2:65" s="17" customFormat="1" ht="24.2" customHeight="1">
      <c r="B165" s="18"/>
      <c r="C165" s="130" t="s">
        <v>211</v>
      </c>
      <c r="D165" s="130" t="s">
        <v>138</v>
      </c>
      <c r="E165" s="131" t="s">
        <v>212</v>
      </c>
      <c r="F165" s="132" t="s">
        <v>213</v>
      </c>
      <c r="G165" s="133" t="s">
        <v>141</v>
      </c>
      <c r="H165" s="134">
        <v>225</v>
      </c>
      <c r="I165" s="135"/>
      <c r="J165" s="136">
        <f>ROUND(I165*H165,2)</f>
        <v>0</v>
      </c>
      <c r="K165" s="137"/>
      <c r="L165" s="18"/>
      <c r="M165" s="138" t="s">
        <v>1</v>
      </c>
      <c r="N165" s="139" t="s">
        <v>44</v>
      </c>
      <c r="P165" s="140">
        <f>O165*H165</f>
        <v>0</v>
      </c>
      <c r="Q165" s="140">
        <v>0</v>
      </c>
      <c r="R165" s="140">
        <f>Q165*H165</f>
        <v>0</v>
      </c>
      <c r="S165" s="140">
        <v>0</v>
      </c>
      <c r="T165" s="141">
        <f>S165*H165</f>
        <v>0</v>
      </c>
      <c r="AR165" s="142" t="s">
        <v>142</v>
      </c>
      <c r="AT165" s="142" t="s">
        <v>138</v>
      </c>
      <c r="AU165" s="142" t="s">
        <v>86</v>
      </c>
      <c r="AY165" s="2" t="s">
        <v>135</v>
      </c>
      <c r="BE165" s="143">
        <f>IF(N165="základní",J165,0)</f>
        <v>0</v>
      </c>
      <c r="BF165" s="143">
        <f>IF(N165="snížená",J165,0)</f>
        <v>0</v>
      </c>
      <c r="BG165" s="143">
        <f>IF(N165="zákl. přenesená",J165,0)</f>
        <v>0</v>
      </c>
      <c r="BH165" s="143">
        <f>IF(N165="sníž. přenesená",J165,0)</f>
        <v>0</v>
      </c>
      <c r="BI165" s="143">
        <f>IF(N165="nulová",J165,0)</f>
        <v>0</v>
      </c>
      <c r="BJ165" s="2" t="s">
        <v>21</v>
      </c>
      <c r="BK165" s="143">
        <f>ROUND(I165*H165,2)</f>
        <v>0</v>
      </c>
      <c r="BL165" s="2" t="s">
        <v>142</v>
      </c>
      <c r="BM165" s="142" t="s">
        <v>214</v>
      </c>
    </row>
    <row r="166" spans="2:65" s="17" customFormat="1" ht="19.5">
      <c r="B166" s="18"/>
      <c r="D166" s="146" t="s">
        <v>163</v>
      </c>
      <c r="F166" s="161" t="s">
        <v>215</v>
      </c>
      <c r="I166" s="162"/>
      <c r="L166" s="18"/>
      <c r="M166" s="163"/>
      <c r="T166" s="45"/>
      <c r="AT166" s="2" t="s">
        <v>163</v>
      </c>
      <c r="AU166" s="2" t="s">
        <v>86</v>
      </c>
    </row>
    <row r="167" spans="2:65" s="144" customFormat="1" ht="11.25">
      <c r="B167" s="145"/>
      <c r="D167" s="146" t="s">
        <v>144</v>
      </c>
      <c r="E167" s="147" t="s">
        <v>1</v>
      </c>
      <c r="F167" s="148" t="s">
        <v>216</v>
      </c>
      <c r="H167" s="149">
        <v>225</v>
      </c>
      <c r="I167" s="150"/>
      <c r="L167" s="145"/>
      <c r="M167" s="151"/>
      <c r="T167" s="152"/>
      <c r="AT167" s="147" t="s">
        <v>144</v>
      </c>
      <c r="AU167" s="147" t="s">
        <v>86</v>
      </c>
      <c r="AV167" s="144" t="s">
        <v>86</v>
      </c>
      <c r="AW167" s="144" t="s">
        <v>36</v>
      </c>
      <c r="AX167" s="144" t="s">
        <v>21</v>
      </c>
      <c r="AY167" s="147" t="s">
        <v>135</v>
      </c>
    </row>
    <row r="168" spans="2:65" s="17" customFormat="1" ht="24.2" customHeight="1">
      <c r="B168" s="18"/>
      <c r="C168" s="130" t="s">
        <v>8</v>
      </c>
      <c r="D168" s="130" t="s">
        <v>138</v>
      </c>
      <c r="E168" s="131" t="s">
        <v>217</v>
      </c>
      <c r="F168" s="132" t="s">
        <v>218</v>
      </c>
      <c r="G168" s="133" t="s">
        <v>141</v>
      </c>
      <c r="H168" s="134">
        <v>315</v>
      </c>
      <c r="I168" s="135"/>
      <c r="J168" s="136">
        <f>ROUND(I168*H168,2)</f>
        <v>0</v>
      </c>
      <c r="K168" s="137"/>
      <c r="L168" s="18"/>
      <c r="M168" s="138" t="s">
        <v>1</v>
      </c>
      <c r="N168" s="139" t="s">
        <v>44</v>
      </c>
      <c r="P168" s="140">
        <f>O168*H168</f>
        <v>0</v>
      </c>
      <c r="Q168" s="140">
        <v>0</v>
      </c>
      <c r="R168" s="140">
        <f>Q168*H168</f>
        <v>0</v>
      </c>
      <c r="S168" s="140">
        <v>0</v>
      </c>
      <c r="T168" s="141">
        <f>S168*H168</f>
        <v>0</v>
      </c>
      <c r="AR168" s="142" t="s">
        <v>142</v>
      </c>
      <c r="AT168" s="142" t="s">
        <v>138</v>
      </c>
      <c r="AU168" s="142" t="s">
        <v>86</v>
      </c>
      <c r="AY168" s="2" t="s">
        <v>135</v>
      </c>
      <c r="BE168" s="143">
        <f>IF(N168="základní",J168,0)</f>
        <v>0</v>
      </c>
      <c r="BF168" s="143">
        <f>IF(N168="snížená",J168,0)</f>
        <v>0</v>
      </c>
      <c r="BG168" s="143">
        <f>IF(N168="zákl. přenesená",J168,0)</f>
        <v>0</v>
      </c>
      <c r="BH168" s="143">
        <f>IF(N168="sníž. přenesená",J168,0)</f>
        <v>0</v>
      </c>
      <c r="BI168" s="143">
        <f>IF(N168="nulová",J168,0)</f>
        <v>0</v>
      </c>
      <c r="BJ168" s="2" t="s">
        <v>21</v>
      </c>
      <c r="BK168" s="143">
        <f>ROUND(I168*H168,2)</f>
        <v>0</v>
      </c>
      <c r="BL168" s="2" t="s">
        <v>142</v>
      </c>
      <c r="BM168" s="142" t="s">
        <v>219</v>
      </c>
    </row>
    <row r="169" spans="2:65" s="144" customFormat="1" ht="11.25">
      <c r="B169" s="145"/>
      <c r="D169" s="146" t="s">
        <v>144</v>
      </c>
      <c r="E169" s="147" t="s">
        <v>1</v>
      </c>
      <c r="F169" s="148" t="s">
        <v>205</v>
      </c>
      <c r="H169" s="149">
        <v>315</v>
      </c>
      <c r="I169" s="150"/>
      <c r="L169" s="145"/>
      <c r="M169" s="151"/>
      <c r="T169" s="152"/>
      <c r="AT169" s="147" t="s">
        <v>144</v>
      </c>
      <c r="AU169" s="147" t="s">
        <v>86</v>
      </c>
      <c r="AV169" s="144" t="s">
        <v>86</v>
      </c>
      <c r="AW169" s="144" t="s">
        <v>36</v>
      </c>
      <c r="AX169" s="144" t="s">
        <v>21</v>
      </c>
      <c r="AY169" s="147" t="s">
        <v>135</v>
      </c>
    </row>
    <row r="170" spans="2:65" s="17" customFormat="1" ht="16.5" customHeight="1">
      <c r="B170" s="18"/>
      <c r="C170" s="164" t="s">
        <v>220</v>
      </c>
      <c r="D170" s="164" t="s">
        <v>195</v>
      </c>
      <c r="E170" s="165" t="s">
        <v>221</v>
      </c>
      <c r="F170" s="166" t="s">
        <v>222</v>
      </c>
      <c r="G170" s="167" t="s">
        <v>223</v>
      </c>
      <c r="H170" s="168">
        <v>94.5</v>
      </c>
      <c r="I170" s="169"/>
      <c r="J170" s="170">
        <f>ROUND(I170*H170,2)</f>
        <v>0</v>
      </c>
      <c r="K170" s="171"/>
      <c r="L170" s="172"/>
      <c r="M170" s="173" t="s">
        <v>1</v>
      </c>
      <c r="N170" s="174" t="s">
        <v>44</v>
      </c>
      <c r="P170" s="140">
        <f>O170*H170</f>
        <v>0</v>
      </c>
      <c r="Q170" s="140">
        <v>1E-3</v>
      </c>
      <c r="R170" s="140">
        <f>Q170*H170</f>
        <v>9.4500000000000001E-2</v>
      </c>
      <c r="S170" s="140">
        <v>0</v>
      </c>
      <c r="T170" s="141">
        <f>S170*H170</f>
        <v>0</v>
      </c>
      <c r="AR170" s="142" t="s">
        <v>176</v>
      </c>
      <c r="AT170" s="142" t="s">
        <v>195</v>
      </c>
      <c r="AU170" s="142" t="s">
        <v>86</v>
      </c>
      <c r="AY170" s="2" t="s">
        <v>135</v>
      </c>
      <c r="BE170" s="143">
        <f>IF(N170="základní",J170,0)</f>
        <v>0</v>
      </c>
      <c r="BF170" s="143">
        <f>IF(N170="snížená",J170,0)</f>
        <v>0</v>
      </c>
      <c r="BG170" s="143">
        <f>IF(N170="zákl. přenesená",J170,0)</f>
        <v>0</v>
      </c>
      <c r="BH170" s="143">
        <f>IF(N170="sníž. přenesená",J170,0)</f>
        <v>0</v>
      </c>
      <c r="BI170" s="143">
        <f>IF(N170="nulová",J170,0)</f>
        <v>0</v>
      </c>
      <c r="BJ170" s="2" t="s">
        <v>21</v>
      </c>
      <c r="BK170" s="143">
        <f>ROUND(I170*H170,2)</f>
        <v>0</v>
      </c>
      <c r="BL170" s="2" t="s">
        <v>142</v>
      </c>
      <c r="BM170" s="142" t="s">
        <v>224</v>
      </c>
    </row>
    <row r="171" spans="2:65" s="144" customFormat="1" ht="11.25">
      <c r="B171" s="145"/>
      <c r="D171" s="146" t="s">
        <v>144</v>
      </c>
      <c r="E171" s="147" t="s">
        <v>1</v>
      </c>
      <c r="F171" s="148" t="s">
        <v>225</v>
      </c>
      <c r="H171" s="149">
        <v>94.5</v>
      </c>
      <c r="I171" s="150"/>
      <c r="L171" s="145"/>
      <c r="M171" s="151"/>
      <c r="T171" s="152"/>
      <c r="AT171" s="147" t="s">
        <v>144</v>
      </c>
      <c r="AU171" s="147" t="s">
        <v>86</v>
      </c>
      <c r="AV171" s="144" t="s">
        <v>86</v>
      </c>
      <c r="AW171" s="144" t="s">
        <v>36</v>
      </c>
      <c r="AX171" s="144" t="s">
        <v>21</v>
      </c>
      <c r="AY171" s="147" t="s">
        <v>135</v>
      </c>
    </row>
    <row r="172" spans="2:65" s="17" customFormat="1" ht="21.75" customHeight="1">
      <c r="B172" s="18"/>
      <c r="C172" s="130" t="s">
        <v>226</v>
      </c>
      <c r="D172" s="130" t="s">
        <v>138</v>
      </c>
      <c r="E172" s="131" t="s">
        <v>227</v>
      </c>
      <c r="F172" s="132" t="s">
        <v>228</v>
      </c>
      <c r="G172" s="133" t="s">
        <v>141</v>
      </c>
      <c r="H172" s="134">
        <v>315</v>
      </c>
      <c r="I172" s="135"/>
      <c r="J172" s="136">
        <f>ROUND(I172*H172,2)</f>
        <v>0</v>
      </c>
      <c r="K172" s="137"/>
      <c r="L172" s="18"/>
      <c r="M172" s="138" t="s">
        <v>1</v>
      </c>
      <c r="N172" s="139" t="s">
        <v>44</v>
      </c>
      <c r="P172" s="140">
        <f>O172*H172</f>
        <v>0</v>
      </c>
      <c r="Q172" s="140">
        <v>0</v>
      </c>
      <c r="R172" s="140">
        <f>Q172*H172</f>
        <v>0</v>
      </c>
      <c r="S172" s="140">
        <v>0</v>
      </c>
      <c r="T172" s="141">
        <f>S172*H172</f>
        <v>0</v>
      </c>
      <c r="AR172" s="142" t="s">
        <v>142</v>
      </c>
      <c r="AT172" s="142" t="s">
        <v>138</v>
      </c>
      <c r="AU172" s="142" t="s">
        <v>86</v>
      </c>
      <c r="AY172" s="2" t="s">
        <v>135</v>
      </c>
      <c r="BE172" s="143">
        <f>IF(N172="základní",J172,0)</f>
        <v>0</v>
      </c>
      <c r="BF172" s="143">
        <f>IF(N172="snížená",J172,0)</f>
        <v>0</v>
      </c>
      <c r="BG172" s="143">
        <f>IF(N172="zákl. přenesená",J172,0)</f>
        <v>0</v>
      </c>
      <c r="BH172" s="143">
        <f>IF(N172="sníž. přenesená",J172,0)</f>
        <v>0</v>
      </c>
      <c r="BI172" s="143">
        <f>IF(N172="nulová",J172,0)</f>
        <v>0</v>
      </c>
      <c r="BJ172" s="2" t="s">
        <v>21</v>
      </c>
      <c r="BK172" s="143">
        <f>ROUND(I172*H172,2)</f>
        <v>0</v>
      </c>
      <c r="BL172" s="2" t="s">
        <v>142</v>
      </c>
      <c r="BM172" s="142" t="s">
        <v>229</v>
      </c>
    </row>
    <row r="173" spans="2:65" s="144" customFormat="1" ht="11.25">
      <c r="B173" s="145"/>
      <c r="D173" s="146" t="s">
        <v>144</v>
      </c>
      <c r="E173" s="147" t="s">
        <v>1</v>
      </c>
      <c r="F173" s="148" t="s">
        <v>205</v>
      </c>
      <c r="H173" s="149">
        <v>315</v>
      </c>
      <c r="I173" s="150"/>
      <c r="L173" s="145"/>
      <c r="M173" s="151"/>
      <c r="T173" s="152"/>
      <c r="AT173" s="147" t="s">
        <v>144</v>
      </c>
      <c r="AU173" s="147" t="s">
        <v>86</v>
      </c>
      <c r="AV173" s="144" t="s">
        <v>86</v>
      </c>
      <c r="AW173" s="144" t="s">
        <v>36</v>
      </c>
      <c r="AX173" s="144" t="s">
        <v>21</v>
      </c>
      <c r="AY173" s="147" t="s">
        <v>135</v>
      </c>
    </row>
    <row r="174" spans="2:65" s="17" customFormat="1" ht="24.2" customHeight="1">
      <c r="B174" s="18"/>
      <c r="C174" s="130" t="s">
        <v>230</v>
      </c>
      <c r="D174" s="130" t="s">
        <v>138</v>
      </c>
      <c r="E174" s="131" t="s">
        <v>231</v>
      </c>
      <c r="F174" s="132" t="s">
        <v>232</v>
      </c>
      <c r="G174" s="133" t="s">
        <v>141</v>
      </c>
      <c r="H174" s="134">
        <v>80</v>
      </c>
      <c r="I174" s="135"/>
      <c r="J174" s="136">
        <f>ROUND(I174*H174,2)</f>
        <v>0</v>
      </c>
      <c r="K174" s="137"/>
      <c r="L174" s="18"/>
      <c r="M174" s="138" t="s">
        <v>1</v>
      </c>
      <c r="N174" s="139" t="s">
        <v>44</v>
      </c>
      <c r="P174" s="140">
        <f>O174*H174</f>
        <v>0</v>
      </c>
      <c r="Q174" s="140">
        <v>0</v>
      </c>
      <c r="R174" s="140">
        <f>Q174*H174</f>
        <v>0</v>
      </c>
      <c r="S174" s="140">
        <v>0</v>
      </c>
      <c r="T174" s="141">
        <f>S174*H174</f>
        <v>0</v>
      </c>
      <c r="AR174" s="142" t="s">
        <v>142</v>
      </c>
      <c r="AT174" s="142" t="s">
        <v>138</v>
      </c>
      <c r="AU174" s="142" t="s">
        <v>86</v>
      </c>
      <c r="AY174" s="2" t="s">
        <v>135</v>
      </c>
      <c r="BE174" s="143">
        <f>IF(N174="základní",J174,0)</f>
        <v>0</v>
      </c>
      <c r="BF174" s="143">
        <f>IF(N174="snížená",J174,0)</f>
        <v>0</v>
      </c>
      <c r="BG174" s="143">
        <f>IF(N174="zákl. přenesená",J174,0)</f>
        <v>0</v>
      </c>
      <c r="BH174" s="143">
        <f>IF(N174="sníž. přenesená",J174,0)</f>
        <v>0</v>
      </c>
      <c r="BI174" s="143">
        <f>IF(N174="nulová",J174,0)</f>
        <v>0</v>
      </c>
      <c r="BJ174" s="2" t="s">
        <v>21</v>
      </c>
      <c r="BK174" s="143">
        <f>ROUND(I174*H174,2)</f>
        <v>0</v>
      </c>
      <c r="BL174" s="2" t="s">
        <v>142</v>
      </c>
      <c r="BM174" s="142" t="s">
        <v>233</v>
      </c>
    </row>
    <row r="175" spans="2:65" s="117" customFormat="1" ht="22.9" customHeight="1">
      <c r="B175" s="118"/>
      <c r="D175" s="119" t="s">
        <v>78</v>
      </c>
      <c r="E175" s="128" t="s">
        <v>149</v>
      </c>
      <c r="F175" s="233" t="s">
        <v>782</v>
      </c>
      <c r="I175" s="121"/>
      <c r="J175" s="129">
        <f>SUM(J176:J209)</f>
        <v>0</v>
      </c>
      <c r="L175" s="118"/>
      <c r="M175" s="123"/>
      <c r="P175" s="124">
        <f>P176+SUM(P177:P212)</f>
        <v>0</v>
      </c>
      <c r="R175" s="124">
        <f>R176+SUM(R177:R212)</f>
        <v>918.40470517000006</v>
      </c>
      <c r="T175" s="125">
        <f>T176+SUM(T177:T212)</f>
        <v>0</v>
      </c>
      <c r="AR175" s="119" t="s">
        <v>21</v>
      </c>
      <c r="AT175" s="126" t="s">
        <v>78</v>
      </c>
      <c r="AU175" s="126" t="s">
        <v>21</v>
      </c>
      <c r="AY175" s="119" t="s">
        <v>135</v>
      </c>
      <c r="BK175" s="127">
        <f>BK176+SUM(BK177:BK212)</f>
        <v>0</v>
      </c>
    </row>
    <row r="176" spans="2:65" s="17" customFormat="1" ht="21.75" customHeight="1">
      <c r="B176" s="18"/>
      <c r="C176" s="130" t="s">
        <v>234</v>
      </c>
      <c r="D176" s="130" t="s">
        <v>138</v>
      </c>
      <c r="E176" s="131" t="s">
        <v>235</v>
      </c>
      <c r="F176" s="132" t="s">
        <v>236</v>
      </c>
      <c r="G176" s="133" t="s">
        <v>141</v>
      </c>
      <c r="H176" s="134">
        <v>1101.6600000000001</v>
      </c>
      <c r="I176" s="135"/>
      <c r="J176" s="136">
        <f>ROUND(I176*H176,2)</f>
        <v>0</v>
      </c>
      <c r="K176" s="137"/>
      <c r="L176" s="18"/>
      <c r="M176" s="138" t="s">
        <v>1</v>
      </c>
      <c r="N176" s="139" t="s">
        <v>44</v>
      </c>
      <c r="P176" s="140">
        <f>O176*H176</f>
        <v>0</v>
      </c>
      <c r="Q176" s="140">
        <v>1.3999999999999999E-4</v>
      </c>
      <c r="R176" s="140">
        <f>Q176*H176</f>
        <v>0.15423239999999999</v>
      </c>
      <c r="S176" s="140">
        <v>0</v>
      </c>
      <c r="T176" s="141">
        <f>S176*H176</f>
        <v>0</v>
      </c>
      <c r="AR176" s="142" t="s">
        <v>142</v>
      </c>
      <c r="AT176" s="142" t="s">
        <v>138</v>
      </c>
      <c r="AU176" s="142" t="s">
        <v>86</v>
      </c>
      <c r="AY176" s="2" t="s">
        <v>135</v>
      </c>
      <c r="BE176" s="143">
        <f>IF(N176="základní",J176,0)</f>
        <v>0</v>
      </c>
      <c r="BF176" s="143">
        <f>IF(N176="snížená",J176,0)</f>
        <v>0</v>
      </c>
      <c r="BG176" s="143">
        <f>IF(N176="zákl. přenesená",J176,0)</f>
        <v>0</v>
      </c>
      <c r="BH176" s="143">
        <f>IF(N176="sníž. přenesená",J176,0)</f>
        <v>0</v>
      </c>
      <c r="BI176" s="143">
        <f>IF(N176="nulová",J176,0)</f>
        <v>0</v>
      </c>
      <c r="BJ176" s="2" t="s">
        <v>21</v>
      </c>
      <c r="BK176" s="143">
        <f>ROUND(I176*H176,2)</f>
        <v>0</v>
      </c>
      <c r="BL176" s="2" t="s">
        <v>142</v>
      </c>
      <c r="BM176" s="142" t="s">
        <v>237</v>
      </c>
    </row>
    <row r="177" spans="2:65" s="17" customFormat="1" ht="19.5">
      <c r="B177" s="18"/>
      <c r="D177" s="146" t="s">
        <v>163</v>
      </c>
      <c r="F177" s="161" t="s">
        <v>238</v>
      </c>
      <c r="I177" s="162"/>
      <c r="L177" s="18"/>
      <c r="M177" s="163"/>
      <c r="T177" s="45"/>
      <c r="AT177" s="2" t="s">
        <v>163</v>
      </c>
      <c r="AU177" s="2" t="s">
        <v>86</v>
      </c>
    </row>
    <row r="178" spans="2:65" s="144" customFormat="1" ht="11.25">
      <c r="B178" s="145"/>
      <c r="D178" s="146" t="s">
        <v>144</v>
      </c>
      <c r="E178" s="147" t="s">
        <v>1</v>
      </c>
      <c r="F178" s="148" t="s">
        <v>239</v>
      </c>
      <c r="H178" s="149">
        <v>1101.6600000000001</v>
      </c>
      <c r="I178" s="150"/>
      <c r="L178" s="145"/>
      <c r="M178" s="151"/>
      <c r="T178" s="152"/>
      <c r="AT178" s="147" t="s">
        <v>144</v>
      </c>
      <c r="AU178" s="147" t="s">
        <v>86</v>
      </c>
      <c r="AV178" s="144" t="s">
        <v>86</v>
      </c>
      <c r="AW178" s="144" t="s">
        <v>36</v>
      </c>
      <c r="AX178" s="144" t="s">
        <v>21</v>
      </c>
      <c r="AY178" s="147" t="s">
        <v>135</v>
      </c>
    </row>
    <row r="179" spans="2:65" s="17" customFormat="1" ht="24.2" customHeight="1">
      <c r="B179" s="18"/>
      <c r="C179" s="164" t="s">
        <v>240</v>
      </c>
      <c r="D179" s="164" t="s">
        <v>195</v>
      </c>
      <c r="E179" s="165" t="s">
        <v>241</v>
      </c>
      <c r="F179" s="166" t="s">
        <v>242</v>
      </c>
      <c r="G179" s="167" t="s">
        <v>141</v>
      </c>
      <c r="H179" s="168">
        <v>1321.992</v>
      </c>
      <c r="I179" s="169"/>
      <c r="J179" s="170">
        <f>ROUND(I179*H179,2)</f>
        <v>0</v>
      </c>
      <c r="K179" s="171"/>
      <c r="L179" s="172"/>
      <c r="M179" s="173" t="s">
        <v>1</v>
      </c>
      <c r="N179" s="174" t="s">
        <v>44</v>
      </c>
      <c r="P179" s="140">
        <f>O179*H179</f>
        <v>0</v>
      </c>
      <c r="Q179" s="140">
        <v>5.9999999999999995E-4</v>
      </c>
      <c r="R179" s="140">
        <f>Q179*H179</f>
        <v>0.79319519999999988</v>
      </c>
      <c r="S179" s="140">
        <v>0</v>
      </c>
      <c r="T179" s="141">
        <f>S179*H179</f>
        <v>0</v>
      </c>
      <c r="AR179" s="142" t="s">
        <v>176</v>
      </c>
      <c r="AT179" s="142" t="s">
        <v>195</v>
      </c>
      <c r="AU179" s="142" t="s">
        <v>86</v>
      </c>
      <c r="AY179" s="2" t="s">
        <v>135</v>
      </c>
      <c r="BE179" s="143">
        <f>IF(N179="základní",J179,0)</f>
        <v>0</v>
      </c>
      <c r="BF179" s="143">
        <f>IF(N179="snížená",J179,0)</f>
        <v>0</v>
      </c>
      <c r="BG179" s="143">
        <f>IF(N179="zákl. přenesená",J179,0)</f>
        <v>0</v>
      </c>
      <c r="BH179" s="143">
        <f>IF(N179="sníž. přenesená",J179,0)</f>
        <v>0</v>
      </c>
      <c r="BI179" s="143">
        <f>IF(N179="nulová",J179,0)</f>
        <v>0</v>
      </c>
      <c r="BJ179" s="2" t="s">
        <v>21</v>
      </c>
      <c r="BK179" s="143">
        <f>ROUND(I179*H179,2)</f>
        <v>0</v>
      </c>
      <c r="BL179" s="2" t="s">
        <v>142</v>
      </c>
      <c r="BM179" s="142" t="s">
        <v>243</v>
      </c>
    </row>
    <row r="180" spans="2:65" s="144" customFormat="1" ht="11.25">
      <c r="B180" s="145"/>
      <c r="D180" s="146" t="s">
        <v>144</v>
      </c>
      <c r="E180" s="147" t="s">
        <v>1</v>
      </c>
      <c r="F180" s="148" t="s">
        <v>244</v>
      </c>
      <c r="H180" s="149">
        <v>1321.992</v>
      </c>
      <c r="I180" s="150"/>
      <c r="L180" s="145"/>
      <c r="M180" s="151"/>
      <c r="T180" s="152"/>
      <c r="AT180" s="147" t="s">
        <v>144</v>
      </c>
      <c r="AU180" s="147" t="s">
        <v>86</v>
      </c>
      <c r="AV180" s="144" t="s">
        <v>86</v>
      </c>
      <c r="AW180" s="144" t="s">
        <v>36</v>
      </c>
      <c r="AX180" s="144" t="s">
        <v>21</v>
      </c>
      <c r="AY180" s="147" t="s">
        <v>135</v>
      </c>
    </row>
    <row r="181" spans="2:65" s="17" customFormat="1" ht="16.5" customHeight="1">
      <c r="B181" s="18"/>
      <c r="C181" s="130" t="s">
        <v>7</v>
      </c>
      <c r="D181" s="130" t="s">
        <v>138</v>
      </c>
      <c r="E181" s="131" t="s">
        <v>245</v>
      </c>
      <c r="F181" s="132" t="s">
        <v>246</v>
      </c>
      <c r="G181" s="133" t="s">
        <v>152</v>
      </c>
      <c r="H181" s="134">
        <v>21.247</v>
      </c>
      <c r="I181" s="135"/>
      <c r="J181" s="136">
        <f>ROUND(I181*H181,2)</f>
        <v>0</v>
      </c>
      <c r="K181" s="137"/>
      <c r="L181" s="18"/>
      <c r="M181" s="138" t="s">
        <v>1</v>
      </c>
      <c r="N181" s="139" t="s">
        <v>44</v>
      </c>
      <c r="P181" s="140">
        <f>O181*H181</f>
        <v>0</v>
      </c>
      <c r="Q181" s="140">
        <v>0</v>
      </c>
      <c r="R181" s="140">
        <f>Q181*H181</f>
        <v>0</v>
      </c>
      <c r="S181" s="140">
        <v>0</v>
      </c>
      <c r="T181" s="141">
        <f>S181*H181</f>
        <v>0</v>
      </c>
      <c r="AR181" s="142" t="s">
        <v>142</v>
      </c>
      <c r="AT181" s="142" t="s">
        <v>138</v>
      </c>
      <c r="AU181" s="142" t="s">
        <v>86</v>
      </c>
      <c r="AY181" s="2" t="s">
        <v>135</v>
      </c>
      <c r="BE181" s="143">
        <f>IF(N181="základní",J181,0)</f>
        <v>0</v>
      </c>
      <c r="BF181" s="143">
        <f>IF(N181="snížená",J181,0)</f>
        <v>0</v>
      </c>
      <c r="BG181" s="143">
        <f>IF(N181="zákl. přenesená",J181,0)</f>
        <v>0</v>
      </c>
      <c r="BH181" s="143">
        <f>IF(N181="sníž. přenesená",J181,0)</f>
        <v>0</v>
      </c>
      <c r="BI181" s="143">
        <f>IF(N181="nulová",J181,0)</f>
        <v>0</v>
      </c>
      <c r="BJ181" s="2" t="s">
        <v>21</v>
      </c>
      <c r="BK181" s="143">
        <f>ROUND(I181*H181,2)</f>
        <v>0</v>
      </c>
      <c r="BL181" s="2" t="s">
        <v>142</v>
      </c>
      <c r="BM181" s="142" t="s">
        <v>247</v>
      </c>
    </row>
    <row r="182" spans="2:65" s="17" customFormat="1" ht="19.5">
      <c r="B182" s="18"/>
      <c r="D182" s="146" t="s">
        <v>163</v>
      </c>
      <c r="F182" s="161" t="s">
        <v>248</v>
      </c>
      <c r="I182" s="162"/>
      <c r="L182" s="18"/>
      <c r="M182" s="163"/>
      <c r="T182" s="45"/>
      <c r="AT182" s="2" t="s">
        <v>163</v>
      </c>
      <c r="AU182" s="2" t="s">
        <v>86</v>
      </c>
    </row>
    <row r="183" spans="2:65" s="144" customFormat="1" ht="11.25">
      <c r="B183" s="145"/>
      <c r="D183" s="146" t="s">
        <v>144</v>
      </c>
      <c r="E183" s="147" t="s">
        <v>1</v>
      </c>
      <c r="F183" s="148" t="s">
        <v>249</v>
      </c>
      <c r="H183" s="149">
        <v>21.247</v>
      </c>
      <c r="I183" s="150"/>
      <c r="L183" s="145"/>
      <c r="M183" s="151"/>
      <c r="T183" s="152"/>
      <c r="AT183" s="147" t="s">
        <v>144</v>
      </c>
      <c r="AU183" s="147" t="s">
        <v>86</v>
      </c>
      <c r="AV183" s="144" t="s">
        <v>86</v>
      </c>
      <c r="AW183" s="144" t="s">
        <v>36</v>
      </c>
      <c r="AX183" s="144" t="s">
        <v>21</v>
      </c>
      <c r="AY183" s="147" t="s">
        <v>135</v>
      </c>
    </row>
    <row r="184" spans="2:65" s="17" customFormat="1" ht="16.5" customHeight="1">
      <c r="B184" s="18"/>
      <c r="C184" s="130" t="s">
        <v>250</v>
      </c>
      <c r="D184" s="130" t="s">
        <v>138</v>
      </c>
      <c r="E184" s="131" t="s">
        <v>251</v>
      </c>
      <c r="F184" s="132" t="s">
        <v>252</v>
      </c>
      <c r="G184" s="133" t="s">
        <v>141</v>
      </c>
      <c r="H184" s="134">
        <v>91.180999999999997</v>
      </c>
      <c r="I184" s="135"/>
      <c r="J184" s="136">
        <f>ROUND(I184*H184,2)</f>
        <v>0</v>
      </c>
      <c r="K184" s="137"/>
      <c r="L184" s="18"/>
      <c r="M184" s="138" t="s">
        <v>1</v>
      </c>
      <c r="N184" s="139" t="s">
        <v>44</v>
      </c>
      <c r="P184" s="140">
        <f>O184*H184</f>
        <v>0</v>
      </c>
      <c r="Q184" s="140">
        <v>4.1739999999999999E-2</v>
      </c>
      <c r="R184" s="140">
        <f>Q184*H184</f>
        <v>3.8058949399999999</v>
      </c>
      <c r="S184" s="140">
        <v>0</v>
      </c>
      <c r="T184" s="141">
        <f>S184*H184</f>
        <v>0</v>
      </c>
      <c r="AR184" s="142" t="s">
        <v>142</v>
      </c>
      <c r="AT184" s="142" t="s">
        <v>138</v>
      </c>
      <c r="AU184" s="142" t="s">
        <v>86</v>
      </c>
      <c r="AY184" s="2" t="s">
        <v>135</v>
      </c>
      <c r="BE184" s="143">
        <f>IF(N184="základní",J184,0)</f>
        <v>0</v>
      </c>
      <c r="BF184" s="143">
        <f>IF(N184="snížená",J184,0)</f>
        <v>0</v>
      </c>
      <c r="BG184" s="143">
        <f>IF(N184="zákl. přenesená",J184,0)</f>
        <v>0</v>
      </c>
      <c r="BH184" s="143">
        <f>IF(N184="sníž. přenesená",J184,0)</f>
        <v>0</v>
      </c>
      <c r="BI184" s="143">
        <f>IF(N184="nulová",J184,0)</f>
        <v>0</v>
      </c>
      <c r="BJ184" s="2" t="s">
        <v>21</v>
      </c>
      <c r="BK184" s="143">
        <f>ROUND(I184*H184,2)</f>
        <v>0</v>
      </c>
      <c r="BL184" s="2" t="s">
        <v>142</v>
      </c>
      <c r="BM184" s="142" t="s">
        <v>253</v>
      </c>
    </row>
    <row r="185" spans="2:65" s="144" customFormat="1" ht="11.25">
      <c r="B185" s="145"/>
      <c r="D185" s="146" t="s">
        <v>144</v>
      </c>
      <c r="E185" s="147" t="s">
        <v>1</v>
      </c>
      <c r="F185" s="148" t="s">
        <v>254</v>
      </c>
      <c r="H185" s="149">
        <v>91.180999999999997</v>
      </c>
      <c r="I185" s="150"/>
      <c r="L185" s="145"/>
      <c r="M185" s="151"/>
      <c r="T185" s="152"/>
      <c r="AT185" s="147" t="s">
        <v>144</v>
      </c>
      <c r="AU185" s="147" t="s">
        <v>86</v>
      </c>
      <c r="AV185" s="144" t="s">
        <v>86</v>
      </c>
      <c r="AW185" s="144" t="s">
        <v>36</v>
      </c>
      <c r="AX185" s="144" t="s">
        <v>21</v>
      </c>
      <c r="AY185" s="147" t="s">
        <v>135</v>
      </c>
    </row>
    <row r="186" spans="2:65" s="17" customFormat="1" ht="16.5" customHeight="1">
      <c r="B186" s="18"/>
      <c r="C186" s="130" t="s">
        <v>255</v>
      </c>
      <c r="D186" s="130" t="s">
        <v>138</v>
      </c>
      <c r="E186" s="131" t="s">
        <v>256</v>
      </c>
      <c r="F186" s="132" t="s">
        <v>257</v>
      </c>
      <c r="G186" s="133" t="s">
        <v>141</v>
      </c>
      <c r="H186" s="134">
        <v>91.180999999999997</v>
      </c>
      <c r="I186" s="135"/>
      <c r="J186" s="136">
        <f>ROUND(I186*H186,2)</f>
        <v>0</v>
      </c>
      <c r="K186" s="137"/>
      <c r="L186" s="18"/>
      <c r="M186" s="138" t="s">
        <v>1</v>
      </c>
      <c r="N186" s="139" t="s">
        <v>44</v>
      </c>
      <c r="P186" s="140">
        <f>O186*H186</f>
        <v>0</v>
      </c>
      <c r="Q186" s="140">
        <v>2.0000000000000002E-5</v>
      </c>
      <c r="R186" s="140">
        <f>Q186*H186</f>
        <v>1.8236200000000002E-3</v>
      </c>
      <c r="S186" s="140">
        <v>0</v>
      </c>
      <c r="T186" s="141">
        <f>S186*H186</f>
        <v>0</v>
      </c>
      <c r="AR186" s="142" t="s">
        <v>142</v>
      </c>
      <c r="AT186" s="142" t="s">
        <v>138</v>
      </c>
      <c r="AU186" s="142" t="s">
        <v>86</v>
      </c>
      <c r="AY186" s="2" t="s">
        <v>135</v>
      </c>
      <c r="BE186" s="143">
        <f>IF(N186="základní",J186,0)</f>
        <v>0</v>
      </c>
      <c r="BF186" s="143">
        <f>IF(N186="snížená",J186,0)</f>
        <v>0</v>
      </c>
      <c r="BG186" s="143">
        <f>IF(N186="zákl. přenesená",J186,0)</f>
        <v>0</v>
      </c>
      <c r="BH186" s="143">
        <f>IF(N186="sníž. přenesená",J186,0)</f>
        <v>0</v>
      </c>
      <c r="BI186" s="143">
        <f>IF(N186="nulová",J186,0)</f>
        <v>0</v>
      </c>
      <c r="BJ186" s="2" t="s">
        <v>21</v>
      </c>
      <c r="BK186" s="143">
        <f>ROUND(I186*H186,2)</f>
        <v>0</v>
      </c>
      <c r="BL186" s="2" t="s">
        <v>142</v>
      </c>
      <c r="BM186" s="142" t="s">
        <v>258</v>
      </c>
    </row>
    <row r="187" spans="2:65" s="17" customFormat="1" ht="21.75" customHeight="1">
      <c r="B187" s="18"/>
      <c r="C187" s="130" t="s">
        <v>259</v>
      </c>
      <c r="D187" s="130" t="s">
        <v>138</v>
      </c>
      <c r="E187" s="131" t="s">
        <v>260</v>
      </c>
      <c r="F187" s="132" t="s">
        <v>261</v>
      </c>
      <c r="G187" s="133" t="s">
        <v>184</v>
      </c>
      <c r="H187" s="134">
        <v>5.843</v>
      </c>
      <c r="I187" s="135"/>
      <c r="J187" s="136">
        <f>ROUND(I187*H187,2)</f>
        <v>0</v>
      </c>
      <c r="K187" s="137"/>
      <c r="L187" s="18"/>
      <c r="M187" s="138" t="s">
        <v>1</v>
      </c>
      <c r="N187" s="139" t="s">
        <v>44</v>
      </c>
      <c r="P187" s="140">
        <f>O187*H187</f>
        <v>0</v>
      </c>
      <c r="Q187" s="140">
        <v>1.04575</v>
      </c>
      <c r="R187" s="140">
        <f>Q187*H187</f>
        <v>6.1103172499999996</v>
      </c>
      <c r="S187" s="140">
        <v>0</v>
      </c>
      <c r="T187" s="141">
        <f>S187*H187</f>
        <v>0</v>
      </c>
      <c r="AR187" s="142" t="s">
        <v>142</v>
      </c>
      <c r="AT187" s="142" t="s">
        <v>138</v>
      </c>
      <c r="AU187" s="142" t="s">
        <v>86</v>
      </c>
      <c r="AY187" s="2" t="s">
        <v>135</v>
      </c>
      <c r="BE187" s="143">
        <f>IF(N187="základní",J187,0)</f>
        <v>0</v>
      </c>
      <c r="BF187" s="143">
        <f>IF(N187="snížená",J187,0)</f>
        <v>0</v>
      </c>
      <c r="BG187" s="143">
        <f>IF(N187="zákl. přenesená",J187,0)</f>
        <v>0</v>
      </c>
      <c r="BH187" s="143">
        <f>IF(N187="sníž. přenesená",J187,0)</f>
        <v>0</v>
      </c>
      <c r="BI187" s="143">
        <f>IF(N187="nulová",J187,0)</f>
        <v>0</v>
      </c>
      <c r="BJ187" s="2" t="s">
        <v>21</v>
      </c>
      <c r="BK187" s="143">
        <f>ROUND(I187*H187,2)</f>
        <v>0</v>
      </c>
      <c r="BL187" s="2" t="s">
        <v>142</v>
      </c>
      <c r="BM187" s="142" t="s">
        <v>262</v>
      </c>
    </row>
    <row r="188" spans="2:65" s="17" customFormat="1" ht="19.5">
      <c r="B188" s="18"/>
      <c r="D188" s="146" t="s">
        <v>163</v>
      </c>
      <c r="F188" s="161" t="s">
        <v>263</v>
      </c>
      <c r="I188" s="162"/>
      <c r="L188" s="18"/>
      <c r="M188" s="163"/>
      <c r="T188" s="45"/>
      <c r="AT188" s="2" t="s">
        <v>163</v>
      </c>
      <c r="AU188" s="2" t="s">
        <v>86</v>
      </c>
    </row>
    <row r="189" spans="2:65" s="144" customFormat="1" ht="11.25">
      <c r="B189" s="145"/>
      <c r="D189" s="146" t="s">
        <v>144</v>
      </c>
      <c r="E189" s="147" t="s">
        <v>1</v>
      </c>
      <c r="F189" s="148" t="s">
        <v>264</v>
      </c>
      <c r="H189" s="149">
        <v>5.843</v>
      </c>
      <c r="I189" s="150"/>
      <c r="L189" s="145"/>
      <c r="M189" s="151"/>
      <c r="T189" s="152"/>
      <c r="AT189" s="147" t="s">
        <v>144</v>
      </c>
      <c r="AU189" s="147" t="s">
        <v>86</v>
      </c>
      <c r="AV189" s="144" t="s">
        <v>86</v>
      </c>
      <c r="AW189" s="144" t="s">
        <v>36</v>
      </c>
      <c r="AX189" s="144" t="s">
        <v>21</v>
      </c>
      <c r="AY189" s="147" t="s">
        <v>135</v>
      </c>
    </row>
    <row r="190" spans="2:65" s="17" customFormat="1" ht="33" customHeight="1">
      <c r="B190" s="18"/>
      <c r="C190" s="130" t="s">
        <v>265</v>
      </c>
      <c r="D190" s="130" t="s">
        <v>138</v>
      </c>
      <c r="E190" s="131" t="s">
        <v>266</v>
      </c>
      <c r="F190" s="132" t="s">
        <v>267</v>
      </c>
      <c r="G190" s="133" t="s">
        <v>152</v>
      </c>
      <c r="H190" s="134">
        <v>396</v>
      </c>
      <c r="I190" s="135"/>
      <c r="J190" s="136">
        <f>ROUND(I190*H190,2)</f>
        <v>0</v>
      </c>
      <c r="K190" s="137"/>
      <c r="L190" s="18"/>
      <c r="M190" s="138" t="s">
        <v>1</v>
      </c>
      <c r="N190" s="139" t="s">
        <v>44</v>
      </c>
      <c r="P190" s="140">
        <f>O190*H190</f>
        <v>0</v>
      </c>
      <c r="Q190" s="140">
        <v>2.2912400000000002</v>
      </c>
      <c r="R190" s="140">
        <f>Q190*H190</f>
        <v>907.33104000000003</v>
      </c>
      <c r="S190" s="140">
        <v>0</v>
      </c>
      <c r="T190" s="141">
        <f>S190*H190</f>
        <v>0</v>
      </c>
      <c r="AR190" s="142" t="s">
        <v>142</v>
      </c>
      <c r="AT190" s="142" t="s">
        <v>138</v>
      </c>
      <c r="AU190" s="142" t="s">
        <v>86</v>
      </c>
      <c r="AY190" s="2" t="s">
        <v>135</v>
      </c>
      <c r="BE190" s="143">
        <f>IF(N190="základní",J190,0)</f>
        <v>0</v>
      </c>
      <c r="BF190" s="143">
        <f>IF(N190="snížená",J190,0)</f>
        <v>0</v>
      </c>
      <c r="BG190" s="143">
        <f>IF(N190="zákl. přenesená",J190,0)</f>
        <v>0</v>
      </c>
      <c r="BH190" s="143">
        <f>IF(N190="sníž. přenesená",J190,0)</f>
        <v>0</v>
      </c>
      <c r="BI190" s="143">
        <f>IF(N190="nulová",J190,0)</f>
        <v>0</v>
      </c>
      <c r="BJ190" s="2" t="s">
        <v>21</v>
      </c>
      <c r="BK190" s="143">
        <f>ROUND(I190*H190,2)</f>
        <v>0</v>
      </c>
      <c r="BL190" s="2" t="s">
        <v>142</v>
      </c>
      <c r="BM190" s="142" t="s">
        <v>268</v>
      </c>
    </row>
    <row r="191" spans="2:65" s="17" customFormat="1" ht="29.25">
      <c r="B191" s="18"/>
      <c r="D191" s="146" t="s">
        <v>163</v>
      </c>
      <c r="F191" s="161" t="s">
        <v>269</v>
      </c>
      <c r="I191" s="162"/>
      <c r="L191" s="18"/>
      <c r="M191" s="163"/>
      <c r="T191" s="45"/>
      <c r="AT191" s="2" t="s">
        <v>163</v>
      </c>
      <c r="AU191" s="2" t="s">
        <v>86</v>
      </c>
    </row>
    <row r="192" spans="2:65" s="144" customFormat="1" ht="11.25">
      <c r="B192" s="145"/>
      <c r="D192" s="146" t="s">
        <v>144</v>
      </c>
      <c r="E192" s="147" t="s">
        <v>1</v>
      </c>
      <c r="F192" s="148" t="s">
        <v>270</v>
      </c>
      <c r="H192" s="149">
        <v>396</v>
      </c>
      <c r="I192" s="150"/>
      <c r="L192" s="145"/>
      <c r="M192" s="151"/>
      <c r="T192" s="152"/>
      <c r="AT192" s="147" t="s">
        <v>144</v>
      </c>
      <c r="AU192" s="147" t="s">
        <v>86</v>
      </c>
      <c r="AV192" s="144" t="s">
        <v>86</v>
      </c>
      <c r="AW192" s="144" t="s">
        <v>36</v>
      </c>
      <c r="AX192" s="144" t="s">
        <v>21</v>
      </c>
      <c r="AY192" s="147" t="s">
        <v>135</v>
      </c>
    </row>
    <row r="193" spans="2:65" s="17" customFormat="1" ht="24.2" customHeight="1">
      <c r="B193" s="18"/>
      <c r="C193" s="130" t="s">
        <v>271</v>
      </c>
      <c r="D193" s="130" t="s">
        <v>138</v>
      </c>
      <c r="E193" s="131" t="s">
        <v>272</v>
      </c>
      <c r="F193" s="132" t="s">
        <v>273</v>
      </c>
      <c r="G193" s="133" t="s">
        <v>141</v>
      </c>
      <c r="H193" s="134">
        <v>90.3</v>
      </c>
      <c r="I193" s="135"/>
      <c r="J193" s="136">
        <f>ROUND(I193*H193,2)</f>
        <v>0</v>
      </c>
      <c r="K193" s="137"/>
      <c r="L193" s="18"/>
      <c r="M193" s="138" t="s">
        <v>1</v>
      </c>
      <c r="N193" s="139" t="s">
        <v>44</v>
      </c>
      <c r="P193" s="140">
        <f>O193*H193</f>
        <v>0</v>
      </c>
      <c r="Q193" s="140">
        <v>0</v>
      </c>
      <c r="R193" s="140">
        <f>Q193*H193</f>
        <v>0</v>
      </c>
      <c r="S193" s="140">
        <v>0</v>
      </c>
      <c r="T193" s="141">
        <f>S193*H193</f>
        <v>0</v>
      </c>
      <c r="AR193" s="142" t="s">
        <v>142</v>
      </c>
      <c r="AT193" s="142" t="s">
        <v>138</v>
      </c>
      <c r="AU193" s="142" t="s">
        <v>86</v>
      </c>
      <c r="AY193" s="2" t="s">
        <v>135</v>
      </c>
      <c r="BE193" s="143">
        <f>IF(N193="základní",J193,0)</f>
        <v>0</v>
      </c>
      <c r="BF193" s="143">
        <f>IF(N193="snížená",J193,0)</f>
        <v>0</v>
      </c>
      <c r="BG193" s="143">
        <f>IF(N193="zákl. přenesená",J193,0)</f>
        <v>0</v>
      </c>
      <c r="BH193" s="143">
        <f>IF(N193="sníž. přenesená",J193,0)</f>
        <v>0</v>
      </c>
      <c r="BI193" s="143">
        <f>IF(N193="nulová",J193,0)</f>
        <v>0</v>
      </c>
      <c r="BJ193" s="2" t="s">
        <v>21</v>
      </c>
      <c r="BK193" s="143">
        <f>ROUND(I193*H193,2)</f>
        <v>0</v>
      </c>
      <c r="BL193" s="2" t="s">
        <v>142</v>
      </c>
      <c r="BM193" s="142" t="s">
        <v>274</v>
      </c>
    </row>
    <row r="194" spans="2:65" s="17" customFormat="1" ht="19.5">
      <c r="B194" s="18"/>
      <c r="D194" s="146" t="s">
        <v>163</v>
      </c>
      <c r="F194" s="161" t="s">
        <v>275</v>
      </c>
      <c r="I194" s="162"/>
      <c r="L194" s="18"/>
      <c r="M194" s="163"/>
      <c r="T194" s="45"/>
      <c r="AT194" s="2" t="s">
        <v>163</v>
      </c>
      <c r="AU194" s="2" t="s">
        <v>86</v>
      </c>
    </row>
    <row r="195" spans="2:65" s="144" customFormat="1" ht="11.25">
      <c r="B195" s="145"/>
      <c r="D195" s="146" t="s">
        <v>144</v>
      </c>
      <c r="E195" s="147" t="s">
        <v>1</v>
      </c>
      <c r="F195" s="148" t="s">
        <v>276</v>
      </c>
      <c r="H195" s="149">
        <v>90.3</v>
      </c>
      <c r="I195" s="150"/>
      <c r="L195" s="145"/>
      <c r="M195" s="151"/>
      <c r="T195" s="152"/>
      <c r="AT195" s="147" t="s">
        <v>144</v>
      </c>
      <c r="AU195" s="147" t="s">
        <v>86</v>
      </c>
      <c r="AV195" s="144" t="s">
        <v>86</v>
      </c>
      <c r="AW195" s="144" t="s">
        <v>36</v>
      </c>
      <c r="AX195" s="144" t="s">
        <v>21</v>
      </c>
      <c r="AY195" s="147" t="s">
        <v>135</v>
      </c>
    </row>
    <row r="196" spans="2:65" s="17" customFormat="1" ht="16.5" customHeight="1">
      <c r="B196" s="18"/>
      <c r="C196" s="130" t="s">
        <v>277</v>
      </c>
      <c r="D196" s="130" t="s">
        <v>138</v>
      </c>
      <c r="E196" s="131" t="s">
        <v>278</v>
      </c>
      <c r="F196" s="132" t="s">
        <v>279</v>
      </c>
      <c r="G196" s="133" t="s">
        <v>141</v>
      </c>
      <c r="H196" s="134">
        <v>232.32</v>
      </c>
      <c r="I196" s="135"/>
      <c r="J196" s="136">
        <f>ROUND(I196*H196,2)</f>
        <v>0</v>
      </c>
      <c r="K196" s="137"/>
      <c r="L196" s="18"/>
      <c r="M196" s="138" t="s">
        <v>1</v>
      </c>
      <c r="N196" s="139" t="s">
        <v>44</v>
      </c>
      <c r="P196" s="140">
        <f>O196*H196</f>
        <v>0</v>
      </c>
      <c r="Q196" s="140">
        <v>0</v>
      </c>
      <c r="R196" s="140">
        <f>Q196*H196</f>
        <v>0</v>
      </c>
      <c r="S196" s="140">
        <v>0</v>
      </c>
      <c r="T196" s="141">
        <f>S196*H196</f>
        <v>0</v>
      </c>
      <c r="AR196" s="142" t="s">
        <v>142</v>
      </c>
      <c r="AT196" s="142" t="s">
        <v>138</v>
      </c>
      <c r="AU196" s="142" t="s">
        <v>86</v>
      </c>
      <c r="AY196" s="2" t="s">
        <v>135</v>
      </c>
      <c r="BE196" s="143">
        <f>IF(N196="základní",J196,0)</f>
        <v>0</v>
      </c>
      <c r="BF196" s="143">
        <f>IF(N196="snížená",J196,0)</f>
        <v>0</v>
      </c>
      <c r="BG196" s="143">
        <f>IF(N196="zákl. přenesená",J196,0)</f>
        <v>0</v>
      </c>
      <c r="BH196" s="143">
        <f>IF(N196="sníž. přenesená",J196,0)</f>
        <v>0</v>
      </c>
      <c r="BI196" s="143">
        <f>IF(N196="nulová",J196,0)</f>
        <v>0</v>
      </c>
      <c r="BJ196" s="2" t="s">
        <v>21</v>
      </c>
      <c r="BK196" s="143">
        <f>ROUND(I196*H196,2)</f>
        <v>0</v>
      </c>
      <c r="BL196" s="2" t="s">
        <v>142</v>
      </c>
      <c r="BM196" s="142" t="s">
        <v>280</v>
      </c>
    </row>
    <row r="197" spans="2:65" s="17" customFormat="1" ht="19.5">
      <c r="B197" s="18"/>
      <c r="D197" s="146" t="s">
        <v>163</v>
      </c>
      <c r="F197" s="161" t="s">
        <v>281</v>
      </c>
      <c r="I197" s="162"/>
      <c r="L197" s="18"/>
      <c r="M197" s="163"/>
      <c r="T197" s="45"/>
      <c r="AT197" s="2" t="s">
        <v>163</v>
      </c>
      <c r="AU197" s="2" t="s">
        <v>86</v>
      </c>
    </row>
    <row r="198" spans="2:65" s="144" customFormat="1" ht="11.25">
      <c r="B198" s="145"/>
      <c r="D198" s="146" t="s">
        <v>144</v>
      </c>
      <c r="E198" s="147" t="s">
        <v>1</v>
      </c>
      <c r="F198" s="148" t="s">
        <v>282</v>
      </c>
      <c r="H198" s="149">
        <v>232.32</v>
      </c>
      <c r="I198" s="150"/>
      <c r="L198" s="145"/>
      <c r="M198" s="151"/>
      <c r="T198" s="152"/>
      <c r="AT198" s="147" t="s">
        <v>144</v>
      </c>
      <c r="AU198" s="147" t="s">
        <v>86</v>
      </c>
      <c r="AV198" s="144" t="s">
        <v>86</v>
      </c>
      <c r="AW198" s="144" t="s">
        <v>36</v>
      </c>
      <c r="AX198" s="144" t="s">
        <v>21</v>
      </c>
      <c r="AY198" s="147" t="s">
        <v>135</v>
      </c>
    </row>
    <row r="199" spans="2:65" s="17" customFormat="1" ht="24.2" customHeight="1">
      <c r="B199" s="18"/>
      <c r="C199" s="130" t="s">
        <v>283</v>
      </c>
      <c r="D199" s="130" t="s">
        <v>138</v>
      </c>
      <c r="E199" s="131" t="s">
        <v>284</v>
      </c>
      <c r="F199" s="132" t="s">
        <v>285</v>
      </c>
      <c r="G199" s="133" t="s">
        <v>141</v>
      </c>
      <c r="H199" s="134">
        <v>155.46600000000001</v>
      </c>
      <c r="I199" s="135"/>
      <c r="J199" s="136">
        <f>ROUND(I199*H199,2)</f>
        <v>0</v>
      </c>
      <c r="K199" s="137"/>
      <c r="L199" s="18"/>
      <c r="M199" s="138" t="s">
        <v>1</v>
      </c>
      <c r="N199" s="139" t="s">
        <v>44</v>
      </c>
      <c r="P199" s="140">
        <f>O199*H199</f>
        <v>0</v>
      </c>
      <c r="Q199" s="140">
        <v>4.6000000000000001E-4</v>
      </c>
      <c r="R199" s="140">
        <f>Q199*H199</f>
        <v>7.1514359999999999E-2</v>
      </c>
      <c r="S199" s="140">
        <v>0</v>
      </c>
      <c r="T199" s="141">
        <f>S199*H199</f>
        <v>0</v>
      </c>
      <c r="AR199" s="142" t="s">
        <v>142</v>
      </c>
      <c r="AT199" s="142" t="s">
        <v>138</v>
      </c>
      <c r="AU199" s="142" t="s">
        <v>86</v>
      </c>
      <c r="AY199" s="2" t="s">
        <v>135</v>
      </c>
      <c r="BE199" s="143">
        <f>IF(N199="základní",J199,0)</f>
        <v>0</v>
      </c>
      <c r="BF199" s="143">
        <f>IF(N199="snížená",J199,0)</f>
        <v>0</v>
      </c>
      <c r="BG199" s="143">
        <f>IF(N199="zákl. přenesená",J199,0)</f>
        <v>0</v>
      </c>
      <c r="BH199" s="143">
        <f>IF(N199="sníž. přenesená",J199,0)</f>
        <v>0</v>
      </c>
      <c r="BI199" s="143">
        <f>IF(N199="nulová",J199,0)</f>
        <v>0</v>
      </c>
      <c r="BJ199" s="2" t="s">
        <v>21</v>
      </c>
      <c r="BK199" s="143">
        <f>ROUND(I199*H199,2)</f>
        <v>0</v>
      </c>
      <c r="BL199" s="2" t="s">
        <v>142</v>
      </c>
      <c r="BM199" s="142" t="s">
        <v>286</v>
      </c>
    </row>
    <row r="200" spans="2:65" s="144" customFormat="1" ht="11.25">
      <c r="B200" s="145"/>
      <c r="D200" s="146" t="s">
        <v>144</v>
      </c>
      <c r="E200" s="147" t="s">
        <v>1</v>
      </c>
      <c r="F200" s="148" t="s">
        <v>287</v>
      </c>
      <c r="H200" s="149">
        <v>155.46600000000001</v>
      </c>
      <c r="I200" s="150"/>
      <c r="L200" s="145"/>
      <c r="M200" s="151"/>
      <c r="T200" s="152"/>
      <c r="AT200" s="147" t="s">
        <v>144</v>
      </c>
      <c r="AU200" s="147" t="s">
        <v>86</v>
      </c>
      <c r="AV200" s="144" t="s">
        <v>86</v>
      </c>
      <c r="AW200" s="144" t="s">
        <v>36</v>
      </c>
      <c r="AX200" s="144" t="s">
        <v>21</v>
      </c>
      <c r="AY200" s="147" t="s">
        <v>135</v>
      </c>
    </row>
    <row r="201" spans="2:65" s="17" customFormat="1" ht="24.2" customHeight="1">
      <c r="B201" s="18"/>
      <c r="C201" s="130" t="s">
        <v>288</v>
      </c>
      <c r="D201" s="130" t="s">
        <v>138</v>
      </c>
      <c r="E201" s="131" t="s">
        <v>289</v>
      </c>
      <c r="F201" s="132" t="s">
        <v>290</v>
      </c>
      <c r="G201" s="133" t="s">
        <v>291</v>
      </c>
      <c r="H201" s="134">
        <v>14.4</v>
      </c>
      <c r="I201" s="135"/>
      <c r="J201" s="136">
        <f>ROUND(I201*H201,2)</f>
        <v>0</v>
      </c>
      <c r="K201" s="137"/>
      <c r="L201" s="18"/>
      <c r="M201" s="138" t="s">
        <v>1</v>
      </c>
      <c r="N201" s="139" t="s">
        <v>44</v>
      </c>
      <c r="P201" s="140">
        <f>O201*H201</f>
        <v>0</v>
      </c>
      <c r="Q201" s="140">
        <v>0</v>
      </c>
      <c r="R201" s="140">
        <f>Q201*H201</f>
        <v>0</v>
      </c>
      <c r="S201" s="140">
        <v>0</v>
      </c>
      <c r="T201" s="141">
        <f>S201*H201</f>
        <v>0</v>
      </c>
      <c r="AR201" s="142" t="s">
        <v>142</v>
      </c>
      <c r="AT201" s="142" t="s">
        <v>138</v>
      </c>
      <c r="AU201" s="142" t="s">
        <v>86</v>
      </c>
      <c r="AY201" s="2" t="s">
        <v>135</v>
      </c>
      <c r="BE201" s="143">
        <f>IF(N201="základní",J201,0)</f>
        <v>0</v>
      </c>
      <c r="BF201" s="143">
        <f>IF(N201="snížená",J201,0)</f>
        <v>0</v>
      </c>
      <c r="BG201" s="143">
        <f>IF(N201="zákl. přenesená",J201,0)</f>
        <v>0</v>
      </c>
      <c r="BH201" s="143">
        <f>IF(N201="sníž. přenesená",J201,0)</f>
        <v>0</v>
      </c>
      <c r="BI201" s="143">
        <f>IF(N201="nulová",J201,0)</f>
        <v>0</v>
      </c>
      <c r="BJ201" s="2" t="s">
        <v>21</v>
      </c>
      <c r="BK201" s="143">
        <f>ROUND(I201*H201,2)</f>
        <v>0</v>
      </c>
      <c r="BL201" s="2" t="s">
        <v>142</v>
      </c>
      <c r="BM201" s="142" t="s">
        <v>292</v>
      </c>
    </row>
    <row r="202" spans="2:65" s="17" customFormat="1" ht="19.5">
      <c r="B202" s="18"/>
      <c r="D202" s="146" t="s">
        <v>163</v>
      </c>
      <c r="F202" s="161" t="s">
        <v>293</v>
      </c>
      <c r="I202" s="162"/>
      <c r="L202" s="18"/>
      <c r="M202" s="163"/>
      <c r="T202" s="45"/>
      <c r="AT202" s="2" t="s">
        <v>163</v>
      </c>
      <c r="AU202" s="2" t="s">
        <v>86</v>
      </c>
    </row>
    <row r="203" spans="2:65" s="144" customFormat="1" ht="11.25">
      <c r="B203" s="145"/>
      <c r="D203" s="146" t="s">
        <v>144</v>
      </c>
      <c r="E203" s="147" t="s">
        <v>1</v>
      </c>
      <c r="F203" s="148" t="s">
        <v>294</v>
      </c>
      <c r="H203" s="149">
        <v>14.4</v>
      </c>
      <c r="I203" s="150"/>
      <c r="L203" s="145"/>
      <c r="M203" s="151"/>
      <c r="T203" s="152"/>
      <c r="AT203" s="147" t="s">
        <v>144</v>
      </c>
      <c r="AU203" s="147" t="s">
        <v>86</v>
      </c>
      <c r="AV203" s="144" t="s">
        <v>86</v>
      </c>
      <c r="AW203" s="144" t="s">
        <v>36</v>
      </c>
      <c r="AX203" s="144" t="s">
        <v>21</v>
      </c>
      <c r="AY203" s="147" t="s">
        <v>135</v>
      </c>
    </row>
    <row r="204" spans="2:65" s="17" customFormat="1" ht="24.2" customHeight="1">
      <c r="B204" s="18"/>
      <c r="C204" s="130" t="s">
        <v>95</v>
      </c>
      <c r="D204" s="130" t="s">
        <v>138</v>
      </c>
      <c r="E204" s="131" t="s">
        <v>295</v>
      </c>
      <c r="F204" s="132" t="s">
        <v>296</v>
      </c>
      <c r="G204" s="133" t="s">
        <v>291</v>
      </c>
      <c r="H204" s="134">
        <v>14.4</v>
      </c>
      <c r="I204" s="135"/>
      <c r="J204" s="136">
        <f>ROUND(I204*H204,2)</f>
        <v>0</v>
      </c>
      <c r="K204" s="137"/>
      <c r="L204" s="18"/>
      <c r="M204" s="138" t="s">
        <v>1</v>
      </c>
      <c r="N204" s="139" t="s">
        <v>44</v>
      </c>
      <c r="P204" s="140">
        <f>O204*H204</f>
        <v>0</v>
      </c>
      <c r="Q204" s="140">
        <v>3.0000000000000001E-5</v>
      </c>
      <c r="R204" s="140">
        <f>Q204*H204</f>
        <v>4.3200000000000004E-4</v>
      </c>
      <c r="S204" s="140">
        <v>0</v>
      </c>
      <c r="T204" s="141">
        <f>S204*H204</f>
        <v>0</v>
      </c>
      <c r="AR204" s="142" t="s">
        <v>142</v>
      </c>
      <c r="AT204" s="142" t="s">
        <v>138</v>
      </c>
      <c r="AU204" s="142" t="s">
        <v>86</v>
      </c>
      <c r="AY204" s="2" t="s">
        <v>135</v>
      </c>
      <c r="BE204" s="143">
        <f>IF(N204="základní",J204,0)</f>
        <v>0</v>
      </c>
      <c r="BF204" s="143">
        <f>IF(N204="snížená",J204,0)</f>
        <v>0</v>
      </c>
      <c r="BG204" s="143">
        <f>IF(N204="zákl. přenesená",J204,0)</f>
        <v>0</v>
      </c>
      <c r="BH204" s="143">
        <f>IF(N204="sníž. přenesená",J204,0)</f>
        <v>0</v>
      </c>
      <c r="BI204" s="143">
        <f>IF(N204="nulová",J204,0)</f>
        <v>0</v>
      </c>
      <c r="BJ204" s="2" t="s">
        <v>21</v>
      </c>
      <c r="BK204" s="143">
        <f>ROUND(I204*H204,2)</f>
        <v>0</v>
      </c>
      <c r="BL204" s="2" t="s">
        <v>142</v>
      </c>
      <c r="BM204" s="142" t="s">
        <v>297</v>
      </c>
    </row>
    <row r="205" spans="2:65" s="17" customFormat="1" ht="19.5">
      <c r="B205" s="18"/>
      <c r="D205" s="146" t="s">
        <v>163</v>
      </c>
      <c r="F205" s="161" t="s">
        <v>298</v>
      </c>
      <c r="I205" s="162"/>
      <c r="L205" s="18"/>
      <c r="M205" s="163"/>
      <c r="T205" s="45"/>
      <c r="AT205" s="2" t="s">
        <v>163</v>
      </c>
      <c r="AU205" s="2" t="s">
        <v>86</v>
      </c>
    </row>
    <row r="206" spans="2:65" s="17" customFormat="1" ht="24.2" customHeight="1">
      <c r="B206" s="18"/>
      <c r="C206" s="130" t="s">
        <v>112</v>
      </c>
      <c r="D206" s="130" t="s">
        <v>138</v>
      </c>
      <c r="E206" s="131" t="s">
        <v>299</v>
      </c>
      <c r="F206" s="132" t="s">
        <v>300</v>
      </c>
      <c r="G206" s="133" t="s">
        <v>291</v>
      </c>
      <c r="H206" s="134">
        <v>12.8</v>
      </c>
      <c r="I206" s="135"/>
      <c r="J206" s="136">
        <f>ROUND(I206*H206,2)</f>
        <v>0</v>
      </c>
      <c r="K206" s="137"/>
      <c r="L206" s="18"/>
      <c r="M206" s="138" t="s">
        <v>1</v>
      </c>
      <c r="N206" s="139" t="s">
        <v>44</v>
      </c>
      <c r="P206" s="140">
        <f>O206*H206</f>
        <v>0</v>
      </c>
      <c r="Q206" s="140">
        <v>1.7000000000000001E-4</v>
      </c>
      <c r="R206" s="140">
        <f>Q206*H206</f>
        <v>2.1760000000000004E-3</v>
      </c>
      <c r="S206" s="140">
        <v>0</v>
      </c>
      <c r="T206" s="141">
        <f>S206*H206</f>
        <v>0</v>
      </c>
      <c r="AR206" s="142" t="s">
        <v>142</v>
      </c>
      <c r="AT206" s="142" t="s">
        <v>138</v>
      </c>
      <c r="AU206" s="142" t="s">
        <v>86</v>
      </c>
      <c r="AY206" s="2" t="s">
        <v>135</v>
      </c>
      <c r="BE206" s="143">
        <f>IF(N206="základní",J206,0)</f>
        <v>0</v>
      </c>
      <c r="BF206" s="143">
        <f>IF(N206="snížená",J206,0)</f>
        <v>0</v>
      </c>
      <c r="BG206" s="143">
        <f>IF(N206="zákl. přenesená",J206,0)</f>
        <v>0</v>
      </c>
      <c r="BH206" s="143">
        <f>IF(N206="sníž. přenesená",J206,0)</f>
        <v>0</v>
      </c>
      <c r="BI206" s="143">
        <f>IF(N206="nulová",J206,0)</f>
        <v>0</v>
      </c>
      <c r="BJ206" s="2" t="s">
        <v>21</v>
      </c>
      <c r="BK206" s="143">
        <f>ROUND(I206*H206,2)</f>
        <v>0</v>
      </c>
      <c r="BL206" s="2" t="s">
        <v>142</v>
      </c>
      <c r="BM206" s="142" t="s">
        <v>301</v>
      </c>
    </row>
    <row r="207" spans="2:65" s="17" customFormat="1" ht="19.5">
      <c r="B207" s="18"/>
      <c r="D207" s="146" t="s">
        <v>163</v>
      </c>
      <c r="F207" s="161" t="s">
        <v>302</v>
      </c>
      <c r="I207" s="162"/>
      <c r="L207" s="18"/>
      <c r="M207" s="163"/>
      <c r="T207" s="45"/>
      <c r="AT207" s="2" t="s">
        <v>163</v>
      </c>
      <c r="AU207" s="2" t="s">
        <v>86</v>
      </c>
    </row>
    <row r="208" spans="2:65" s="144" customFormat="1" ht="11.25">
      <c r="B208" s="145"/>
      <c r="D208" s="146" t="s">
        <v>144</v>
      </c>
      <c r="E208" s="147" t="s">
        <v>1</v>
      </c>
      <c r="F208" s="148" t="s">
        <v>303</v>
      </c>
      <c r="H208" s="149">
        <v>12.8</v>
      </c>
      <c r="I208" s="150"/>
      <c r="L208" s="145"/>
      <c r="M208" s="151"/>
      <c r="T208" s="152"/>
      <c r="AT208" s="147" t="s">
        <v>144</v>
      </c>
      <c r="AU208" s="147" t="s">
        <v>86</v>
      </c>
      <c r="AV208" s="144" t="s">
        <v>86</v>
      </c>
      <c r="AW208" s="144" t="s">
        <v>36</v>
      </c>
      <c r="AX208" s="144" t="s">
        <v>21</v>
      </c>
      <c r="AY208" s="147" t="s">
        <v>135</v>
      </c>
    </row>
    <row r="209" spans="2:65" s="17" customFormat="1" ht="24.2" customHeight="1">
      <c r="B209" s="18"/>
      <c r="C209" s="130" t="s">
        <v>304</v>
      </c>
      <c r="D209" s="130" t="s">
        <v>138</v>
      </c>
      <c r="E209" s="131" t="s">
        <v>305</v>
      </c>
      <c r="F209" s="132" t="s">
        <v>306</v>
      </c>
      <c r="G209" s="133" t="s">
        <v>141</v>
      </c>
      <c r="H209" s="134">
        <v>2.165</v>
      </c>
      <c r="I209" s="135"/>
      <c r="J209" s="136">
        <f>ROUND(I209*H209,2)</f>
        <v>0</v>
      </c>
      <c r="K209" s="137"/>
      <c r="L209" s="18"/>
      <c r="M209" s="138" t="s">
        <v>1</v>
      </c>
      <c r="N209" s="139" t="s">
        <v>44</v>
      </c>
      <c r="P209" s="140">
        <f>O209*H209</f>
        <v>0</v>
      </c>
      <c r="Q209" s="140">
        <v>3.6000000000000002E-4</v>
      </c>
      <c r="R209" s="140">
        <f>Q209*H209</f>
        <v>7.7940000000000008E-4</v>
      </c>
      <c r="S209" s="140">
        <v>0</v>
      </c>
      <c r="T209" s="141">
        <f>S209*H209</f>
        <v>0</v>
      </c>
      <c r="AR209" s="142" t="s">
        <v>142</v>
      </c>
      <c r="AT209" s="142" t="s">
        <v>138</v>
      </c>
      <c r="AU209" s="142" t="s">
        <v>86</v>
      </c>
      <c r="AY209" s="2" t="s">
        <v>135</v>
      </c>
      <c r="BE209" s="143">
        <f>IF(N209="základní",J209,0)</f>
        <v>0</v>
      </c>
      <c r="BF209" s="143">
        <f>IF(N209="snížená",J209,0)</f>
        <v>0</v>
      </c>
      <c r="BG209" s="143">
        <f>IF(N209="zákl. přenesená",J209,0)</f>
        <v>0</v>
      </c>
      <c r="BH209" s="143">
        <f>IF(N209="sníž. přenesená",J209,0)</f>
        <v>0</v>
      </c>
      <c r="BI209" s="143">
        <f>IF(N209="nulová",J209,0)</f>
        <v>0</v>
      </c>
      <c r="BJ209" s="2" t="s">
        <v>21</v>
      </c>
      <c r="BK209" s="143">
        <f>ROUND(I209*H209,2)</f>
        <v>0</v>
      </c>
      <c r="BL209" s="2" t="s">
        <v>142</v>
      </c>
      <c r="BM209" s="142" t="s">
        <v>307</v>
      </c>
    </row>
    <row r="210" spans="2:65" s="17" customFormat="1" ht="19.5">
      <c r="B210" s="18"/>
      <c r="D210" s="146" t="s">
        <v>163</v>
      </c>
      <c r="F210" s="161" t="s">
        <v>308</v>
      </c>
      <c r="I210" s="162"/>
      <c r="L210" s="18"/>
      <c r="M210" s="163"/>
      <c r="T210" s="45"/>
      <c r="AT210" s="2" t="s">
        <v>163</v>
      </c>
      <c r="AU210" s="2" t="s">
        <v>86</v>
      </c>
    </row>
    <row r="211" spans="2:65" s="144" customFormat="1" ht="11.25">
      <c r="B211" s="145"/>
      <c r="D211" s="146" t="s">
        <v>144</v>
      </c>
      <c r="E211" s="147" t="s">
        <v>1</v>
      </c>
      <c r="F211" s="148" t="s">
        <v>309</v>
      </c>
      <c r="H211" s="149">
        <v>2.165</v>
      </c>
      <c r="I211" s="150"/>
      <c r="L211" s="145"/>
      <c r="M211" s="151"/>
      <c r="T211" s="152"/>
      <c r="AT211" s="147" t="s">
        <v>144</v>
      </c>
      <c r="AU211" s="147" t="s">
        <v>86</v>
      </c>
      <c r="AV211" s="144" t="s">
        <v>86</v>
      </c>
      <c r="AW211" s="144" t="s">
        <v>36</v>
      </c>
      <c r="AX211" s="144" t="s">
        <v>21</v>
      </c>
      <c r="AY211" s="147" t="s">
        <v>135</v>
      </c>
    </row>
    <row r="212" spans="2:65" s="117" customFormat="1" ht="20.85" customHeight="1">
      <c r="B212" s="118"/>
      <c r="D212" s="119" t="s">
        <v>78</v>
      </c>
      <c r="E212" s="128" t="s">
        <v>310</v>
      </c>
      <c r="F212" s="128" t="s">
        <v>311</v>
      </c>
      <c r="I212" s="121"/>
      <c r="J212" s="129">
        <f>SUM(J213:J218)</f>
        <v>0</v>
      </c>
      <c r="L212" s="118"/>
      <c r="M212" s="123"/>
      <c r="P212" s="124">
        <f>SUM(P213:P218)</f>
        <v>0</v>
      </c>
      <c r="R212" s="124">
        <f>SUM(R213:R218)</f>
        <v>0.1333</v>
      </c>
      <c r="T212" s="125">
        <f>SUM(T213:T218)</f>
        <v>0</v>
      </c>
      <c r="AR212" s="119" t="s">
        <v>21</v>
      </c>
      <c r="AT212" s="126" t="s">
        <v>78</v>
      </c>
      <c r="AU212" s="126" t="s">
        <v>86</v>
      </c>
      <c r="AY212" s="119" t="s">
        <v>135</v>
      </c>
      <c r="BK212" s="127">
        <f>SUM(BK213:BK218)</f>
        <v>0</v>
      </c>
    </row>
    <row r="213" spans="2:65" s="17" customFormat="1" ht="33" customHeight="1">
      <c r="B213" s="18"/>
      <c r="C213" s="130" t="s">
        <v>312</v>
      </c>
      <c r="D213" s="130" t="s">
        <v>138</v>
      </c>
      <c r="E213" s="131" t="s">
        <v>313</v>
      </c>
      <c r="F213" s="132" t="s">
        <v>314</v>
      </c>
      <c r="G213" s="133" t="s">
        <v>141</v>
      </c>
      <c r="H213" s="134">
        <v>30</v>
      </c>
      <c r="I213" s="135"/>
      <c r="J213" s="136">
        <f>ROUND(I213*H213,2)</f>
        <v>0</v>
      </c>
      <c r="K213" s="137"/>
      <c r="L213" s="18"/>
      <c r="M213" s="138" t="s">
        <v>1</v>
      </c>
      <c r="N213" s="139" t="s">
        <v>44</v>
      </c>
      <c r="P213" s="140">
        <f>O213*H213</f>
        <v>0</v>
      </c>
      <c r="Q213" s="140">
        <v>0</v>
      </c>
      <c r="R213" s="140">
        <f>Q213*H213</f>
        <v>0</v>
      </c>
      <c r="S213" s="140">
        <v>0</v>
      </c>
      <c r="T213" s="141">
        <f>S213*H213</f>
        <v>0</v>
      </c>
      <c r="AR213" s="142" t="s">
        <v>142</v>
      </c>
      <c r="AT213" s="142" t="s">
        <v>138</v>
      </c>
      <c r="AU213" s="142" t="s">
        <v>149</v>
      </c>
      <c r="AY213" s="2" t="s">
        <v>135</v>
      </c>
      <c r="BE213" s="143">
        <f>IF(N213="základní",J213,0)</f>
        <v>0</v>
      </c>
      <c r="BF213" s="143">
        <f>IF(N213="snížená",J213,0)</f>
        <v>0</v>
      </c>
      <c r="BG213" s="143">
        <f>IF(N213="zákl. přenesená",J213,0)</f>
        <v>0</v>
      </c>
      <c r="BH213" s="143">
        <f>IF(N213="sníž. přenesená",J213,0)</f>
        <v>0</v>
      </c>
      <c r="BI213" s="143">
        <f>IF(N213="nulová",J213,0)</f>
        <v>0</v>
      </c>
      <c r="BJ213" s="2" t="s">
        <v>21</v>
      </c>
      <c r="BK213" s="143">
        <f>ROUND(I213*H213,2)</f>
        <v>0</v>
      </c>
      <c r="BL213" s="2" t="s">
        <v>142</v>
      </c>
      <c r="BM213" s="142" t="s">
        <v>315</v>
      </c>
    </row>
    <row r="214" spans="2:65" s="144" customFormat="1" ht="11.25">
      <c r="B214" s="145"/>
      <c r="D214" s="146" t="s">
        <v>144</v>
      </c>
      <c r="E214" s="147" t="s">
        <v>1</v>
      </c>
      <c r="F214" s="148" t="s">
        <v>316</v>
      </c>
      <c r="H214" s="149">
        <v>30</v>
      </c>
      <c r="I214" s="150"/>
      <c r="L214" s="145"/>
      <c r="M214" s="151"/>
      <c r="T214" s="152"/>
      <c r="AT214" s="147" t="s">
        <v>144</v>
      </c>
      <c r="AU214" s="147" t="s">
        <v>149</v>
      </c>
      <c r="AV214" s="144" t="s">
        <v>86</v>
      </c>
      <c r="AW214" s="144" t="s">
        <v>36</v>
      </c>
      <c r="AX214" s="144" t="s">
        <v>21</v>
      </c>
      <c r="AY214" s="147" t="s">
        <v>135</v>
      </c>
    </row>
    <row r="215" spans="2:65" s="17" customFormat="1" ht="21.75" customHeight="1">
      <c r="B215" s="18"/>
      <c r="C215" s="130" t="s">
        <v>317</v>
      </c>
      <c r="D215" s="130" t="s">
        <v>138</v>
      </c>
      <c r="E215" s="131" t="s">
        <v>318</v>
      </c>
      <c r="F215" s="132" t="s">
        <v>319</v>
      </c>
      <c r="G215" s="133" t="s">
        <v>141</v>
      </c>
      <c r="H215" s="134">
        <v>30</v>
      </c>
      <c r="I215" s="135"/>
      <c r="J215" s="136">
        <f>ROUND(I215*H215,2)</f>
        <v>0</v>
      </c>
      <c r="K215" s="137"/>
      <c r="L215" s="18"/>
      <c r="M215" s="138" t="s">
        <v>1</v>
      </c>
      <c r="N215" s="139" t="s">
        <v>44</v>
      </c>
      <c r="P215" s="140">
        <f>O215*H215</f>
        <v>0</v>
      </c>
      <c r="Q215" s="140">
        <v>0</v>
      </c>
      <c r="R215" s="140">
        <f>Q215*H215</f>
        <v>0</v>
      </c>
      <c r="S215" s="140">
        <v>0</v>
      </c>
      <c r="T215" s="141">
        <f>S215*H215</f>
        <v>0</v>
      </c>
      <c r="AR215" s="142" t="s">
        <v>142</v>
      </c>
      <c r="AT215" s="142" t="s">
        <v>138</v>
      </c>
      <c r="AU215" s="142" t="s">
        <v>149</v>
      </c>
      <c r="AY215" s="2" t="s">
        <v>135</v>
      </c>
      <c r="BE215" s="143">
        <f>IF(N215="základní",J215,0)</f>
        <v>0</v>
      </c>
      <c r="BF215" s="143">
        <f>IF(N215="snížená",J215,0)</f>
        <v>0</v>
      </c>
      <c r="BG215" s="143">
        <f>IF(N215="zákl. přenesená",J215,0)</f>
        <v>0</v>
      </c>
      <c r="BH215" s="143">
        <f>IF(N215="sníž. přenesená",J215,0)</f>
        <v>0</v>
      </c>
      <c r="BI215" s="143">
        <f>IF(N215="nulová",J215,0)</f>
        <v>0</v>
      </c>
      <c r="BJ215" s="2" t="s">
        <v>21</v>
      </c>
      <c r="BK215" s="143">
        <f>ROUND(I215*H215,2)</f>
        <v>0</v>
      </c>
      <c r="BL215" s="2" t="s">
        <v>142</v>
      </c>
      <c r="BM215" s="142" t="s">
        <v>320</v>
      </c>
    </row>
    <row r="216" spans="2:65" s="17" customFormat="1" ht="33" customHeight="1">
      <c r="B216" s="18"/>
      <c r="C216" s="130" t="s">
        <v>321</v>
      </c>
      <c r="D216" s="130" t="s">
        <v>138</v>
      </c>
      <c r="E216" s="131" t="s">
        <v>322</v>
      </c>
      <c r="F216" s="132" t="s">
        <v>323</v>
      </c>
      <c r="G216" s="133" t="s">
        <v>141</v>
      </c>
      <c r="H216" s="134">
        <v>30</v>
      </c>
      <c r="I216" s="135"/>
      <c r="J216" s="136">
        <f>ROUND(I216*H216,2)</f>
        <v>0</v>
      </c>
      <c r="K216" s="137"/>
      <c r="L216" s="18"/>
      <c r="M216" s="138" t="s">
        <v>1</v>
      </c>
      <c r="N216" s="139" t="s">
        <v>44</v>
      </c>
      <c r="P216" s="140">
        <f>O216*H216</f>
        <v>0</v>
      </c>
      <c r="Q216" s="140">
        <v>0</v>
      </c>
      <c r="R216" s="140">
        <f>Q216*H216</f>
        <v>0</v>
      </c>
      <c r="S216" s="140">
        <v>0</v>
      </c>
      <c r="T216" s="141">
        <f>S216*H216</f>
        <v>0</v>
      </c>
      <c r="AR216" s="142" t="s">
        <v>142</v>
      </c>
      <c r="AT216" s="142" t="s">
        <v>138</v>
      </c>
      <c r="AU216" s="142" t="s">
        <v>149</v>
      </c>
      <c r="AY216" s="2" t="s">
        <v>135</v>
      </c>
      <c r="BE216" s="143">
        <f>IF(N216="základní",J216,0)</f>
        <v>0</v>
      </c>
      <c r="BF216" s="143">
        <f>IF(N216="snížená",J216,0)</f>
        <v>0</v>
      </c>
      <c r="BG216" s="143">
        <f>IF(N216="zákl. přenesená",J216,0)</f>
        <v>0</v>
      </c>
      <c r="BH216" s="143">
        <f>IF(N216="sníž. přenesená",J216,0)</f>
        <v>0</v>
      </c>
      <c r="BI216" s="143">
        <f>IF(N216="nulová",J216,0)</f>
        <v>0</v>
      </c>
      <c r="BJ216" s="2" t="s">
        <v>21</v>
      </c>
      <c r="BK216" s="143">
        <f>ROUND(I216*H216,2)</f>
        <v>0</v>
      </c>
      <c r="BL216" s="2" t="s">
        <v>142</v>
      </c>
      <c r="BM216" s="142" t="s">
        <v>324</v>
      </c>
    </row>
    <row r="217" spans="2:65" s="17" customFormat="1" ht="24.2" customHeight="1">
      <c r="B217" s="18"/>
      <c r="C217" s="130" t="s">
        <v>325</v>
      </c>
      <c r="D217" s="130" t="s">
        <v>138</v>
      </c>
      <c r="E217" s="131" t="s">
        <v>326</v>
      </c>
      <c r="F217" s="132" t="s">
        <v>327</v>
      </c>
      <c r="G217" s="133" t="s">
        <v>141</v>
      </c>
      <c r="H217" s="134">
        <v>30</v>
      </c>
      <c r="I217" s="135"/>
      <c r="J217" s="136">
        <f>ROUND(I217*H217,2)</f>
        <v>0</v>
      </c>
      <c r="K217" s="137"/>
      <c r="L217" s="18"/>
      <c r="M217" s="138" t="s">
        <v>1</v>
      </c>
      <c r="N217" s="139" t="s">
        <v>44</v>
      </c>
      <c r="P217" s="140">
        <f>O217*H217</f>
        <v>0</v>
      </c>
      <c r="Q217" s="140">
        <v>0</v>
      </c>
      <c r="R217" s="140">
        <f>Q217*H217</f>
        <v>0</v>
      </c>
      <c r="S217" s="140">
        <v>0</v>
      </c>
      <c r="T217" s="141">
        <f>S217*H217</f>
        <v>0</v>
      </c>
      <c r="AR217" s="142" t="s">
        <v>142</v>
      </c>
      <c r="AT217" s="142" t="s">
        <v>138</v>
      </c>
      <c r="AU217" s="142" t="s">
        <v>149</v>
      </c>
      <c r="AY217" s="2" t="s">
        <v>135</v>
      </c>
      <c r="BE217" s="143">
        <f>IF(N217="základní",J217,0)</f>
        <v>0</v>
      </c>
      <c r="BF217" s="143">
        <f>IF(N217="snížená",J217,0)</f>
        <v>0</v>
      </c>
      <c r="BG217" s="143">
        <f>IF(N217="zákl. přenesená",J217,0)</f>
        <v>0</v>
      </c>
      <c r="BH217" s="143">
        <f>IF(N217="sníž. přenesená",J217,0)</f>
        <v>0</v>
      </c>
      <c r="BI217" s="143">
        <f>IF(N217="nulová",J217,0)</f>
        <v>0</v>
      </c>
      <c r="BJ217" s="2" t="s">
        <v>21</v>
      </c>
      <c r="BK217" s="143">
        <f>ROUND(I217*H217,2)</f>
        <v>0</v>
      </c>
      <c r="BL217" s="2" t="s">
        <v>142</v>
      </c>
      <c r="BM217" s="142" t="s">
        <v>328</v>
      </c>
    </row>
    <row r="218" spans="2:65" s="17" customFormat="1" ht="24.2" customHeight="1">
      <c r="B218" s="18"/>
      <c r="C218" s="130" t="s">
        <v>329</v>
      </c>
      <c r="D218" s="130" t="s">
        <v>138</v>
      </c>
      <c r="E218" s="131" t="s">
        <v>330</v>
      </c>
      <c r="F218" s="132" t="s">
        <v>331</v>
      </c>
      <c r="G218" s="133" t="s">
        <v>291</v>
      </c>
      <c r="H218" s="134">
        <v>31</v>
      </c>
      <c r="I218" s="135"/>
      <c r="J218" s="136">
        <f>ROUND(I218*H218,2)</f>
        <v>0</v>
      </c>
      <c r="K218" s="137"/>
      <c r="L218" s="18"/>
      <c r="M218" s="138" t="s">
        <v>1</v>
      </c>
      <c r="N218" s="139" t="s">
        <v>44</v>
      </c>
      <c r="P218" s="140">
        <f>O218*H218</f>
        <v>0</v>
      </c>
      <c r="Q218" s="140">
        <v>4.3E-3</v>
      </c>
      <c r="R218" s="140">
        <f>Q218*H218</f>
        <v>0.1333</v>
      </c>
      <c r="S218" s="140">
        <v>0</v>
      </c>
      <c r="T218" s="141">
        <f>S218*H218</f>
        <v>0</v>
      </c>
      <c r="AR218" s="142" t="s">
        <v>142</v>
      </c>
      <c r="AT218" s="142" t="s">
        <v>138</v>
      </c>
      <c r="AU218" s="142" t="s">
        <v>149</v>
      </c>
      <c r="AY218" s="2" t="s">
        <v>135</v>
      </c>
      <c r="BE218" s="143">
        <f>IF(N218="základní",J218,0)</f>
        <v>0</v>
      </c>
      <c r="BF218" s="143">
        <f>IF(N218="snížená",J218,0)</f>
        <v>0</v>
      </c>
      <c r="BG218" s="143">
        <f>IF(N218="zákl. přenesená",J218,0)</f>
        <v>0</v>
      </c>
      <c r="BH218" s="143">
        <f>IF(N218="sníž. přenesená",J218,0)</f>
        <v>0</v>
      </c>
      <c r="BI218" s="143">
        <f>IF(N218="nulová",J218,0)</f>
        <v>0</v>
      </c>
      <c r="BJ218" s="2" t="s">
        <v>21</v>
      </c>
      <c r="BK218" s="143">
        <f>ROUND(I218*H218,2)</f>
        <v>0</v>
      </c>
      <c r="BL218" s="2" t="s">
        <v>142</v>
      </c>
      <c r="BM218" s="142" t="s">
        <v>332</v>
      </c>
    </row>
    <row r="219" spans="2:65" s="117" customFormat="1" ht="25.9" customHeight="1">
      <c r="B219" s="118"/>
      <c r="D219" s="119" t="s">
        <v>78</v>
      </c>
      <c r="E219" s="233" t="s">
        <v>181</v>
      </c>
      <c r="F219" s="239" t="s">
        <v>780</v>
      </c>
      <c r="I219" s="121"/>
      <c r="J219" s="244">
        <f>SUM(J220:J264)</f>
        <v>0</v>
      </c>
      <c r="L219" s="118"/>
      <c r="M219" s="123"/>
      <c r="P219" s="124">
        <f>P220+SUM(P221:P266)</f>
        <v>0</v>
      </c>
      <c r="R219" s="124">
        <f>R220+SUM(R221:R266)</f>
        <v>30.346516039999997</v>
      </c>
      <c r="T219" s="125">
        <f>T220+SUM(T221:T266)</f>
        <v>345.78257199999996</v>
      </c>
      <c r="AR219" s="119" t="s">
        <v>21</v>
      </c>
      <c r="AT219" s="126" t="s">
        <v>78</v>
      </c>
      <c r="AU219" s="126" t="s">
        <v>79</v>
      </c>
      <c r="AY219" s="119" t="s">
        <v>135</v>
      </c>
      <c r="BK219" s="127">
        <f>BK220+SUM(BK221:BK266)</f>
        <v>0</v>
      </c>
    </row>
    <row r="220" spans="2:65" s="17" customFormat="1" ht="24.2" customHeight="1">
      <c r="B220" s="18"/>
      <c r="C220" s="130" t="s">
        <v>333</v>
      </c>
      <c r="D220" s="130" t="s">
        <v>138</v>
      </c>
      <c r="E220" s="131" t="s">
        <v>334</v>
      </c>
      <c r="F220" s="132" t="s">
        <v>335</v>
      </c>
      <c r="G220" s="133" t="s">
        <v>141</v>
      </c>
      <c r="H220" s="134">
        <v>31</v>
      </c>
      <c r="I220" s="135"/>
      <c r="J220" s="136">
        <f>ROUND(I220*H220,2)</f>
        <v>0</v>
      </c>
      <c r="K220" s="137"/>
      <c r="L220" s="18"/>
      <c r="M220" s="138" t="s">
        <v>1</v>
      </c>
      <c r="N220" s="139" t="s">
        <v>44</v>
      </c>
      <c r="P220" s="140">
        <f>O220*H220</f>
        <v>0</v>
      </c>
      <c r="Q220" s="140">
        <v>0</v>
      </c>
      <c r="R220" s="140">
        <f>Q220*H220</f>
        <v>0</v>
      </c>
      <c r="S220" s="140">
        <v>0.22</v>
      </c>
      <c r="T220" s="141">
        <f>S220*H220</f>
        <v>6.82</v>
      </c>
      <c r="AR220" s="142" t="s">
        <v>142</v>
      </c>
      <c r="AT220" s="142" t="s">
        <v>138</v>
      </c>
      <c r="AU220" s="142" t="s">
        <v>21</v>
      </c>
      <c r="AY220" s="2" t="s">
        <v>135</v>
      </c>
      <c r="BE220" s="143">
        <f>IF(N220="základní",J220,0)</f>
        <v>0</v>
      </c>
      <c r="BF220" s="143">
        <f>IF(N220="snížená",J220,0)</f>
        <v>0</v>
      </c>
      <c r="BG220" s="143">
        <f>IF(N220="zákl. přenesená",J220,0)</f>
        <v>0</v>
      </c>
      <c r="BH220" s="143">
        <f>IF(N220="sníž. přenesená",J220,0)</f>
        <v>0</v>
      </c>
      <c r="BI220" s="143">
        <f>IF(N220="nulová",J220,0)</f>
        <v>0</v>
      </c>
      <c r="BJ220" s="2" t="s">
        <v>21</v>
      </c>
      <c r="BK220" s="143">
        <f>ROUND(I220*H220,2)</f>
        <v>0</v>
      </c>
      <c r="BL220" s="2" t="s">
        <v>142</v>
      </c>
      <c r="BM220" s="142" t="s">
        <v>336</v>
      </c>
    </row>
    <row r="221" spans="2:65" s="144" customFormat="1" ht="11.25">
      <c r="B221" s="145"/>
      <c r="D221" s="146" t="s">
        <v>144</v>
      </c>
      <c r="E221" s="147" t="s">
        <v>110</v>
      </c>
      <c r="F221" s="148" t="s">
        <v>112</v>
      </c>
      <c r="H221" s="149">
        <v>31</v>
      </c>
      <c r="I221" s="150"/>
      <c r="L221" s="145"/>
      <c r="M221" s="151"/>
      <c r="T221" s="152"/>
      <c r="AT221" s="147" t="s">
        <v>144</v>
      </c>
      <c r="AU221" s="147" t="s">
        <v>21</v>
      </c>
      <c r="AV221" s="144" t="s">
        <v>86</v>
      </c>
      <c r="AW221" s="144" t="s">
        <v>36</v>
      </c>
      <c r="AX221" s="144" t="s">
        <v>21</v>
      </c>
      <c r="AY221" s="147" t="s">
        <v>135</v>
      </c>
    </row>
    <row r="222" spans="2:65" s="17" customFormat="1" ht="24.2" customHeight="1">
      <c r="B222" s="18"/>
      <c r="C222" s="130" t="s">
        <v>337</v>
      </c>
      <c r="D222" s="130" t="s">
        <v>138</v>
      </c>
      <c r="E222" s="131" t="s">
        <v>338</v>
      </c>
      <c r="F222" s="132" t="s">
        <v>339</v>
      </c>
      <c r="G222" s="133" t="s">
        <v>291</v>
      </c>
      <c r="H222" s="134">
        <v>57</v>
      </c>
      <c r="I222" s="135"/>
      <c r="J222" s="136">
        <f>ROUND(I222*H222,2)</f>
        <v>0</v>
      </c>
      <c r="K222" s="137"/>
      <c r="L222" s="18"/>
      <c r="M222" s="138" t="s">
        <v>1</v>
      </c>
      <c r="N222" s="139" t="s">
        <v>44</v>
      </c>
      <c r="P222" s="140">
        <f>O222*H222</f>
        <v>0</v>
      </c>
      <c r="Q222" s="140">
        <v>0</v>
      </c>
      <c r="R222" s="140">
        <f>Q222*H222</f>
        <v>0</v>
      </c>
      <c r="S222" s="140">
        <v>2.48E-3</v>
      </c>
      <c r="T222" s="141">
        <f>S222*H222</f>
        <v>0.14136000000000001</v>
      </c>
      <c r="AR222" s="142" t="s">
        <v>142</v>
      </c>
      <c r="AT222" s="142" t="s">
        <v>138</v>
      </c>
      <c r="AU222" s="142" t="s">
        <v>21</v>
      </c>
      <c r="AY222" s="2" t="s">
        <v>135</v>
      </c>
      <c r="BE222" s="143">
        <f>IF(N222="základní",J222,0)</f>
        <v>0</v>
      </c>
      <c r="BF222" s="143">
        <f>IF(N222="snížená",J222,0)</f>
        <v>0</v>
      </c>
      <c r="BG222" s="143">
        <f>IF(N222="zákl. přenesená",J222,0)</f>
        <v>0</v>
      </c>
      <c r="BH222" s="143">
        <f>IF(N222="sníž. přenesená",J222,0)</f>
        <v>0</v>
      </c>
      <c r="BI222" s="143">
        <f>IF(N222="nulová",J222,0)</f>
        <v>0</v>
      </c>
      <c r="BJ222" s="2" t="s">
        <v>21</v>
      </c>
      <c r="BK222" s="143">
        <f>ROUND(I222*H222,2)</f>
        <v>0</v>
      </c>
      <c r="BL222" s="2" t="s">
        <v>142</v>
      </c>
      <c r="BM222" s="142" t="s">
        <v>340</v>
      </c>
    </row>
    <row r="223" spans="2:65" s="17" customFormat="1" ht="19.5">
      <c r="B223" s="18"/>
      <c r="D223" s="146" t="s">
        <v>163</v>
      </c>
      <c r="F223" s="161" t="s">
        <v>341</v>
      </c>
      <c r="I223" s="162"/>
      <c r="L223" s="18"/>
      <c r="M223" s="163"/>
      <c r="T223" s="45"/>
      <c r="AT223" s="2" t="s">
        <v>163</v>
      </c>
      <c r="AU223" s="2" t="s">
        <v>21</v>
      </c>
    </row>
    <row r="224" spans="2:65" s="17" customFormat="1" ht="33" customHeight="1">
      <c r="B224" s="18"/>
      <c r="C224" s="130" t="s">
        <v>342</v>
      </c>
      <c r="D224" s="130" t="s">
        <v>138</v>
      </c>
      <c r="E224" s="131" t="s">
        <v>343</v>
      </c>
      <c r="F224" s="132" t="s">
        <v>344</v>
      </c>
      <c r="G224" s="133" t="s">
        <v>291</v>
      </c>
      <c r="H224" s="134">
        <v>31</v>
      </c>
      <c r="I224" s="135"/>
      <c r="J224" s="136">
        <f>ROUND(I224*H224,2)</f>
        <v>0</v>
      </c>
      <c r="K224" s="137"/>
      <c r="L224" s="18"/>
      <c r="M224" s="138" t="s">
        <v>1</v>
      </c>
      <c r="N224" s="139" t="s">
        <v>44</v>
      </c>
      <c r="P224" s="140">
        <f>O224*H224</f>
        <v>0</v>
      </c>
      <c r="Q224" s="140">
        <v>1.0000000000000001E-5</v>
      </c>
      <c r="R224" s="140">
        <f>Q224*H224</f>
        <v>3.1E-4</v>
      </c>
      <c r="S224" s="140">
        <v>0</v>
      </c>
      <c r="T224" s="141">
        <f>S224*H224</f>
        <v>0</v>
      </c>
      <c r="AR224" s="142" t="s">
        <v>142</v>
      </c>
      <c r="AT224" s="142" t="s">
        <v>138</v>
      </c>
      <c r="AU224" s="142" t="s">
        <v>21</v>
      </c>
      <c r="AY224" s="2" t="s">
        <v>135</v>
      </c>
      <c r="BE224" s="143">
        <f>IF(N224="základní",J224,0)</f>
        <v>0</v>
      </c>
      <c r="BF224" s="143">
        <f>IF(N224="snížená",J224,0)</f>
        <v>0</v>
      </c>
      <c r="BG224" s="143">
        <f>IF(N224="zákl. přenesená",J224,0)</f>
        <v>0</v>
      </c>
      <c r="BH224" s="143">
        <f>IF(N224="sníž. přenesená",J224,0)</f>
        <v>0</v>
      </c>
      <c r="BI224" s="143">
        <f>IF(N224="nulová",J224,0)</f>
        <v>0</v>
      </c>
      <c r="BJ224" s="2" t="s">
        <v>21</v>
      </c>
      <c r="BK224" s="143">
        <f>ROUND(I224*H224,2)</f>
        <v>0</v>
      </c>
      <c r="BL224" s="2" t="s">
        <v>142</v>
      </c>
      <c r="BM224" s="142" t="s">
        <v>345</v>
      </c>
    </row>
    <row r="225" spans="2:65" s="17" customFormat="1" ht="19.5">
      <c r="B225" s="18"/>
      <c r="D225" s="146" t="s">
        <v>163</v>
      </c>
      <c r="F225" s="161" t="s">
        <v>346</v>
      </c>
      <c r="I225" s="162"/>
      <c r="L225" s="18"/>
      <c r="M225" s="163"/>
      <c r="T225" s="45"/>
      <c r="AT225" s="2" t="s">
        <v>163</v>
      </c>
      <c r="AU225" s="2" t="s">
        <v>21</v>
      </c>
    </row>
    <row r="226" spans="2:65" s="17" customFormat="1" ht="33" customHeight="1">
      <c r="B226" s="18"/>
      <c r="C226" s="130" t="s">
        <v>347</v>
      </c>
      <c r="D226" s="130" t="s">
        <v>138</v>
      </c>
      <c r="E226" s="131" t="s">
        <v>348</v>
      </c>
      <c r="F226" s="132" t="s">
        <v>349</v>
      </c>
      <c r="G226" s="133" t="s">
        <v>141</v>
      </c>
      <c r="H226" s="134">
        <v>172</v>
      </c>
      <c r="I226" s="135"/>
      <c r="J226" s="136">
        <f>ROUND(I226*H226,2)</f>
        <v>0</v>
      </c>
      <c r="K226" s="137"/>
      <c r="L226" s="18"/>
      <c r="M226" s="138" t="s">
        <v>1</v>
      </c>
      <c r="N226" s="139" t="s">
        <v>44</v>
      </c>
      <c r="P226" s="140">
        <f>O226*H226</f>
        <v>0</v>
      </c>
      <c r="Q226" s="140">
        <v>0</v>
      </c>
      <c r="R226" s="140">
        <f>Q226*H226</f>
        <v>0</v>
      </c>
      <c r="S226" s="140">
        <v>0</v>
      </c>
      <c r="T226" s="141">
        <f>S226*H226</f>
        <v>0</v>
      </c>
      <c r="AR226" s="142" t="s">
        <v>142</v>
      </c>
      <c r="AT226" s="142" t="s">
        <v>138</v>
      </c>
      <c r="AU226" s="142" t="s">
        <v>21</v>
      </c>
      <c r="AY226" s="2" t="s">
        <v>135</v>
      </c>
      <c r="BE226" s="143">
        <f>IF(N226="základní",J226,0)</f>
        <v>0</v>
      </c>
      <c r="BF226" s="143">
        <f>IF(N226="snížená",J226,0)</f>
        <v>0</v>
      </c>
      <c r="BG226" s="143">
        <f>IF(N226="zákl. přenesená",J226,0)</f>
        <v>0</v>
      </c>
      <c r="BH226" s="143">
        <f>IF(N226="sníž. přenesená",J226,0)</f>
        <v>0</v>
      </c>
      <c r="BI226" s="143">
        <f>IF(N226="nulová",J226,0)</f>
        <v>0</v>
      </c>
      <c r="BJ226" s="2" t="s">
        <v>21</v>
      </c>
      <c r="BK226" s="143">
        <f>ROUND(I226*H226,2)</f>
        <v>0</v>
      </c>
      <c r="BL226" s="2" t="s">
        <v>142</v>
      </c>
      <c r="BM226" s="142" t="s">
        <v>350</v>
      </c>
    </row>
    <row r="227" spans="2:65" s="144" customFormat="1" ht="11.25">
      <c r="B227" s="145"/>
      <c r="D227" s="146" t="s">
        <v>144</v>
      </c>
      <c r="E227" s="147" t="s">
        <v>1</v>
      </c>
      <c r="F227" s="148" t="s">
        <v>351</v>
      </c>
      <c r="H227" s="149">
        <v>172</v>
      </c>
      <c r="I227" s="150"/>
      <c r="L227" s="145"/>
      <c r="M227" s="151"/>
      <c r="T227" s="152"/>
      <c r="AT227" s="147" t="s">
        <v>144</v>
      </c>
      <c r="AU227" s="147" t="s">
        <v>21</v>
      </c>
      <c r="AV227" s="144" t="s">
        <v>86</v>
      </c>
      <c r="AW227" s="144" t="s">
        <v>36</v>
      </c>
      <c r="AX227" s="144" t="s">
        <v>21</v>
      </c>
      <c r="AY227" s="147" t="s">
        <v>135</v>
      </c>
    </row>
    <row r="228" spans="2:65" s="17" customFormat="1" ht="33" customHeight="1">
      <c r="B228" s="18"/>
      <c r="C228" s="130" t="s">
        <v>352</v>
      </c>
      <c r="D228" s="130" t="s">
        <v>138</v>
      </c>
      <c r="E228" s="131" t="s">
        <v>353</v>
      </c>
      <c r="F228" s="132" t="s">
        <v>354</v>
      </c>
      <c r="G228" s="133" t="s">
        <v>141</v>
      </c>
      <c r="H228" s="134">
        <v>172</v>
      </c>
      <c r="I228" s="135"/>
      <c r="J228" s="136">
        <f>ROUND(I228*H228,2)</f>
        <v>0</v>
      </c>
      <c r="K228" s="137"/>
      <c r="L228" s="18"/>
      <c r="M228" s="138" t="s">
        <v>1</v>
      </c>
      <c r="N228" s="139" t="s">
        <v>44</v>
      </c>
      <c r="P228" s="140">
        <f>O228*H228</f>
        <v>0</v>
      </c>
      <c r="Q228" s="140">
        <v>0</v>
      </c>
      <c r="R228" s="140">
        <f>Q228*H228</f>
        <v>0</v>
      </c>
      <c r="S228" s="140">
        <v>0</v>
      </c>
      <c r="T228" s="141">
        <f>S228*H228</f>
        <v>0</v>
      </c>
      <c r="AR228" s="142" t="s">
        <v>142</v>
      </c>
      <c r="AT228" s="142" t="s">
        <v>138</v>
      </c>
      <c r="AU228" s="142" t="s">
        <v>21</v>
      </c>
      <c r="AY228" s="2" t="s">
        <v>135</v>
      </c>
      <c r="BE228" s="143">
        <f>IF(N228="základní",J228,0)</f>
        <v>0</v>
      </c>
      <c r="BF228" s="143">
        <f>IF(N228="snížená",J228,0)</f>
        <v>0</v>
      </c>
      <c r="BG228" s="143">
        <f>IF(N228="zákl. přenesená",J228,0)</f>
        <v>0</v>
      </c>
      <c r="BH228" s="143">
        <f>IF(N228="sníž. přenesená",J228,0)</f>
        <v>0</v>
      </c>
      <c r="BI228" s="143">
        <f>IF(N228="nulová",J228,0)</f>
        <v>0</v>
      </c>
      <c r="BJ228" s="2" t="s">
        <v>21</v>
      </c>
      <c r="BK228" s="143">
        <f>ROUND(I228*H228,2)</f>
        <v>0</v>
      </c>
      <c r="BL228" s="2" t="s">
        <v>142</v>
      </c>
      <c r="BM228" s="142" t="s">
        <v>355</v>
      </c>
    </row>
    <row r="229" spans="2:65" s="17" customFormat="1" ht="24.2" customHeight="1">
      <c r="B229" s="18"/>
      <c r="C229" s="130" t="s">
        <v>356</v>
      </c>
      <c r="D229" s="130" t="s">
        <v>138</v>
      </c>
      <c r="E229" s="131" t="s">
        <v>357</v>
      </c>
      <c r="F229" s="132" t="s">
        <v>358</v>
      </c>
      <c r="G229" s="133" t="s">
        <v>141</v>
      </c>
      <c r="H229" s="134">
        <v>1.29</v>
      </c>
      <c r="I229" s="135"/>
      <c r="J229" s="136">
        <f>ROUND(I229*H229,2)</f>
        <v>0</v>
      </c>
      <c r="K229" s="137"/>
      <c r="L229" s="18"/>
      <c r="M229" s="138" t="s">
        <v>1</v>
      </c>
      <c r="N229" s="139" t="s">
        <v>44</v>
      </c>
      <c r="P229" s="140">
        <f>O229*H229</f>
        <v>0</v>
      </c>
      <c r="Q229" s="140">
        <v>2.6450000000000001E-2</v>
      </c>
      <c r="R229" s="140">
        <f>Q229*H229</f>
        <v>3.4120500000000005E-2</v>
      </c>
      <c r="S229" s="140">
        <v>0</v>
      </c>
      <c r="T229" s="141">
        <f>S229*H229</f>
        <v>0</v>
      </c>
      <c r="AR229" s="142" t="s">
        <v>142</v>
      </c>
      <c r="AT229" s="142" t="s">
        <v>138</v>
      </c>
      <c r="AU229" s="142" t="s">
        <v>21</v>
      </c>
      <c r="AY229" s="2" t="s">
        <v>135</v>
      </c>
      <c r="BE229" s="143">
        <f>IF(N229="základní",J229,0)</f>
        <v>0</v>
      </c>
      <c r="BF229" s="143">
        <f>IF(N229="snížená",J229,0)</f>
        <v>0</v>
      </c>
      <c r="BG229" s="143">
        <f>IF(N229="zákl. přenesená",J229,0)</f>
        <v>0</v>
      </c>
      <c r="BH229" s="143">
        <f>IF(N229="sníž. přenesená",J229,0)</f>
        <v>0</v>
      </c>
      <c r="BI229" s="143">
        <f>IF(N229="nulová",J229,0)</f>
        <v>0</v>
      </c>
      <c r="BJ229" s="2" t="s">
        <v>21</v>
      </c>
      <c r="BK229" s="143">
        <f>ROUND(I229*H229,2)</f>
        <v>0</v>
      </c>
      <c r="BL229" s="2" t="s">
        <v>142</v>
      </c>
      <c r="BM229" s="142" t="s">
        <v>359</v>
      </c>
    </row>
    <row r="230" spans="2:65" s="17" customFormat="1" ht="19.5">
      <c r="B230" s="18"/>
      <c r="D230" s="146" t="s">
        <v>163</v>
      </c>
      <c r="F230" s="161" t="s">
        <v>360</v>
      </c>
      <c r="I230" s="162"/>
      <c r="L230" s="18"/>
      <c r="M230" s="163"/>
      <c r="T230" s="45"/>
      <c r="AT230" s="2" t="s">
        <v>163</v>
      </c>
      <c r="AU230" s="2" t="s">
        <v>21</v>
      </c>
    </row>
    <row r="231" spans="2:65" s="144" customFormat="1" ht="11.25">
      <c r="B231" s="145"/>
      <c r="D231" s="146" t="s">
        <v>144</v>
      </c>
      <c r="E231" s="147" t="s">
        <v>1</v>
      </c>
      <c r="F231" s="148" t="s">
        <v>361</v>
      </c>
      <c r="H231" s="149">
        <v>1.29</v>
      </c>
      <c r="I231" s="150"/>
      <c r="L231" s="145"/>
      <c r="M231" s="151"/>
      <c r="T231" s="152"/>
      <c r="AT231" s="147" t="s">
        <v>144</v>
      </c>
      <c r="AU231" s="147" t="s">
        <v>21</v>
      </c>
      <c r="AV231" s="144" t="s">
        <v>86</v>
      </c>
      <c r="AW231" s="144" t="s">
        <v>36</v>
      </c>
      <c r="AX231" s="144" t="s">
        <v>21</v>
      </c>
      <c r="AY231" s="147" t="s">
        <v>135</v>
      </c>
    </row>
    <row r="232" spans="2:65" s="17" customFormat="1" ht="33" customHeight="1">
      <c r="B232" s="18"/>
      <c r="C232" s="130" t="s">
        <v>362</v>
      </c>
      <c r="D232" s="130" t="s">
        <v>138</v>
      </c>
      <c r="E232" s="131" t="s">
        <v>363</v>
      </c>
      <c r="F232" s="132" t="s">
        <v>364</v>
      </c>
      <c r="G232" s="133" t="s">
        <v>141</v>
      </c>
      <c r="H232" s="134">
        <v>189.57400000000001</v>
      </c>
      <c r="I232" s="135"/>
      <c r="J232" s="136">
        <f>ROUND(I232*H232,2)</f>
        <v>0</v>
      </c>
      <c r="K232" s="137"/>
      <c r="L232" s="18"/>
      <c r="M232" s="138" t="s">
        <v>1</v>
      </c>
      <c r="N232" s="139" t="s">
        <v>44</v>
      </c>
      <c r="P232" s="140">
        <f>O232*H232</f>
        <v>0</v>
      </c>
      <c r="Q232" s="140">
        <v>0.13050999999999999</v>
      </c>
      <c r="R232" s="140">
        <f>Q232*H232</f>
        <v>24.741302739999998</v>
      </c>
      <c r="S232" s="140">
        <v>0.13800000000000001</v>
      </c>
      <c r="T232" s="141">
        <f>S232*H232</f>
        <v>26.161212000000003</v>
      </c>
      <c r="AR232" s="142" t="s">
        <v>142</v>
      </c>
      <c r="AT232" s="142" t="s">
        <v>138</v>
      </c>
      <c r="AU232" s="142" t="s">
        <v>21</v>
      </c>
      <c r="AY232" s="2" t="s">
        <v>135</v>
      </c>
      <c r="BE232" s="143">
        <f>IF(N232="základní",J232,0)</f>
        <v>0</v>
      </c>
      <c r="BF232" s="143">
        <f>IF(N232="snížená",J232,0)</f>
        <v>0</v>
      </c>
      <c r="BG232" s="143">
        <f>IF(N232="zákl. přenesená",J232,0)</f>
        <v>0</v>
      </c>
      <c r="BH232" s="143">
        <f>IF(N232="sníž. přenesená",J232,0)</f>
        <v>0</v>
      </c>
      <c r="BI232" s="143">
        <f>IF(N232="nulová",J232,0)</f>
        <v>0</v>
      </c>
      <c r="BJ232" s="2" t="s">
        <v>21</v>
      </c>
      <c r="BK232" s="143">
        <f>ROUND(I232*H232,2)</f>
        <v>0</v>
      </c>
      <c r="BL232" s="2" t="s">
        <v>142</v>
      </c>
      <c r="BM232" s="142" t="s">
        <v>365</v>
      </c>
    </row>
    <row r="233" spans="2:65" s="17" customFormat="1" ht="19.5">
      <c r="B233" s="18"/>
      <c r="D233" s="146" t="s">
        <v>163</v>
      </c>
      <c r="F233" s="161" t="s">
        <v>366</v>
      </c>
      <c r="I233" s="162"/>
      <c r="L233" s="18"/>
      <c r="M233" s="163"/>
      <c r="T233" s="45"/>
      <c r="AT233" s="2" t="s">
        <v>163</v>
      </c>
      <c r="AU233" s="2" t="s">
        <v>21</v>
      </c>
    </row>
    <row r="234" spans="2:65" s="144" customFormat="1" ht="11.25">
      <c r="B234" s="145"/>
      <c r="D234" s="146" t="s">
        <v>144</v>
      </c>
      <c r="E234" s="147" t="s">
        <v>1</v>
      </c>
      <c r="F234" s="148" t="s">
        <v>367</v>
      </c>
      <c r="H234" s="149">
        <v>189.57400000000001</v>
      </c>
      <c r="I234" s="150"/>
      <c r="L234" s="145"/>
      <c r="M234" s="151"/>
      <c r="T234" s="152"/>
      <c r="AT234" s="147" t="s">
        <v>144</v>
      </c>
      <c r="AU234" s="147" t="s">
        <v>21</v>
      </c>
      <c r="AV234" s="144" t="s">
        <v>86</v>
      </c>
      <c r="AW234" s="144" t="s">
        <v>36</v>
      </c>
      <c r="AX234" s="144" t="s">
        <v>21</v>
      </c>
      <c r="AY234" s="147" t="s">
        <v>135</v>
      </c>
    </row>
    <row r="235" spans="2:65" s="17" customFormat="1" ht="24.2" customHeight="1">
      <c r="B235" s="18"/>
      <c r="C235" s="130" t="s">
        <v>368</v>
      </c>
      <c r="D235" s="130" t="s">
        <v>138</v>
      </c>
      <c r="E235" s="131" t="s">
        <v>369</v>
      </c>
      <c r="F235" s="132" t="s">
        <v>370</v>
      </c>
      <c r="G235" s="133" t="s">
        <v>291</v>
      </c>
      <c r="H235" s="134">
        <v>86.17</v>
      </c>
      <c r="I235" s="135"/>
      <c r="J235" s="136">
        <f>ROUND(I235*H235,2)</f>
        <v>0</v>
      </c>
      <c r="K235" s="137"/>
      <c r="L235" s="18"/>
      <c r="M235" s="138" t="s">
        <v>1</v>
      </c>
      <c r="N235" s="139" t="s">
        <v>44</v>
      </c>
      <c r="P235" s="140">
        <f>O235*H235</f>
        <v>0</v>
      </c>
      <c r="Q235" s="140">
        <v>8.4000000000000003E-4</v>
      </c>
      <c r="R235" s="140">
        <f>Q235*H235</f>
        <v>7.2382800000000011E-2</v>
      </c>
      <c r="S235" s="140">
        <v>0</v>
      </c>
      <c r="T235" s="141">
        <f>S235*H235</f>
        <v>0</v>
      </c>
      <c r="AR235" s="142" t="s">
        <v>142</v>
      </c>
      <c r="AT235" s="142" t="s">
        <v>138</v>
      </c>
      <c r="AU235" s="142" t="s">
        <v>21</v>
      </c>
      <c r="AY235" s="2" t="s">
        <v>135</v>
      </c>
      <c r="BE235" s="143">
        <f>IF(N235="základní",J235,0)</f>
        <v>0</v>
      </c>
      <c r="BF235" s="143">
        <f>IF(N235="snížená",J235,0)</f>
        <v>0</v>
      </c>
      <c r="BG235" s="143">
        <f>IF(N235="zákl. přenesená",J235,0)</f>
        <v>0</v>
      </c>
      <c r="BH235" s="143">
        <f>IF(N235="sníž. přenesená",J235,0)</f>
        <v>0</v>
      </c>
      <c r="BI235" s="143">
        <f>IF(N235="nulová",J235,0)</f>
        <v>0</v>
      </c>
      <c r="BJ235" s="2" t="s">
        <v>21</v>
      </c>
      <c r="BK235" s="143">
        <f>ROUND(I235*H235,2)</f>
        <v>0</v>
      </c>
      <c r="BL235" s="2" t="s">
        <v>142</v>
      </c>
      <c r="BM235" s="142" t="s">
        <v>371</v>
      </c>
    </row>
    <row r="236" spans="2:65" s="144" customFormat="1" ht="11.25">
      <c r="B236" s="145"/>
      <c r="D236" s="146" t="s">
        <v>144</v>
      </c>
      <c r="E236" s="147" t="s">
        <v>1</v>
      </c>
      <c r="F236" s="148" t="s">
        <v>372</v>
      </c>
      <c r="H236" s="149">
        <v>86.17</v>
      </c>
      <c r="I236" s="150"/>
      <c r="L236" s="145"/>
      <c r="M236" s="151"/>
      <c r="T236" s="152"/>
      <c r="AT236" s="147" t="s">
        <v>144</v>
      </c>
      <c r="AU236" s="147" t="s">
        <v>21</v>
      </c>
      <c r="AV236" s="144" t="s">
        <v>86</v>
      </c>
      <c r="AW236" s="144" t="s">
        <v>36</v>
      </c>
      <c r="AX236" s="144" t="s">
        <v>21</v>
      </c>
      <c r="AY236" s="147" t="s">
        <v>135</v>
      </c>
    </row>
    <row r="237" spans="2:65" s="17" customFormat="1" ht="24.2" customHeight="1">
      <c r="B237" s="18"/>
      <c r="C237" s="130" t="s">
        <v>373</v>
      </c>
      <c r="D237" s="130" t="s">
        <v>138</v>
      </c>
      <c r="E237" s="131" t="s">
        <v>374</v>
      </c>
      <c r="F237" s="132" t="s">
        <v>375</v>
      </c>
      <c r="G237" s="133" t="s">
        <v>223</v>
      </c>
      <c r="H237" s="134">
        <v>5431</v>
      </c>
      <c r="I237" s="135"/>
      <c r="J237" s="136">
        <f>ROUND(I237*H237,2)</f>
        <v>0</v>
      </c>
      <c r="K237" s="137"/>
      <c r="L237" s="18"/>
      <c r="M237" s="138" t="s">
        <v>1</v>
      </c>
      <c r="N237" s="139" t="s">
        <v>44</v>
      </c>
      <c r="P237" s="140">
        <f>O237*H237</f>
        <v>0</v>
      </c>
      <c r="Q237" s="140">
        <v>0</v>
      </c>
      <c r="R237" s="140">
        <f>Q237*H237</f>
        <v>0</v>
      </c>
      <c r="S237" s="140">
        <v>0</v>
      </c>
      <c r="T237" s="141">
        <f>S237*H237</f>
        <v>0</v>
      </c>
      <c r="AR237" s="142" t="s">
        <v>142</v>
      </c>
      <c r="AT237" s="142" t="s">
        <v>138</v>
      </c>
      <c r="AU237" s="142" t="s">
        <v>21</v>
      </c>
      <c r="AY237" s="2" t="s">
        <v>135</v>
      </c>
      <c r="BE237" s="143">
        <f>IF(N237="základní",J237,0)</f>
        <v>0</v>
      </c>
      <c r="BF237" s="143">
        <f>IF(N237="snížená",J237,0)</f>
        <v>0</v>
      </c>
      <c r="BG237" s="143">
        <f>IF(N237="zákl. přenesená",J237,0)</f>
        <v>0</v>
      </c>
      <c r="BH237" s="143">
        <f>IF(N237="sníž. přenesená",J237,0)</f>
        <v>0</v>
      </c>
      <c r="BI237" s="143">
        <f>IF(N237="nulová",J237,0)</f>
        <v>0</v>
      </c>
      <c r="BJ237" s="2" t="s">
        <v>21</v>
      </c>
      <c r="BK237" s="143">
        <f>ROUND(I237*H237,2)</f>
        <v>0</v>
      </c>
      <c r="BL237" s="2" t="s">
        <v>142</v>
      </c>
      <c r="BM237" s="142" t="s">
        <v>376</v>
      </c>
    </row>
    <row r="238" spans="2:65" s="144" customFormat="1" ht="11.25">
      <c r="B238" s="145"/>
      <c r="D238" s="146" t="s">
        <v>144</v>
      </c>
      <c r="E238" s="147" t="s">
        <v>1</v>
      </c>
      <c r="F238" s="148" t="s">
        <v>377</v>
      </c>
      <c r="H238" s="149">
        <v>5431</v>
      </c>
      <c r="I238" s="150"/>
      <c r="L238" s="145"/>
      <c r="M238" s="151"/>
      <c r="T238" s="152"/>
      <c r="AT238" s="147" t="s">
        <v>144</v>
      </c>
      <c r="AU238" s="147" t="s">
        <v>21</v>
      </c>
      <c r="AV238" s="144" t="s">
        <v>86</v>
      </c>
      <c r="AW238" s="144" t="s">
        <v>36</v>
      </c>
      <c r="AX238" s="144" t="s">
        <v>21</v>
      </c>
      <c r="AY238" s="147" t="s">
        <v>135</v>
      </c>
    </row>
    <row r="239" spans="2:65" s="17" customFormat="1" ht="16.5" customHeight="1">
      <c r="B239" s="18"/>
      <c r="C239" s="164" t="s">
        <v>378</v>
      </c>
      <c r="D239" s="164" t="s">
        <v>195</v>
      </c>
      <c r="E239" s="165" t="s">
        <v>379</v>
      </c>
      <c r="F239" s="166" t="s">
        <v>380</v>
      </c>
      <c r="G239" s="167" t="s">
        <v>184</v>
      </c>
      <c r="H239" s="168">
        <v>5.431</v>
      </c>
      <c r="I239" s="169"/>
      <c r="J239" s="170">
        <f>ROUND(I239*H239,2)</f>
        <v>0</v>
      </c>
      <c r="K239" s="171"/>
      <c r="L239" s="172"/>
      <c r="M239" s="173" t="s">
        <v>1</v>
      </c>
      <c r="N239" s="174" t="s">
        <v>44</v>
      </c>
      <c r="P239" s="140">
        <f>O239*H239</f>
        <v>0</v>
      </c>
      <c r="Q239" s="140">
        <v>1</v>
      </c>
      <c r="R239" s="140">
        <f>Q239*H239</f>
        <v>5.431</v>
      </c>
      <c r="S239" s="140">
        <v>0</v>
      </c>
      <c r="T239" s="141">
        <f>S239*H239</f>
        <v>0</v>
      </c>
      <c r="AR239" s="142" t="s">
        <v>176</v>
      </c>
      <c r="AT239" s="142" t="s">
        <v>195</v>
      </c>
      <c r="AU239" s="142" t="s">
        <v>21</v>
      </c>
      <c r="AY239" s="2" t="s">
        <v>135</v>
      </c>
      <c r="BE239" s="143">
        <f>IF(N239="základní",J239,0)</f>
        <v>0</v>
      </c>
      <c r="BF239" s="143">
        <f>IF(N239="snížená",J239,0)</f>
        <v>0</v>
      </c>
      <c r="BG239" s="143">
        <f>IF(N239="zákl. přenesená",J239,0)</f>
        <v>0</v>
      </c>
      <c r="BH239" s="143">
        <f>IF(N239="sníž. přenesená",J239,0)</f>
        <v>0</v>
      </c>
      <c r="BI239" s="143">
        <f>IF(N239="nulová",J239,0)</f>
        <v>0</v>
      </c>
      <c r="BJ239" s="2" t="s">
        <v>21</v>
      </c>
      <c r="BK239" s="143">
        <f>ROUND(I239*H239,2)</f>
        <v>0</v>
      </c>
      <c r="BL239" s="2" t="s">
        <v>142</v>
      </c>
      <c r="BM239" s="142" t="s">
        <v>381</v>
      </c>
    </row>
    <row r="240" spans="2:65" s="144" customFormat="1" ht="11.25">
      <c r="B240" s="145"/>
      <c r="D240" s="146" t="s">
        <v>144</v>
      </c>
      <c r="E240" s="147" t="s">
        <v>1</v>
      </c>
      <c r="F240" s="148" t="s">
        <v>382</v>
      </c>
      <c r="H240" s="149">
        <v>5.431</v>
      </c>
      <c r="I240" s="150"/>
      <c r="L240" s="145"/>
      <c r="M240" s="151"/>
      <c r="T240" s="152"/>
      <c r="AT240" s="147" t="s">
        <v>144</v>
      </c>
      <c r="AU240" s="147" t="s">
        <v>21</v>
      </c>
      <c r="AV240" s="144" t="s">
        <v>86</v>
      </c>
      <c r="AW240" s="144" t="s">
        <v>36</v>
      </c>
      <c r="AX240" s="144" t="s">
        <v>21</v>
      </c>
      <c r="AY240" s="147" t="s">
        <v>135</v>
      </c>
    </row>
    <row r="241" spans="2:65" s="17" customFormat="1" ht="24.2" customHeight="1">
      <c r="B241" s="18"/>
      <c r="C241" s="130" t="s">
        <v>383</v>
      </c>
      <c r="D241" s="130" t="s">
        <v>138</v>
      </c>
      <c r="E241" s="131" t="s">
        <v>384</v>
      </c>
      <c r="F241" s="132" t="s">
        <v>385</v>
      </c>
      <c r="G241" s="133" t="s">
        <v>386</v>
      </c>
      <c r="H241" s="134">
        <v>172</v>
      </c>
      <c r="I241" s="135"/>
      <c r="J241" s="136">
        <f>ROUND(I241*H241,2)</f>
        <v>0</v>
      </c>
      <c r="K241" s="137"/>
      <c r="L241" s="18"/>
      <c r="M241" s="138" t="s">
        <v>1</v>
      </c>
      <c r="N241" s="139" t="s">
        <v>44</v>
      </c>
      <c r="P241" s="140">
        <f>O241*H241</f>
        <v>0</v>
      </c>
      <c r="Q241" s="140">
        <v>4.0000000000000003E-5</v>
      </c>
      <c r="R241" s="140">
        <f>Q241*H241</f>
        <v>6.8800000000000007E-3</v>
      </c>
      <c r="S241" s="140">
        <v>0</v>
      </c>
      <c r="T241" s="141">
        <f>S241*H241</f>
        <v>0</v>
      </c>
      <c r="AR241" s="142" t="s">
        <v>142</v>
      </c>
      <c r="AT241" s="142" t="s">
        <v>138</v>
      </c>
      <c r="AU241" s="142" t="s">
        <v>21</v>
      </c>
      <c r="AY241" s="2" t="s">
        <v>135</v>
      </c>
      <c r="BE241" s="143">
        <f>IF(N241="základní",J241,0)</f>
        <v>0</v>
      </c>
      <c r="BF241" s="143">
        <f>IF(N241="snížená",J241,0)</f>
        <v>0</v>
      </c>
      <c r="BG241" s="143">
        <f>IF(N241="zákl. přenesená",J241,0)</f>
        <v>0</v>
      </c>
      <c r="BH241" s="143">
        <f>IF(N241="sníž. přenesená",J241,0)</f>
        <v>0</v>
      </c>
      <c r="BI241" s="143">
        <f>IF(N241="nulová",J241,0)</f>
        <v>0</v>
      </c>
      <c r="BJ241" s="2" t="s">
        <v>21</v>
      </c>
      <c r="BK241" s="143">
        <f>ROUND(I241*H241,2)</f>
        <v>0</v>
      </c>
      <c r="BL241" s="2" t="s">
        <v>142</v>
      </c>
      <c r="BM241" s="142" t="s">
        <v>387</v>
      </c>
    </row>
    <row r="242" spans="2:65" s="17" customFormat="1" ht="19.5">
      <c r="B242" s="18"/>
      <c r="D242" s="146" t="s">
        <v>163</v>
      </c>
      <c r="F242" s="161" t="s">
        <v>388</v>
      </c>
      <c r="I242" s="162"/>
      <c r="L242" s="18"/>
      <c r="M242" s="163"/>
      <c r="T242" s="45"/>
      <c r="AT242" s="2" t="s">
        <v>163</v>
      </c>
      <c r="AU242" s="2" t="s">
        <v>21</v>
      </c>
    </row>
    <row r="243" spans="2:65" s="144" customFormat="1" ht="11.25">
      <c r="B243" s="145"/>
      <c r="D243" s="146" t="s">
        <v>144</v>
      </c>
      <c r="E243" s="147" t="s">
        <v>1</v>
      </c>
      <c r="F243" s="148" t="s">
        <v>389</v>
      </c>
      <c r="H243" s="149">
        <v>172</v>
      </c>
      <c r="I243" s="150"/>
      <c r="L243" s="145"/>
      <c r="M243" s="151"/>
      <c r="T243" s="152"/>
      <c r="AT243" s="147" t="s">
        <v>144</v>
      </c>
      <c r="AU243" s="147" t="s">
        <v>21</v>
      </c>
      <c r="AV243" s="144" t="s">
        <v>86</v>
      </c>
      <c r="AW243" s="144" t="s">
        <v>36</v>
      </c>
      <c r="AX243" s="144" t="s">
        <v>21</v>
      </c>
      <c r="AY243" s="147" t="s">
        <v>135</v>
      </c>
    </row>
    <row r="244" spans="2:65" s="17" customFormat="1" ht="21.75" customHeight="1">
      <c r="B244" s="18"/>
      <c r="C244" s="130" t="s">
        <v>390</v>
      </c>
      <c r="D244" s="130" t="s">
        <v>138</v>
      </c>
      <c r="E244" s="131" t="s">
        <v>391</v>
      </c>
      <c r="F244" s="132" t="s">
        <v>392</v>
      </c>
      <c r="G244" s="133" t="s">
        <v>386</v>
      </c>
      <c r="H244" s="134">
        <v>172</v>
      </c>
      <c r="I244" s="135"/>
      <c r="J244" s="136">
        <f>ROUND(I244*H244,2)</f>
        <v>0</v>
      </c>
      <c r="K244" s="137"/>
      <c r="L244" s="18"/>
      <c r="M244" s="138" t="s">
        <v>1</v>
      </c>
      <c r="N244" s="139" t="s">
        <v>44</v>
      </c>
      <c r="P244" s="140">
        <f>O244*H244</f>
        <v>0</v>
      </c>
      <c r="Q244" s="140">
        <v>2.7E-4</v>
      </c>
      <c r="R244" s="140">
        <f>Q244*H244</f>
        <v>4.6440000000000002E-2</v>
      </c>
      <c r="S244" s="140">
        <v>0</v>
      </c>
      <c r="T244" s="141">
        <f>S244*H244</f>
        <v>0</v>
      </c>
      <c r="AR244" s="142" t="s">
        <v>142</v>
      </c>
      <c r="AT244" s="142" t="s">
        <v>138</v>
      </c>
      <c r="AU244" s="142" t="s">
        <v>21</v>
      </c>
      <c r="AY244" s="2" t="s">
        <v>135</v>
      </c>
      <c r="BE244" s="143">
        <f>IF(N244="základní",J244,0)</f>
        <v>0</v>
      </c>
      <c r="BF244" s="143">
        <f>IF(N244="snížená",J244,0)</f>
        <v>0</v>
      </c>
      <c r="BG244" s="143">
        <f>IF(N244="zákl. přenesená",J244,0)</f>
        <v>0</v>
      </c>
      <c r="BH244" s="143">
        <f>IF(N244="sníž. přenesená",J244,0)</f>
        <v>0</v>
      </c>
      <c r="BI244" s="143">
        <f>IF(N244="nulová",J244,0)</f>
        <v>0</v>
      </c>
      <c r="BJ244" s="2" t="s">
        <v>21</v>
      </c>
      <c r="BK244" s="143">
        <f>ROUND(I244*H244,2)</f>
        <v>0</v>
      </c>
      <c r="BL244" s="2" t="s">
        <v>142</v>
      </c>
      <c r="BM244" s="142" t="s">
        <v>393</v>
      </c>
    </row>
    <row r="245" spans="2:65" s="17" customFormat="1" ht="19.5">
      <c r="B245" s="18"/>
      <c r="D245" s="146" t="s">
        <v>163</v>
      </c>
      <c r="F245" s="161" t="s">
        <v>388</v>
      </c>
      <c r="I245" s="162"/>
      <c r="L245" s="18"/>
      <c r="M245" s="163"/>
      <c r="T245" s="45"/>
      <c r="AT245" s="2" t="s">
        <v>163</v>
      </c>
      <c r="AU245" s="2" t="s">
        <v>21</v>
      </c>
    </row>
    <row r="246" spans="2:65" s="144" customFormat="1" ht="11.25">
      <c r="B246" s="145"/>
      <c r="D246" s="146" t="s">
        <v>144</v>
      </c>
      <c r="E246" s="147" t="s">
        <v>1</v>
      </c>
      <c r="F246" s="148" t="s">
        <v>394</v>
      </c>
      <c r="H246" s="149">
        <v>172</v>
      </c>
      <c r="I246" s="150"/>
      <c r="L246" s="145"/>
      <c r="M246" s="151"/>
      <c r="T246" s="152"/>
      <c r="AT246" s="147" t="s">
        <v>144</v>
      </c>
      <c r="AU246" s="147" t="s">
        <v>21</v>
      </c>
      <c r="AV246" s="144" t="s">
        <v>86</v>
      </c>
      <c r="AW246" s="144" t="s">
        <v>36</v>
      </c>
      <c r="AX246" s="144" t="s">
        <v>21</v>
      </c>
      <c r="AY246" s="147" t="s">
        <v>135</v>
      </c>
    </row>
    <row r="247" spans="2:65" s="17" customFormat="1" ht="16.5" customHeight="1">
      <c r="B247" s="18"/>
      <c r="C247" s="164" t="s">
        <v>395</v>
      </c>
      <c r="D247" s="164" t="s">
        <v>195</v>
      </c>
      <c r="E247" s="165" t="s">
        <v>396</v>
      </c>
      <c r="F247" s="166" t="s">
        <v>397</v>
      </c>
      <c r="G247" s="167" t="s">
        <v>386</v>
      </c>
      <c r="H247" s="168">
        <v>172</v>
      </c>
      <c r="I247" s="169"/>
      <c r="J247" s="170">
        <f>ROUND(I247*H247,2)</f>
        <v>0</v>
      </c>
      <c r="K247" s="171"/>
      <c r="L247" s="172"/>
      <c r="M247" s="173" t="s">
        <v>1</v>
      </c>
      <c r="N247" s="174" t="s">
        <v>44</v>
      </c>
      <c r="P247" s="140">
        <f>O247*H247</f>
        <v>0</v>
      </c>
      <c r="Q247" s="140">
        <v>4.0000000000000003E-5</v>
      </c>
      <c r="R247" s="140">
        <f>Q247*H247</f>
        <v>6.8800000000000007E-3</v>
      </c>
      <c r="S247" s="140">
        <v>0</v>
      </c>
      <c r="T247" s="141">
        <f>S247*H247</f>
        <v>0</v>
      </c>
      <c r="AR247" s="142" t="s">
        <v>176</v>
      </c>
      <c r="AT247" s="142" t="s">
        <v>195</v>
      </c>
      <c r="AU247" s="142" t="s">
        <v>21</v>
      </c>
      <c r="AY247" s="2" t="s">
        <v>135</v>
      </c>
      <c r="BE247" s="143">
        <f>IF(N247="základní",J247,0)</f>
        <v>0</v>
      </c>
      <c r="BF247" s="143">
        <f>IF(N247="snížená",J247,0)</f>
        <v>0</v>
      </c>
      <c r="BG247" s="143">
        <f>IF(N247="zákl. přenesená",J247,0)</f>
        <v>0</v>
      </c>
      <c r="BH247" s="143">
        <f>IF(N247="sníž. přenesená",J247,0)</f>
        <v>0</v>
      </c>
      <c r="BI247" s="143">
        <f>IF(N247="nulová",J247,0)</f>
        <v>0</v>
      </c>
      <c r="BJ247" s="2" t="s">
        <v>21</v>
      </c>
      <c r="BK247" s="143">
        <f>ROUND(I247*H247,2)</f>
        <v>0</v>
      </c>
      <c r="BL247" s="2" t="s">
        <v>142</v>
      </c>
      <c r="BM247" s="142" t="s">
        <v>398</v>
      </c>
    </row>
    <row r="248" spans="2:65" s="144" customFormat="1" ht="11.25">
      <c r="B248" s="145"/>
      <c r="D248" s="146" t="s">
        <v>144</v>
      </c>
      <c r="E248" s="147" t="s">
        <v>1</v>
      </c>
      <c r="F248" s="148" t="s">
        <v>394</v>
      </c>
      <c r="H248" s="149">
        <v>172</v>
      </c>
      <c r="I248" s="150"/>
      <c r="L248" s="145"/>
      <c r="M248" s="151"/>
      <c r="T248" s="152"/>
      <c r="AT248" s="147" t="s">
        <v>144</v>
      </c>
      <c r="AU248" s="147" t="s">
        <v>21</v>
      </c>
      <c r="AV248" s="144" t="s">
        <v>86</v>
      </c>
      <c r="AW248" s="144" t="s">
        <v>36</v>
      </c>
      <c r="AX248" s="144" t="s">
        <v>21</v>
      </c>
      <c r="AY248" s="147" t="s">
        <v>135</v>
      </c>
    </row>
    <row r="249" spans="2:65" s="17" customFormat="1" ht="16.5" customHeight="1">
      <c r="B249" s="18"/>
      <c r="C249" s="130" t="s">
        <v>399</v>
      </c>
      <c r="D249" s="130" t="s">
        <v>138</v>
      </c>
      <c r="E249" s="131" t="s">
        <v>400</v>
      </c>
      <c r="F249" s="132" t="s">
        <v>401</v>
      </c>
      <c r="G249" s="133" t="s">
        <v>152</v>
      </c>
      <c r="H249" s="134">
        <v>129.6</v>
      </c>
      <c r="I249" s="135"/>
      <c r="J249" s="136">
        <f>ROUND(I249*H249,2)</f>
        <v>0</v>
      </c>
      <c r="K249" s="137"/>
      <c r="L249" s="18"/>
      <c r="M249" s="138" t="s">
        <v>1</v>
      </c>
      <c r="N249" s="139" t="s">
        <v>44</v>
      </c>
      <c r="P249" s="140">
        <f>O249*H249</f>
        <v>0</v>
      </c>
      <c r="Q249" s="140">
        <v>0</v>
      </c>
      <c r="R249" s="140">
        <f>Q249*H249</f>
        <v>0</v>
      </c>
      <c r="S249" s="140">
        <v>2.4</v>
      </c>
      <c r="T249" s="141">
        <f>S249*H249</f>
        <v>311.03999999999996</v>
      </c>
      <c r="AR249" s="142" t="s">
        <v>142</v>
      </c>
      <c r="AT249" s="142" t="s">
        <v>138</v>
      </c>
      <c r="AU249" s="142" t="s">
        <v>21</v>
      </c>
      <c r="AY249" s="2" t="s">
        <v>135</v>
      </c>
      <c r="BE249" s="143">
        <f>IF(N249="základní",J249,0)</f>
        <v>0</v>
      </c>
      <c r="BF249" s="143">
        <f>IF(N249="snížená",J249,0)</f>
        <v>0</v>
      </c>
      <c r="BG249" s="143">
        <f>IF(N249="zákl. přenesená",J249,0)</f>
        <v>0</v>
      </c>
      <c r="BH249" s="143">
        <f>IF(N249="sníž. přenesená",J249,0)</f>
        <v>0</v>
      </c>
      <c r="BI249" s="143">
        <f>IF(N249="nulová",J249,0)</f>
        <v>0</v>
      </c>
      <c r="BJ249" s="2" t="s">
        <v>21</v>
      </c>
      <c r="BK249" s="143">
        <f>ROUND(I249*H249,2)</f>
        <v>0</v>
      </c>
      <c r="BL249" s="2" t="s">
        <v>142</v>
      </c>
      <c r="BM249" s="142" t="s">
        <v>402</v>
      </c>
    </row>
    <row r="250" spans="2:65" s="144" customFormat="1" ht="11.25">
      <c r="B250" s="145"/>
      <c r="D250" s="146" t="s">
        <v>144</v>
      </c>
      <c r="E250" s="147" t="s">
        <v>103</v>
      </c>
      <c r="F250" s="148" t="s">
        <v>403</v>
      </c>
      <c r="H250" s="149">
        <v>129.6</v>
      </c>
      <c r="I250" s="150"/>
      <c r="L250" s="145"/>
      <c r="M250" s="151"/>
      <c r="T250" s="152"/>
      <c r="AT250" s="147" t="s">
        <v>144</v>
      </c>
      <c r="AU250" s="147" t="s">
        <v>21</v>
      </c>
      <c r="AV250" s="144" t="s">
        <v>86</v>
      </c>
      <c r="AW250" s="144" t="s">
        <v>36</v>
      </c>
      <c r="AX250" s="144" t="s">
        <v>21</v>
      </c>
      <c r="AY250" s="147" t="s">
        <v>135</v>
      </c>
    </row>
    <row r="251" spans="2:65" s="17" customFormat="1" ht="16.5" customHeight="1">
      <c r="B251" s="18"/>
      <c r="C251" s="130" t="s">
        <v>404</v>
      </c>
      <c r="D251" s="130" t="s">
        <v>138</v>
      </c>
      <c r="E251" s="131" t="s">
        <v>405</v>
      </c>
      <c r="F251" s="132" t="s">
        <v>406</v>
      </c>
      <c r="G251" s="133" t="s">
        <v>291</v>
      </c>
      <c r="H251" s="134">
        <v>90</v>
      </c>
      <c r="I251" s="135"/>
      <c r="J251" s="136">
        <f>ROUND(I251*H251,2)</f>
        <v>0</v>
      </c>
      <c r="K251" s="137"/>
      <c r="L251" s="18"/>
      <c r="M251" s="138" t="s">
        <v>1</v>
      </c>
      <c r="N251" s="139" t="s">
        <v>44</v>
      </c>
      <c r="P251" s="140">
        <f>O251*H251</f>
        <v>0</v>
      </c>
      <c r="Q251" s="140">
        <v>8.0000000000000007E-5</v>
      </c>
      <c r="R251" s="140">
        <f>Q251*H251</f>
        <v>7.2000000000000007E-3</v>
      </c>
      <c r="S251" s="140">
        <v>1.7999999999999999E-2</v>
      </c>
      <c r="T251" s="141">
        <f>S251*H251</f>
        <v>1.6199999999999999</v>
      </c>
      <c r="AR251" s="142" t="s">
        <v>142</v>
      </c>
      <c r="AT251" s="142" t="s">
        <v>138</v>
      </c>
      <c r="AU251" s="142" t="s">
        <v>21</v>
      </c>
      <c r="AY251" s="2" t="s">
        <v>135</v>
      </c>
      <c r="BE251" s="143">
        <f>IF(N251="základní",J251,0)</f>
        <v>0</v>
      </c>
      <c r="BF251" s="143">
        <f>IF(N251="snížená",J251,0)</f>
        <v>0</v>
      </c>
      <c r="BG251" s="143">
        <f>IF(N251="zákl. přenesená",J251,0)</f>
        <v>0</v>
      </c>
      <c r="BH251" s="143">
        <f>IF(N251="sníž. přenesená",J251,0)</f>
        <v>0</v>
      </c>
      <c r="BI251" s="143">
        <f>IF(N251="nulová",J251,0)</f>
        <v>0</v>
      </c>
      <c r="BJ251" s="2" t="s">
        <v>21</v>
      </c>
      <c r="BK251" s="143">
        <f>ROUND(I251*H251,2)</f>
        <v>0</v>
      </c>
      <c r="BL251" s="2" t="s">
        <v>142</v>
      </c>
      <c r="BM251" s="142" t="s">
        <v>407</v>
      </c>
    </row>
    <row r="252" spans="2:65" s="17" customFormat="1" ht="19.5">
      <c r="B252" s="18"/>
      <c r="D252" s="146" t="s">
        <v>163</v>
      </c>
      <c r="F252" s="161" t="s">
        <v>408</v>
      </c>
      <c r="I252" s="162"/>
      <c r="L252" s="18"/>
      <c r="M252" s="163"/>
      <c r="T252" s="45"/>
      <c r="AT252" s="2" t="s">
        <v>163</v>
      </c>
      <c r="AU252" s="2" t="s">
        <v>21</v>
      </c>
    </row>
    <row r="253" spans="2:65" s="144" customFormat="1" ht="11.25">
      <c r="B253" s="145"/>
      <c r="D253" s="146" t="s">
        <v>144</v>
      </c>
      <c r="E253" s="147" t="s">
        <v>1</v>
      </c>
      <c r="F253" s="148" t="s">
        <v>409</v>
      </c>
      <c r="H253" s="149">
        <v>90</v>
      </c>
      <c r="I253" s="150"/>
      <c r="L253" s="145"/>
      <c r="M253" s="151"/>
      <c r="T253" s="152"/>
      <c r="AT253" s="147" t="s">
        <v>144</v>
      </c>
      <c r="AU253" s="147" t="s">
        <v>21</v>
      </c>
      <c r="AV253" s="144" t="s">
        <v>86</v>
      </c>
      <c r="AW253" s="144" t="s">
        <v>36</v>
      </c>
      <c r="AX253" s="144" t="s">
        <v>21</v>
      </c>
      <c r="AY253" s="147" t="s">
        <v>135</v>
      </c>
    </row>
    <row r="254" spans="2:65" s="17" customFormat="1" ht="16.5" customHeight="1">
      <c r="B254" s="18"/>
      <c r="C254" s="130" t="s">
        <v>410</v>
      </c>
      <c r="D254" s="130" t="s">
        <v>138</v>
      </c>
      <c r="E254" s="131" t="s">
        <v>411</v>
      </c>
      <c r="F254" s="132" t="s">
        <v>412</v>
      </c>
      <c r="G254" s="133" t="s">
        <v>184</v>
      </c>
      <c r="H254" s="134">
        <v>318.79000000000002</v>
      </c>
      <c r="I254" s="135"/>
      <c r="J254" s="136">
        <f>ROUND(I254*H254,2)</f>
        <v>0</v>
      </c>
      <c r="K254" s="137"/>
      <c r="L254" s="18"/>
      <c r="M254" s="138" t="s">
        <v>1</v>
      </c>
      <c r="N254" s="139" t="s">
        <v>44</v>
      </c>
      <c r="P254" s="140">
        <f>O254*H254</f>
        <v>0</v>
      </c>
      <c r="Q254" s="140">
        <v>0</v>
      </c>
      <c r="R254" s="140">
        <f>Q254*H254</f>
        <v>0</v>
      </c>
      <c r="S254" s="140">
        <v>0</v>
      </c>
      <c r="T254" s="141">
        <f>S254*H254</f>
        <v>0</v>
      </c>
      <c r="AR254" s="142" t="s">
        <v>142</v>
      </c>
      <c r="AT254" s="142" t="s">
        <v>138</v>
      </c>
      <c r="AU254" s="142" t="s">
        <v>21</v>
      </c>
      <c r="AY254" s="2" t="s">
        <v>135</v>
      </c>
      <c r="BE254" s="143">
        <f>IF(N254="základní",J254,0)</f>
        <v>0</v>
      </c>
      <c r="BF254" s="143">
        <f>IF(N254="snížená",J254,0)</f>
        <v>0</v>
      </c>
      <c r="BG254" s="143">
        <f>IF(N254="zákl. přenesená",J254,0)</f>
        <v>0</v>
      </c>
      <c r="BH254" s="143">
        <f>IF(N254="sníž. přenesená",J254,0)</f>
        <v>0</v>
      </c>
      <c r="BI254" s="143">
        <f>IF(N254="nulová",J254,0)</f>
        <v>0</v>
      </c>
      <c r="BJ254" s="2" t="s">
        <v>21</v>
      </c>
      <c r="BK254" s="143">
        <f>ROUND(I254*H254,2)</f>
        <v>0</v>
      </c>
      <c r="BL254" s="2" t="s">
        <v>142</v>
      </c>
      <c r="BM254" s="142" t="s">
        <v>413</v>
      </c>
    </row>
    <row r="255" spans="2:65" s="144" customFormat="1" ht="11.25">
      <c r="B255" s="145"/>
      <c r="D255" s="146" t="s">
        <v>144</v>
      </c>
      <c r="E255" s="147" t="s">
        <v>106</v>
      </c>
      <c r="F255" s="148" t="s">
        <v>414</v>
      </c>
      <c r="H255" s="149">
        <v>318.79000000000002</v>
      </c>
      <c r="I255" s="150"/>
      <c r="L255" s="145"/>
      <c r="M255" s="151"/>
      <c r="T255" s="152"/>
      <c r="AT255" s="147" t="s">
        <v>144</v>
      </c>
      <c r="AU255" s="147" t="s">
        <v>21</v>
      </c>
      <c r="AV255" s="144" t="s">
        <v>86</v>
      </c>
      <c r="AW255" s="144" t="s">
        <v>36</v>
      </c>
      <c r="AX255" s="144" t="s">
        <v>21</v>
      </c>
      <c r="AY255" s="147" t="s">
        <v>135</v>
      </c>
    </row>
    <row r="256" spans="2:65" s="17" customFormat="1" ht="24.2" customHeight="1">
      <c r="B256" s="18"/>
      <c r="C256" s="130" t="s">
        <v>415</v>
      </c>
      <c r="D256" s="130" t="s">
        <v>138</v>
      </c>
      <c r="E256" s="131" t="s">
        <v>416</v>
      </c>
      <c r="F256" s="132" t="s">
        <v>417</v>
      </c>
      <c r="G256" s="133" t="s">
        <v>184</v>
      </c>
      <c r="H256" s="134">
        <v>318.79000000000002</v>
      </c>
      <c r="I256" s="135"/>
      <c r="J256" s="136">
        <f>ROUND(I256*H256,2)</f>
        <v>0</v>
      </c>
      <c r="K256" s="137"/>
      <c r="L256" s="18"/>
      <c r="M256" s="138" t="s">
        <v>1</v>
      </c>
      <c r="N256" s="139" t="s">
        <v>44</v>
      </c>
      <c r="P256" s="140">
        <f>O256*H256</f>
        <v>0</v>
      </c>
      <c r="Q256" s="140">
        <v>0</v>
      </c>
      <c r="R256" s="140">
        <f>Q256*H256</f>
        <v>0</v>
      </c>
      <c r="S256" s="140">
        <v>0</v>
      </c>
      <c r="T256" s="141">
        <f>S256*H256</f>
        <v>0</v>
      </c>
      <c r="AR256" s="142" t="s">
        <v>142</v>
      </c>
      <c r="AT256" s="142" t="s">
        <v>138</v>
      </c>
      <c r="AU256" s="142" t="s">
        <v>21</v>
      </c>
      <c r="AY256" s="2" t="s">
        <v>135</v>
      </c>
      <c r="BE256" s="143">
        <f>IF(N256="základní",J256,0)</f>
        <v>0</v>
      </c>
      <c r="BF256" s="143">
        <f>IF(N256="snížená",J256,0)</f>
        <v>0</v>
      </c>
      <c r="BG256" s="143">
        <f>IF(N256="zákl. přenesená",J256,0)</f>
        <v>0</v>
      </c>
      <c r="BH256" s="143">
        <f>IF(N256="sníž. přenesená",J256,0)</f>
        <v>0</v>
      </c>
      <c r="BI256" s="143">
        <f>IF(N256="nulová",J256,0)</f>
        <v>0</v>
      </c>
      <c r="BJ256" s="2" t="s">
        <v>21</v>
      </c>
      <c r="BK256" s="143">
        <f>ROUND(I256*H256,2)</f>
        <v>0</v>
      </c>
      <c r="BL256" s="2" t="s">
        <v>142</v>
      </c>
      <c r="BM256" s="142" t="s">
        <v>418</v>
      </c>
    </row>
    <row r="257" spans="2:65" s="17" customFormat="1" ht="19.5">
      <c r="B257" s="18"/>
      <c r="D257" s="146" t="s">
        <v>163</v>
      </c>
      <c r="F257" s="161" t="s">
        <v>419</v>
      </c>
      <c r="I257" s="162"/>
      <c r="L257" s="18"/>
      <c r="M257" s="163"/>
      <c r="T257" s="45"/>
      <c r="AT257" s="2" t="s">
        <v>163</v>
      </c>
      <c r="AU257" s="2" t="s">
        <v>21</v>
      </c>
    </row>
    <row r="258" spans="2:65" s="144" customFormat="1" ht="11.25">
      <c r="B258" s="145"/>
      <c r="D258" s="146" t="s">
        <v>144</v>
      </c>
      <c r="E258" s="147" t="s">
        <v>1</v>
      </c>
      <c r="F258" s="148" t="s">
        <v>106</v>
      </c>
      <c r="H258" s="149">
        <v>318.79000000000002</v>
      </c>
      <c r="I258" s="150"/>
      <c r="L258" s="145"/>
      <c r="M258" s="151"/>
      <c r="T258" s="152"/>
      <c r="AT258" s="147" t="s">
        <v>144</v>
      </c>
      <c r="AU258" s="147" t="s">
        <v>21</v>
      </c>
      <c r="AV258" s="144" t="s">
        <v>86</v>
      </c>
      <c r="AW258" s="144" t="s">
        <v>36</v>
      </c>
      <c r="AX258" s="144" t="s">
        <v>21</v>
      </c>
      <c r="AY258" s="147" t="s">
        <v>135</v>
      </c>
    </row>
    <row r="259" spans="2:65" s="17" customFormat="1" ht="24.2" customHeight="1">
      <c r="B259" s="18"/>
      <c r="C259" s="130" t="s">
        <v>420</v>
      </c>
      <c r="D259" s="130" t="s">
        <v>138</v>
      </c>
      <c r="E259" s="131" t="s">
        <v>421</v>
      </c>
      <c r="F259" s="132" t="s">
        <v>422</v>
      </c>
      <c r="G259" s="133" t="s">
        <v>184</v>
      </c>
      <c r="H259" s="134">
        <v>4781.8500000000004</v>
      </c>
      <c r="I259" s="135"/>
      <c r="J259" s="136">
        <f>ROUND(I259*H259,2)</f>
        <v>0</v>
      </c>
      <c r="K259" s="137"/>
      <c r="L259" s="18"/>
      <c r="M259" s="138" t="s">
        <v>1</v>
      </c>
      <c r="N259" s="139" t="s">
        <v>44</v>
      </c>
      <c r="P259" s="140">
        <f>O259*H259</f>
        <v>0</v>
      </c>
      <c r="Q259" s="140">
        <v>0</v>
      </c>
      <c r="R259" s="140">
        <f>Q259*H259</f>
        <v>0</v>
      </c>
      <c r="S259" s="140">
        <v>0</v>
      </c>
      <c r="T259" s="141">
        <f>S259*H259</f>
        <v>0</v>
      </c>
      <c r="AR259" s="142" t="s">
        <v>142</v>
      </c>
      <c r="AT259" s="142" t="s">
        <v>138</v>
      </c>
      <c r="AU259" s="142" t="s">
        <v>21</v>
      </c>
      <c r="AY259" s="2" t="s">
        <v>135</v>
      </c>
      <c r="BE259" s="143">
        <f>IF(N259="základní",J259,0)</f>
        <v>0</v>
      </c>
      <c r="BF259" s="143">
        <f>IF(N259="snížená",J259,0)</f>
        <v>0</v>
      </c>
      <c r="BG259" s="143">
        <f>IF(N259="zákl. přenesená",J259,0)</f>
        <v>0</v>
      </c>
      <c r="BH259" s="143">
        <f>IF(N259="sníž. přenesená",J259,0)</f>
        <v>0</v>
      </c>
      <c r="BI259" s="143">
        <f>IF(N259="nulová",J259,0)</f>
        <v>0</v>
      </c>
      <c r="BJ259" s="2" t="s">
        <v>21</v>
      </c>
      <c r="BK259" s="143">
        <f>ROUND(I259*H259,2)</f>
        <v>0</v>
      </c>
      <c r="BL259" s="2" t="s">
        <v>142</v>
      </c>
      <c r="BM259" s="142" t="s">
        <v>423</v>
      </c>
    </row>
    <row r="260" spans="2:65" s="17" customFormat="1" ht="19.5">
      <c r="B260" s="18"/>
      <c r="D260" s="146" t="s">
        <v>163</v>
      </c>
      <c r="F260" s="161" t="s">
        <v>419</v>
      </c>
      <c r="I260" s="162"/>
      <c r="L260" s="18"/>
      <c r="M260" s="163"/>
      <c r="T260" s="45"/>
      <c r="AT260" s="2" t="s">
        <v>163</v>
      </c>
      <c r="AU260" s="2" t="s">
        <v>21</v>
      </c>
    </row>
    <row r="261" spans="2:65" s="144" customFormat="1" ht="11.25">
      <c r="B261" s="145"/>
      <c r="D261" s="146" t="s">
        <v>144</v>
      </c>
      <c r="E261" s="147" t="s">
        <v>1</v>
      </c>
      <c r="F261" s="148" t="s">
        <v>424</v>
      </c>
      <c r="H261" s="149">
        <v>4781.8500000000004</v>
      </c>
      <c r="I261" s="150"/>
      <c r="L261" s="145"/>
      <c r="M261" s="151"/>
      <c r="T261" s="152"/>
      <c r="AT261" s="147" t="s">
        <v>144</v>
      </c>
      <c r="AU261" s="147" t="s">
        <v>21</v>
      </c>
      <c r="AV261" s="144" t="s">
        <v>86</v>
      </c>
      <c r="AW261" s="144" t="s">
        <v>36</v>
      </c>
      <c r="AX261" s="144" t="s">
        <v>21</v>
      </c>
      <c r="AY261" s="147" t="s">
        <v>135</v>
      </c>
    </row>
    <row r="262" spans="2:65" s="17" customFormat="1" ht="37.9" customHeight="1">
      <c r="B262" s="18"/>
      <c r="C262" s="130" t="s">
        <v>425</v>
      </c>
      <c r="D262" s="130" t="s">
        <v>138</v>
      </c>
      <c r="E262" s="131" t="s">
        <v>426</v>
      </c>
      <c r="F262" s="132" t="s">
        <v>427</v>
      </c>
      <c r="G262" s="133" t="s">
        <v>184</v>
      </c>
      <c r="H262" s="134">
        <v>311.04000000000002</v>
      </c>
      <c r="I262" s="135"/>
      <c r="J262" s="136">
        <f>ROUND(I262*H262,2)</f>
        <v>0</v>
      </c>
      <c r="K262" s="137"/>
      <c r="L262" s="18"/>
      <c r="M262" s="138" t="s">
        <v>1</v>
      </c>
      <c r="N262" s="139" t="s">
        <v>44</v>
      </c>
      <c r="P262" s="140">
        <f>O262*H262</f>
        <v>0</v>
      </c>
      <c r="Q262" s="140">
        <v>0</v>
      </c>
      <c r="R262" s="140">
        <f>Q262*H262</f>
        <v>0</v>
      </c>
      <c r="S262" s="140">
        <v>0</v>
      </c>
      <c r="T262" s="141">
        <f>S262*H262</f>
        <v>0</v>
      </c>
      <c r="AR262" s="142" t="s">
        <v>142</v>
      </c>
      <c r="AT262" s="142" t="s">
        <v>138</v>
      </c>
      <c r="AU262" s="142" t="s">
        <v>21</v>
      </c>
      <c r="AY262" s="2" t="s">
        <v>135</v>
      </c>
      <c r="BE262" s="143">
        <f>IF(N262="základní",J262,0)</f>
        <v>0</v>
      </c>
      <c r="BF262" s="143">
        <f>IF(N262="snížená",J262,0)</f>
        <v>0</v>
      </c>
      <c r="BG262" s="143">
        <f>IF(N262="zákl. přenesená",J262,0)</f>
        <v>0</v>
      </c>
      <c r="BH262" s="143">
        <f>IF(N262="sníž. přenesená",J262,0)</f>
        <v>0</v>
      </c>
      <c r="BI262" s="143">
        <f>IF(N262="nulová",J262,0)</f>
        <v>0</v>
      </c>
      <c r="BJ262" s="2" t="s">
        <v>21</v>
      </c>
      <c r="BK262" s="143">
        <f>ROUND(I262*H262,2)</f>
        <v>0</v>
      </c>
      <c r="BL262" s="2" t="s">
        <v>142</v>
      </c>
      <c r="BM262" s="142" t="s">
        <v>428</v>
      </c>
    </row>
    <row r="263" spans="2:65" s="144" customFormat="1" ht="11.25">
      <c r="B263" s="145"/>
      <c r="D263" s="146" t="s">
        <v>144</v>
      </c>
      <c r="E263" s="147" t="s">
        <v>1</v>
      </c>
      <c r="F263" s="148" t="s">
        <v>429</v>
      </c>
      <c r="H263" s="149">
        <v>311.04000000000002</v>
      </c>
      <c r="I263" s="150"/>
      <c r="L263" s="145"/>
      <c r="M263" s="151"/>
      <c r="T263" s="152"/>
      <c r="AT263" s="147" t="s">
        <v>144</v>
      </c>
      <c r="AU263" s="147" t="s">
        <v>21</v>
      </c>
      <c r="AV263" s="144" t="s">
        <v>86</v>
      </c>
      <c r="AW263" s="144" t="s">
        <v>36</v>
      </c>
      <c r="AX263" s="144" t="s">
        <v>21</v>
      </c>
      <c r="AY263" s="147" t="s">
        <v>135</v>
      </c>
    </row>
    <row r="264" spans="2:65" s="17" customFormat="1" ht="33" customHeight="1">
      <c r="B264" s="18"/>
      <c r="C264" s="130" t="s">
        <v>310</v>
      </c>
      <c r="D264" s="130" t="s">
        <v>138</v>
      </c>
      <c r="E264" s="131" t="s">
        <v>430</v>
      </c>
      <c r="F264" s="132" t="s">
        <v>431</v>
      </c>
      <c r="G264" s="133" t="s">
        <v>184</v>
      </c>
      <c r="H264" s="134">
        <v>7.75</v>
      </c>
      <c r="I264" s="135"/>
      <c r="J264" s="136">
        <f>ROUND(I264*H264,2)</f>
        <v>0</v>
      </c>
      <c r="K264" s="137"/>
      <c r="L264" s="18"/>
      <c r="M264" s="138" t="s">
        <v>1</v>
      </c>
      <c r="N264" s="139" t="s">
        <v>44</v>
      </c>
      <c r="P264" s="140">
        <f>O264*H264</f>
        <v>0</v>
      </c>
      <c r="Q264" s="140">
        <v>0</v>
      </c>
      <c r="R264" s="140">
        <f>Q264*H264</f>
        <v>0</v>
      </c>
      <c r="S264" s="140">
        <v>0</v>
      </c>
      <c r="T264" s="141">
        <f>S264*H264</f>
        <v>0</v>
      </c>
      <c r="AR264" s="142" t="s">
        <v>142</v>
      </c>
      <c r="AT264" s="142" t="s">
        <v>138</v>
      </c>
      <c r="AU264" s="142" t="s">
        <v>21</v>
      </c>
      <c r="AY264" s="2" t="s">
        <v>135</v>
      </c>
      <c r="BE264" s="143">
        <f>IF(N264="základní",J264,0)</f>
        <v>0</v>
      </c>
      <c r="BF264" s="143">
        <f>IF(N264="snížená",J264,0)</f>
        <v>0</v>
      </c>
      <c r="BG264" s="143">
        <f>IF(N264="zákl. přenesená",J264,0)</f>
        <v>0</v>
      </c>
      <c r="BH264" s="143">
        <f>IF(N264="sníž. přenesená",J264,0)</f>
        <v>0</v>
      </c>
      <c r="BI264" s="143">
        <f>IF(N264="nulová",J264,0)</f>
        <v>0</v>
      </c>
      <c r="BJ264" s="2" t="s">
        <v>21</v>
      </c>
      <c r="BK264" s="143">
        <f>ROUND(I264*H264,2)</f>
        <v>0</v>
      </c>
      <c r="BL264" s="2" t="s">
        <v>142</v>
      </c>
      <c r="BM264" s="142" t="s">
        <v>432</v>
      </c>
    </row>
    <row r="265" spans="2:65" s="144" customFormat="1" ht="11.25">
      <c r="B265" s="145"/>
      <c r="D265" s="146" t="s">
        <v>144</v>
      </c>
      <c r="E265" s="147" t="s">
        <v>1</v>
      </c>
      <c r="F265" s="148" t="s">
        <v>433</v>
      </c>
      <c r="H265" s="149">
        <v>7.75</v>
      </c>
      <c r="I265" s="150"/>
      <c r="L265" s="145"/>
      <c r="M265" s="151"/>
      <c r="T265" s="152"/>
      <c r="AT265" s="147" t="s">
        <v>144</v>
      </c>
      <c r="AU265" s="147" t="s">
        <v>21</v>
      </c>
      <c r="AV265" s="144" t="s">
        <v>86</v>
      </c>
      <c r="AW265" s="144" t="s">
        <v>36</v>
      </c>
      <c r="AX265" s="144" t="s">
        <v>21</v>
      </c>
      <c r="AY265" s="147" t="s">
        <v>135</v>
      </c>
    </row>
    <row r="266" spans="2:65" s="117" customFormat="1" ht="22.9" customHeight="1">
      <c r="B266" s="118"/>
      <c r="D266" s="119" t="s">
        <v>78</v>
      </c>
      <c r="E266" s="128" t="s">
        <v>434</v>
      </c>
      <c r="F266" s="233" t="s">
        <v>781</v>
      </c>
      <c r="I266" s="121"/>
      <c r="J266" s="129">
        <f>SUM(J267)</f>
        <v>0</v>
      </c>
      <c r="L266" s="118"/>
      <c r="M266" s="123"/>
      <c r="P266" s="124">
        <f>SUM(P267:P269)</f>
        <v>0</v>
      </c>
      <c r="R266" s="124">
        <f>SUM(R267:R269)</f>
        <v>0</v>
      </c>
      <c r="T266" s="125">
        <f>SUM(T267:T269)</f>
        <v>0</v>
      </c>
      <c r="AR266" s="119" t="s">
        <v>21</v>
      </c>
      <c r="AT266" s="126" t="s">
        <v>78</v>
      </c>
      <c r="AU266" s="126" t="s">
        <v>21</v>
      </c>
      <c r="AY266" s="119" t="s">
        <v>135</v>
      </c>
      <c r="BK266" s="127">
        <f>SUM(BK267:BK269)</f>
        <v>0</v>
      </c>
    </row>
    <row r="267" spans="2:65" s="17" customFormat="1" ht="24.2" customHeight="1">
      <c r="B267" s="18"/>
      <c r="C267" s="130" t="s">
        <v>435</v>
      </c>
      <c r="D267" s="130" t="s">
        <v>138</v>
      </c>
      <c r="E267" s="131" t="s">
        <v>436</v>
      </c>
      <c r="F267" s="132" t="s">
        <v>437</v>
      </c>
      <c r="G267" s="133" t="s">
        <v>184</v>
      </c>
      <c r="H267" s="134">
        <v>1088.8889999999999</v>
      </c>
      <c r="I267" s="135"/>
      <c r="J267" s="136">
        <f>ROUND(I267*H267,2)</f>
        <v>0</v>
      </c>
      <c r="K267" s="137"/>
      <c r="L267" s="18"/>
      <c r="M267" s="138" t="s">
        <v>1</v>
      </c>
      <c r="N267" s="139" t="s">
        <v>44</v>
      </c>
      <c r="P267" s="140">
        <f>O267*H267</f>
        <v>0</v>
      </c>
      <c r="Q267" s="140">
        <v>0</v>
      </c>
      <c r="R267" s="140">
        <f>Q267*H267</f>
        <v>0</v>
      </c>
      <c r="S267" s="140">
        <v>0</v>
      </c>
      <c r="T267" s="141">
        <f>S267*H267</f>
        <v>0</v>
      </c>
      <c r="AR267" s="142" t="s">
        <v>142</v>
      </c>
      <c r="AT267" s="142" t="s">
        <v>138</v>
      </c>
      <c r="AU267" s="142" t="s">
        <v>86</v>
      </c>
      <c r="AY267" s="2" t="s">
        <v>135</v>
      </c>
      <c r="BE267" s="143">
        <f>IF(N267="základní",J267,0)</f>
        <v>0</v>
      </c>
      <c r="BF267" s="143">
        <f>IF(N267="snížená",J267,0)</f>
        <v>0</v>
      </c>
      <c r="BG267" s="143">
        <f>IF(N267="zákl. přenesená",J267,0)</f>
        <v>0</v>
      </c>
      <c r="BH267" s="143">
        <f>IF(N267="sníž. přenesená",J267,0)</f>
        <v>0</v>
      </c>
      <c r="BI267" s="143">
        <f>IF(N267="nulová",J267,0)</f>
        <v>0</v>
      </c>
      <c r="BJ267" s="2" t="s">
        <v>21</v>
      </c>
      <c r="BK267" s="143">
        <f>ROUND(I267*H267,2)</f>
        <v>0</v>
      </c>
      <c r="BL267" s="2" t="s">
        <v>142</v>
      </c>
      <c r="BM267" s="142" t="s">
        <v>438</v>
      </c>
    </row>
    <row r="268" spans="2:65" s="144" customFormat="1" ht="11.25">
      <c r="B268" s="145"/>
      <c r="D268" s="146" t="s">
        <v>144</v>
      </c>
      <c r="E268" s="147" t="s">
        <v>1</v>
      </c>
      <c r="F268" s="148" t="s">
        <v>439</v>
      </c>
      <c r="H268" s="149">
        <v>1088.8889999999999</v>
      </c>
      <c r="I268" s="150"/>
      <c r="L268" s="145"/>
      <c r="M268" s="151"/>
      <c r="T268" s="152"/>
      <c r="AT268" s="147" t="s">
        <v>144</v>
      </c>
      <c r="AU268" s="147" t="s">
        <v>86</v>
      </c>
      <c r="AV268" s="144" t="s">
        <v>86</v>
      </c>
      <c r="AW268" s="144" t="s">
        <v>36</v>
      </c>
      <c r="AX268" s="144" t="s">
        <v>79</v>
      </c>
      <c r="AY268" s="147" t="s">
        <v>135</v>
      </c>
    </row>
    <row r="269" spans="2:65" s="153" customFormat="1" ht="11.25">
      <c r="B269" s="154"/>
      <c r="D269" s="146" t="s">
        <v>144</v>
      </c>
      <c r="E269" s="155" t="s">
        <v>1</v>
      </c>
      <c r="F269" s="156" t="s">
        <v>159</v>
      </c>
      <c r="H269" s="157">
        <v>1088.8889999999999</v>
      </c>
      <c r="I269" s="158"/>
      <c r="L269" s="154"/>
      <c r="M269" s="159"/>
      <c r="T269" s="160"/>
      <c r="AT269" s="155" t="s">
        <v>144</v>
      </c>
      <c r="AU269" s="155" t="s">
        <v>86</v>
      </c>
      <c r="AV269" s="153" t="s">
        <v>142</v>
      </c>
      <c r="AW269" s="153" t="s">
        <v>36</v>
      </c>
      <c r="AX269" s="153" t="s">
        <v>21</v>
      </c>
      <c r="AY269" s="155" t="s">
        <v>135</v>
      </c>
    </row>
    <row r="270" spans="2:65" s="117" customFormat="1" ht="25.9" customHeight="1">
      <c r="B270" s="118"/>
      <c r="D270" s="119" t="s">
        <v>78</v>
      </c>
      <c r="E270" s="232" t="s">
        <v>760</v>
      </c>
      <c r="F270" s="232" t="s">
        <v>761</v>
      </c>
      <c r="I270" s="121"/>
      <c r="J270" s="122">
        <f>SUM(J271)</f>
        <v>0</v>
      </c>
      <c r="L270" s="118"/>
      <c r="M270" s="123"/>
      <c r="P270" s="124">
        <f>P271</f>
        <v>0</v>
      </c>
      <c r="R270" s="124">
        <f>R271</f>
        <v>0</v>
      </c>
      <c r="T270" s="125">
        <f>T271</f>
        <v>0</v>
      </c>
      <c r="AR270" s="119" t="s">
        <v>21</v>
      </c>
      <c r="AT270" s="126" t="s">
        <v>78</v>
      </c>
      <c r="AU270" s="126" t="s">
        <v>79</v>
      </c>
      <c r="AY270" s="119" t="s">
        <v>135</v>
      </c>
      <c r="BK270" s="127">
        <f>BK271</f>
        <v>0</v>
      </c>
    </row>
    <row r="271" spans="2:65" s="117" customFormat="1" ht="22.9" customHeight="1">
      <c r="B271" s="118"/>
      <c r="D271" s="119" t="s">
        <v>78</v>
      </c>
      <c r="E271" s="128" t="s">
        <v>79</v>
      </c>
      <c r="F271" s="233" t="s">
        <v>760</v>
      </c>
      <c r="I271" s="121"/>
      <c r="J271" s="129">
        <f>SUM(J272:J284)</f>
        <v>0</v>
      </c>
      <c r="L271" s="118"/>
      <c r="M271" s="123"/>
      <c r="P271" s="124">
        <f>SUM(P272:P284)</f>
        <v>0</v>
      </c>
      <c r="R271" s="124">
        <f>SUM(R272:R284)</f>
        <v>0</v>
      </c>
      <c r="T271" s="125">
        <f>SUM(T272:T284)</f>
        <v>0</v>
      </c>
      <c r="AR271" s="119" t="s">
        <v>21</v>
      </c>
      <c r="AT271" s="126" t="s">
        <v>78</v>
      </c>
      <c r="AU271" s="126" t="s">
        <v>21</v>
      </c>
      <c r="AY271" s="119" t="s">
        <v>135</v>
      </c>
      <c r="BK271" s="127">
        <f>SUM(BK272:BK284)</f>
        <v>0</v>
      </c>
    </row>
    <row r="272" spans="2:65" s="17" customFormat="1" ht="16.5" customHeight="1">
      <c r="B272" s="18"/>
      <c r="C272" s="130" t="s">
        <v>440</v>
      </c>
      <c r="D272" s="130" t="s">
        <v>138</v>
      </c>
      <c r="E272" s="131" t="s">
        <v>441</v>
      </c>
      <c r="F272" s="235" t="s">
        <v>759</v>
      </c>
      <c r="G272" s="133" t="s">
        <v>779</v>
      </c>
      <c r="H272" s="134">
        <v>1</v>
      </c>
      <c r="I272" s="135"/>
      <c r="J272" s="136">
        <f t="shared" ref="J272:J284" si="0">ROUND(I272*H272,2)</f>
        <v>0</v>
      </c>
      <c r="K272" s="137"/>
      <c r="L272" s="18"/>
      <c r="M272" s="138" t="s">
        <v>1</v>
      </c>
      <c r="N272" s="139" t="s">
        <v>44</v>
      </c>
      <c r="P272" s="140">
        <f>O272*H272</f>
        <v>0</v>
      </c>
      <c r="Q272" s="140">
        <v>0</v>
      </c>
      <c r="R272" s="140">
        <f>Q272*H272</f>
        <v>0</v>
      </c>
      <c r="S272" s="140">
        <v>0</v>
      </c>
      <c r="T272" s="141">
        <f>S272*H272</f>
        <v>0</v>
      </c>
      <c r="AR272" s="142" t="s">
        <v>442</v>
      </c>
      <c r="AT272" s="142" t="s">
        <v>138</v>
      </c>
      <c r="AU272" s="142" t="s">
        <v>86</v>
      </c>
      <c r="AY272" s="2" t="s">
        <v>135</v>
      </c>
      <c r="BE272" s="143">
        <f>IF(N272="základní",J272,0)</f>
        <v>0</v>
      </c>
      <c r="BF272" s="143">
        <f>IF(N272="snížená",J272,0)</f>
        <v>0</v>
      </c>
      <c r="BG272" s="143">
        <f>IF(N272="zákl. přenesená",J272,0)</f>
        <v>0</v>
      </c>
      <c r="BH272" s="143">
        <f>IF(N272="sníž. přenesená",J272,0)</f>
        <v>0</v>
      </c>
      <c r="BI272" s="143">
        <f>IF(N272="nulová",J272,0)</f>
        <v>0</v>
      </c>
      <c r="BJ272" s="2" t="s">
        <v>21</v>
      </c>
      <c r="BK272" s="143">
        <f>ROUND(I272*H272,2)</f>
        <v>0</v>
      </c>
      <c r="BL272" s="2" t="s">
        <v>442</v>
      </c>
      <c r="BM272" s="142" t="s">
        <v>443</v>
      </c>
    </row>
    <row r="273" spans="2:65" s="17" customFormat="1" ht="16.5" customHeight="1">
      <c r="B273" s="18"/>
      <c r="C273" s="130" t="s">
        <v>444</v>
      </c>
      <c r="D273" s="130" t="s">
        <v>138</v>
      </c>
      <c r="E273" s="131" t="s">
        <v>445</v>
      </c>
      <c r="F273" s="235" t="s">
        <v>757</v>
      </c>
      <c r="G273" s="133" t="s">
        <v>779</v>
      </c>
      <c r="H273" s="134">
        <v>1</v>
      </c>
      <c r="I273" s="135"/>
      <c r="J273" s="136">
        <f t="shared" si="0"/>
        <v>0</v>
      </c>
      <c r="K273" s="137"/>
      <c r="L273" s="18"/>
      <c r="M273" s="138" t="s">
        <v>1</v>
      </c>
      <c r="N273" s="139" t="s">
        <v>44</v>
      </c>
      <c r="P273" s="140">
        <f>O273*H273</f>
        <v>0</v>
      </c>
      <c r="Q273" s="140">
        <v>0</v>
      </c>
      <c r="R273" s="140">
        <f>Q273*H273</f>
        <v>0</v>
      </c>
      <c r="S273" s="140">
        <v>0</v>
      </c>
      <c r="T273" s="141">
        <f>S273*H273</f>
        <v>0</v>
      </c>
      <c r="AR273" s="142" t="s">
        <v>142</v>
      </c>
      <c r="AT273" s="142" t="s">
        <v>138</v>
      </c>
      <c r="AU273" s="142" t="s">
        <v>86</v>
      </c>
      <c r="AY273" s="2" t="s">
        <v>135</v>
      </c>
      <c r="BE273" s="143">
        <f>IF(N273="základní",J273,0)</f>
        <v>0</v>
      </c>
      <c r="BF273" s="143">
        <f>IF(N273="snížená",J273,0)</f>
        <v>0</v>
      </c>
      <c r="BG273" s="143">
        <f>IF(N273="zákl. přenesená",J273,0)</f>
        <v>0</v>
      </c>
      <c r="BH273" s="143">
        <f>IF(N273="sníž. přenesená",J273,0)</f>
        <v>0</v>
      </c>
      <c r="BI273" s="143">
        <f>IF(N273="nulová",J273,0)</f>
        <v>0</v>
      </c>
      <c r="BJ273" s="2" t="s">
        <v>21</v>
      </c>
      <c r="BK273" s="143">
        <f>ROUND(I273*H273,2)</f>
        <v>0</v>
      </c>
      <c r="BL273" s="2" t="s">
        <v>142</v>
      </c>
      <c r="BM273" s="142" t="s">
        <v>446</v>
      </c>
    </row>
    <row r="274" spans="2:65" s="17" customFormat="1" ht="16.5" customHeight="1">
      <c r="B274" s="18"/>
      <c r="C274" s="130" t="s">
        <v>447</v>
      </c>
      <c r="D274" s="130" t="s">
        <v>138</v>
      </c>
      <c r="E274" s="131" t="s">
        <v>450</v>
      </c>
      <c r="F274" s="132" t="s">
        <v>756</v>
      </c>
      <c r="G274" s="133" t="s">
        <v>779</v>
      </c>
      <c r="H274" s="134">
        <v>1</v>
      </c>
      <c r="I274" s="135"/>
      <c r="J274" s="136">
        <f t="shared" si="0"/>
        <v>0</v>
      </c>
      <c r="K274" s="137"/>
      <c r="L274" s="18"/>
      <c r="M274" s="138" t="s">
        <v>1</v>
      </c>
      <c r="N274" s="139" t="s">
        <v>44</v>
      </c>
      <c r="P274" s="140">
        <f>O274*H274</f>
        <v>0</v>
      </c>
      <c r="Q274" s="140">
        <v>0</v>
      </c>
      <c r="R274" s="140">
        <f>Q274*H274</f>
        <v>0</v>
      </c>
      <c r="S274" s="140">
        <v>0</v>
      </c>
      <c r="T274" s="141">
        <f>S274*H274</f>
        <v>0</v>
      </c>
      <c r="AR274" s="142" t="s">
        <v>442</v>
      </c>
      <c r="AT274" s="142" t="s">
        <v>138</v>
      </c>
      <c r="AU274" s="142" t="s">
        <v>86</v>
      </c>
      <c r="AY274" s="2" t="s">
        <v>135</v>
      </c>
      <c r="BE274" s="143">
        <f>IF(N274="základní",J274,0)</f>
        <v>0</v>
      </c>
      <c r="BF274" s="143">
        <f>IF(N274="snížená",J274,0)</f>
        <v>0</v>
      </c>
      <c r="BG274" s="143">
        <f>IF(N274="zákl. přenesená",J274,0)</f>
        <v>0</v>
      </c>
      <c r="BH274" s="143">
        <f>IF(N274="sníž. přenesená",J274,0)</f>
        <v>0</v>
      </c>
      <c r="BI274" s="143">
        <f>IF(N274="nulová",J274,0)</f>
        <v>0</v>
      </c>
      <c r="BJ274" s="2" t="s">
        <v>21</v>
      </c>
      <c r="BK274" s="143">
        <f>ROUND(I274*H274,2)</f>
        <v>0</v>
      </c>
      <c r="BL274" s="2" t="s">
        <v>442</v>
      </c>
      <c r="BM274" s="142" t="s">
        <v>448</v>
      </c>
    </row>
    <row r="275" spans="2:65" ht="30" customHeight="1">
      <c r="B275" s="5"/>
      <c r="C275" s="220" t="s">
        <v>449</v>
      </c>
      <c r="D275" s="220" t="s">
        <v>138</v>
      </c>
      <c r="E275" s="131" t="s">
        <v>455</v>
      </c>
      <c r="F275" s="235" t="s">
        <v>758</v>
      </c>
      <c r="G275" s="133" t="s">
        <v>744</v>
      </c>
      <c r="H275" s="221">
        <v>1</v>
      </c>
      <c r="I275" s="222"/>
      <c r="J275" s="223">
        <f t="shared" si="0"/>
        <v>0</v>
      </c>
      <c r="K275" s="224"/>
      <c r="L275" s="5"/>
      <c r="M275" s="225" t="s">
        <v>1</v>
      </c>
      <c r="N275" s="226" t="s">
        <v>44</v>
      </c>
      <c r="P275" s="227">
        <f>O275*H275</f>
        <v>0</v>
      </c>
      <c r="Q275" s="227">
        <v>0</v>
      </c>
      <c r="R275" s="227">
        <f>Q275*H275</f>
        <v>0</v>
      </c>
      <c r="S275" s="227">
        <v>0</v>
      </c>
      <c r="T275" s="228">
        <f>S275*H275</f>
        <v>0</v>
      </c>
      <c r="AR275" s="229" t="s">
        <v>142</v>
      </c>
      <c r="AT275" s="229" t="s">
        <v>138</v>
      </c>
      <c r="AU275" s="229" t="s">
        <v>86</v>
      </c>
      <c r="AY275" s="230" t="s">
        <v>135</v>
      </c>
      <c r="BE275" s="231">
        <f>IF(N275="základní",J275,0)</f>
        <v>0</v>
      </c>
      <c r="BF275" s="231">
        <f>IF(N275="snížená",J275,0)</f>
        <v>0</v>
      </c>
      <c r="BG275" s="231">
        <f>IF(N275="zákl. přenesená",J275,0)</f>
        <v>0</v>
      </c>
      <c r="BH275" s="231">
        <f>IF(N275="sníž. přenesená",J275,0)</f>
        <v>0</v>
      </c>
      <c r="BI275" s="231">
        <f>IF(N275="nulová",J275,0)</f>
        <v>0</v>
      </c>
      <c r="BJ275" s="230" t="s">
        <v>21</v>
      </c>
      <c r="BK275" s="231">
        <f>ROUND(I275*H275,2)</f>
        <v>0</v>
      </c>
      <c r="BL275" s="230" t="s">
        <v>142</v>
      </c>
      <c r="BM275" s="229" t="s">
        <v>451</v>
      </c>
    </row>
    <row r="276" spans="2:65" s="17" customFormat="1" ht="16.5" customHeight="1">
      <c r="B276" s="18"/>
      <c r="C276" s="130" t="s">
        <v>452</v>
      </c>
      <c r="D276" s="130" t="s">
        <v>138</v>
      </c>
      <c r="E276" s="131" t="s">
        <v>458</v>
      </c>
      <c r="F276" s="235" t="s">
        <v>762</v>
      </c>
      <c r="G276" s="133" t="s">
        <v>779</v>
      </c>
      <c r="H276" s="134">
        <v>1</v>
      </c>
      <c r="I276" s="135"/>
      <c r="J276" s="136">
        <f t="shared" si="0"/>
        <v>0</v>
      </c>
      <c r="K276" s="137"/>
      <c r="L276" s="18"/>
      <c r="M276" s="138" t="s">
        <v>1</v>
      </c>
      <c r="N276" s="139" t="s">
        <v>44</v>
      </c>
      <c r="P276" s="140">
        <f>O276*H276</f>
        <v>0</v>
      </c>
      <c r="Q276" s="140">
        <v>0</v>
      </c>
      <c r="R276" s="140">
        <f>Q276*H276</f>
        <v>0</v>
      </c>
      <c r="S276" s="140">
        <v>0</v>
      </c>
      <c r="T276" s="141">
        <f>S276*H276</f>
        <v>0</v>
      </c>
      <c r="AR276" s="142" t="s">
        <v>442</v>
      </c>
      <c r="AT276" s="142" t="s">
        <v>138</v>
      </c>
      <c r="AU276" s="142" t="s">
        <v>86</v>
      </c>
      <c r="AY276" s="2" t="s">
        <v>135</v>
      </c>
      <c r="BE276" s="143">
        <f>IF(N276="základní",J276,0)</f>
        <v>0</v>
      </c>
      <c r="BF276" s="143">
        <f>IF(N276="snížená",J276,0)</f>
        <v>0</v>
      </c>
      <c r="BG276" s="143">
        <f>IF(N276="zákl. přenesená",J276,0)</f>
        <v>0</v>
      </c>
      <c r="BH276" s="143">
        <f>IF(N276="sníž. přenesená",J276,0)</f>
        <v>0</v>
      </c>
      <c r="BI276" s="143">
        <f>IF(N276="nulová",J276,0)</f>
        <v>0</v>
      </c>
      <c r="BJ276" s="2" t="s">
        <v>21</v>
      </c>
      <c r="BK276" s="143">
        <f>ROUND(I276*H276,2)</f>
        <v>0</v>
      </c>
      <c r="BL276" s="2" t="s">
        <v>442</v>
      </c>
      <c r="BM276" s="142" t="s">
        <v>453</v>
      </c>
    </row>
    <row r="277" spans="2:65" s="17" customFormat="1" ht="16.5" customHeight="1">
      <c r="B277" s="18"/>
      <c r="C277" s="130">
        <v>64</v>
      </c>
      <c r="D277" s="234" t="s">
        <v>138</v>
      </c>
      <c r="E277" s="236" t="s">
        <v>771</v>
      </c>
      <c r="F277" s="237" t="s">
        <v>772</v>
      </c>
      <c r="G277" s="133" t="s">
        <v>744</v>
      </c>
      <c r="H277" s="134">
        <v>1</v>
      </c>
      <c r="I277" s="135"/>
      <c r="J277" s="136">
        <f t="shared" si="0"/>
        <v>0</v>
      </c>
      <c r="K277" s="137"/>
      <c r="L277" s="18"/>
      <c r="M277" s="138"/>
      <c r="N277" s="139"/>
      <c r="P277" s="140"/>
      <c r="Q277" s="140"/>
      <c r="R277" s="140"/>
      <c r="S277" s="140"/>
      <c r="T277" s="141"/>
      <c r="AR277" s="142"/>
      <c r="AT277" s="142"/>
      <c r="AU277" s="142"/>
      <c r="AY277" s="2"/>
      <c r="BE277" s="143"/>
      <c r="BF277" s="143"/>
      <c r="BG277" s="143"/>
      <c r="BH277" s="143"/>
      <c r="BI277" s="143"/>
      <c r="BJ277" s="2"/>
      <c r="BK277" s="143"/>
      <c r="BL277" s="2"/>
      <c r="BM277" s="142"/>
    </row>
    <row r="278" spans="2:65" s="17" customFormat="1" ht="16.5" customHeight="1">
      <c r="B278" s="18"/>
      <c r="C278" s="130">
        <v>65</v>
      </c>
      <c r="D278" s="130" t="s">
        <v>138</v>
      </c>
      <c r="E278" s="236" t="s">
        <v>763</v>
      </c>
      <c r="F278" s="237" t="s">
        <v>770</v>
      </c>
      <c r="G278" s="133" t="s">
        <v>744</v>
      </c>
      <c r="H278" s="134">
        <v>1</v>
      </c>
      <c r="I278" s="135"/>
      <c r="J278" s="136">
        <f t="shared" si="0"/>
        <v>0</v>
      </c>
      <c r="K278" s="137"/>
      <c r="L278" s="18"/>
      <c r="M278" s="138" t="s">
        <v>1</v>
      </c>
      <c r="N278" s="139" t="s">
        <v>44</v>
      </c>
      <c r="P278" s="140">
        <f t="shared" ref="P278:P284" si="1">O278*H278</f>
        <v>0</v>
      </c>
      <c r="Q278" s="140">
        <v>0</v>
      </c>
      <c r="R278" s="140">
        <f t="shared" ref="R278:R284" si="2">Q278*H278</f>
        <v>0</v>
      </c>
      <c r="S278" s="140">
        <v>0</v>
      </c>
      <c r="T278" s="141">
        <f t="shared" ref="T278:T284" si="3">S278*H278</f>
        <v>0</v>
      </c>
      <c r="AR278" s="142" t="s">
        <v>142</v>
      </c>
      <c r="AT278" s="142" t="s">
        <v>138</v>
      </c>
      <c r="AU278" s="142" t="s">
        <v>86</v>
      </c>
      <c r="AY278" s="2" t="s">
        <v>135</v>
      </c>
      <c r="BE278" s="143">
        <f t="shared" ref="BE278:BE284" si="4">IF(N278="základní",J278,0)</f>
        <v>0</v>
      </c>
      <c r="BF278" s="143">
        <f t="shared" ref="BF278:BF284" si="5">IF(N278="snížená",J278,0)</f>
        <v>0</v>
      </c>
      <c r="BG278" s="143">
        <f t="shared" ref="BG278:BG284" si="6">IF(N278="zákl. přenesená",J278,0)</f>
        <v>0</v>
      </c>
      <c r="BH278" s="143">
        <f t="shared" ref="BH278:BH284" si="7">IF(N278="sníž. přenesená",J278,0)</f>
        <v>0</v>
      </c>
      <c r="BI278" s="143">
        <f t="shared" ref="BI278:BI284" si="8">IF(N278="nulová",J278,0)</f>
        <v>0</v>
      </c>
      <c r="BJ278" s="2" t="s">
        <v>21</v>
      </c>
      <c r="BK278" s="143">
        <f t="shared" ref="BK278:BK284" si="9">ROUND(I278*H278,2)</f>
        <v>0</v>
      </c>
      <c r="BL278" s="2" t="s">
        <v>142</v>
      </c>
      <c r="BM278" s="142" t="s">
        <v>456</v>
      </c>
    </row>
    <row r="279" spans="2:65" s="17" customFormat="1" ht="16.5" customHeight="1">
      <c r="B279" s="18"/>
      <c r="C279" s="130">
        <v>66</v>
      </c>
      <c r="D279" s="130" t="s">
        <v>138</v>
      </c>
      <c r="E279" s="236" t="s">
        <v>764</v>
      </c>
      <c r="F279" s="237" t="s">
        <v>769</v>
      </c>
      <c r="G279" s="133" t="s">
        <v>744</v>
      </c>
      <c r="H279" s="134">
        <v>1</v>
      </c>
      <c r="I279" s="135"/>
      <c r="J279" s="136">
        <f t="shared" si="0"/>
        <v>0</v>
      </c>
      <c r="K279" s="137"/>
      <c r="L279" s="18"/>
      <c r="M279" s="138" t="s">
        <v>1</v>
      </c>
      <c r="N279" s="139" t="s">
        <v>44</v>
      </c>
      <c r="P279" s="140">
        <f t="shared" si="1"/>
        <v>0</v>
      </c>
      <c r="Q279" s="140">
        <v>0</v>
      </c>
      <c r="R279" s="140">
        <f t="shared" si="2"/>
        <v>0</v>
      </c>
      <c r="S279" s="140">
        <v>0</v>
      </c>
      <c r="T279" s="141">
        <f t="shared" si="3"/>
        <v>0</v>
      </c>
      <c r="AR279" s="142" t="s">
        <v>142</v>
      </c>
      <c r="AT279" s="142" t="s">
        <v>138</v>
      </c>
      <c r="AU279" s="142" t="s">
        <v>86</v>
      </c>
      <c r="AY279" s="2" t="s">
        <v>135</v>
      </c>
      <c r="BE279" s="143">
        <f t="shared" si="4"/>
        <v>0</v>
      </c>
      <c r="BF279" s="143">
        <f t="shared" si="5"/>
        <v>0</v>
      </c>
      <c r="BG279" s="143">
        <f t="shared" si="6"/>
        <v>0</v>
      </c>
      <c r="BH279" s="143">
        <f t="shared" si="7"/>
        <v>0</v>
      </c>
      <c r="BI279" s="143">
        <f t="shared" si="8"/>
        <v>0</v>
      </c>
      <c r="BJ279" s="2" t="s">
        <v>21</v>
      </c>
      <c r="BK279" s="143">
        <f t="shared" si="9"/>
        <v>0</v>
      </c>
      <c r="BL279" s="2" t="s">
        <v>142</v>
      </c>
      <c r="BM279" s="142" t="s">
        <v>459</v>
      </c>
    </row>
    <row r="280" spans="2:65" s="17" customFormat="1" ht="16.5" customHeight="1">
      <c r="B280" s="18"/>
      <c r="C280" s="130">
        <v>67</v>
      </c>
      <c r="D280" s="130" t="s">
        <v>138</v>
      </c>
      <c r="E280" s="236" t="s">
        <v>765</v>
      </c>
      <c r="F280" s="237" t="s">
        <v>768</v>
      </c>
      <c r="G280" s="133" t="s">
        <v>744</v>
      </c>
      <c r="H280" s="134">
        <v>1</v>
      </c>
      <c r="I280" s="135"/>
      <c r="J280" s="136">
        <f t="shared" si="0"/>
        <v>0</v>
      </c>
      <c r="K280" s="137"/>
      <c r="L280" s="18"/>
      <c r="M280" s="138" t="s">
        <v>1</v>
      </c>
      <c r="N280" s="139" t="s">
        <v>44</v>
      </c>
      <c r="P280" s="140">
        <f t="shared" si="1"/>
        <v>0</v>
      </c>
      <c r="Q280" s="140">
        <v>0</v>
      </c>
      <c r="R280" s="140">
        <f t="shared" si="2"/>
        <v>0</v>
      </c>
      <c r="S280" s="140">
        <v>0</v>
      </c>
      <c r="T280" s="141">
        <f t="shared" si="3"/>
        <v>0</v>
      </c>
      <c r="AR280" s="142" t="s">
        <v>142</v>
      </c>
      <c r="AT280" s="142" t="s">
        <v>138</v>
      </c>
      <c r="AU280" s="142" t="s">
        <v>86</v>
      </c>
      <c r="AY280" s="2" t="s">
        <v>135</v>
      </c>
      <c r="BE280" s="143">
        <f t="shared" si="4"/>
        <v>0</v>
      </c>
      <c r="BF280" s="143">
        <f t="shared" si="5"/>
        <v>0</v>
      </c>
      <c r="BG280" s="143">
        <f t="shared" si="6"/>
        <v>0</v>
      </c>
      <c r="BH280" s="143">
        <f t="shared" si="7"/>
        <v>0</v>
      </c>
      <c r="BI280" s="143">
        <f t="shared" si="8"/>
        <v>0</v>
      </c>
      <c r="BJ280" s="2" t="s">
        <v>21</v>
      </c>
      <c r="BK280" s="143">
        <f t="shared" si="9"/>
        <v>0</v>
      </c>
      <c r="BL280" s="2" t="s">
        <v>142</v>
      </c>
      <c r="BM280" s="142" t="s">
        <v>461</v>
      </c>
    </row>
    <row r="281" spans="2:65" s="17" customFormat="1" ht="30" customHeight="1">
      <c r="B281" s="18"/>
      <c r="C281" s="130">
        <v>68</v>
      </c>
      <c r="D281" s="130" t="s">
        <v>138</v>
      </c>
      <c r="E281" s="238" t="s">
        <v>773</v>
      </c>
      <c r="F281" s="235" t="s">
        <v>774</v>
      </c>
      <c r="G281" s="133" t="s">
        <v>779</v>
      </c>
      <c r="H281" s="134">
        <v>1</v>
      </c>
      <c r="I281" s="135"/>
      <c r="J281" s="136">
        <f t="shared" si="0"/>
        <v>0</v>
      </c>
      <c r="K281" s="137"/>
      <c r="L281" s="18"/>
      <c r="M281" s="138" t="s">
        <v>1</v>
      </c>
      <c r="N281" s="139" t="s">
        <v>44</v>
      </c>
      <c r="P281" s="140">
        <f t="shared" si="1"/>
        <v>0</v>
      </c>
      <c r="Q281" s="140">
        <v>0</v>
      </c>
      <c r="R281" s="140">
        <f t="shared" si="2"/>
        <v>0</v>
      </c>
      <c r="S281" s="140">
        <v>0</v>
      </c>
      <c r="T281" s="141">
        <f t="shared" si="3"/>
        <v>0</v>
      </c>
      <c r="AR281" s="142" t="s">
        <v>442</v>
      </c>
      <c r="AT281" s="142" t="s">
        <v>138</v>
      </c>
      <c r="AU281" s="142" t="s">
        <v>86</v>
      </c>
      <c r="AY281" s="2" t="s">
        <v>135</v>
      </c>
      <c r="BE281" s="143">
        <f t="shared" si="4"/>
        <v>0</v>
      </c>
      <c r="BF281" s="143">
        <f t="shared" si="5"/>
        <v>0</v>
      </c>
      <c r="BG281" s="143">
        <f t="shared" si="6"/>
        <v>0</v>
      </c>
      <c r="BH281" s="143">
        <f t="shared" si="7"/>
        <v>0</v>
      </c>
      <c r="BI281" s="143">
        <f t="shared" si="8"/>
        <v>0</v>
      </c>
      <c r="BJ281" s="2" t="s">
        <v>21</v>
      </c>
      <c r="BK281" s="143">
        <f t="shared" si="9"/>
        <v>0</v>
      </c>
      <c r="BL281" s="2" t="s">
        <v>442</v>
      </c>
      <c r="BM281" s="142" t="s">
        <v>463</v>
      </c>
    </row>
    <row r="282" spans="2:65" s="17" customFormat="1" ht="16.5" customHeight="1">
      <c r="B282" s="18"/>
      <c r="C282" s="130">
        <v>69</v>
      </c>
      <c r="D282" s="130" t="s">
        <v>138</v>
      </c>
      <c r="E282" s="236" t="s">
        <v>766</v>
      </c>
      <c r="F282" s="237" t="s">
        <v>767</v>
      </c>
      <c r="G282" s="133" t="s">
        <v>744</v>
      </c>
      <c r="H282" s="134">
        <v>1</v>
      </c>
      <c r="I282" s="135"/>
      <c r="J282" s="136">
        <f t="shared" si="0"/>
        <v>0</v>
      </c>
      <c r="K282" s="137"/>
      <c r="L282" s="18"/>
      <c r="M282" s="138" t="s">
        <v>1</v>
      </c>
      <c r="N282" s="139" t="s">
        <v>44</v>
      </c>
      <c r="P282" s="140">
        <f t="shared" si="1"/>
        <v>0</v>
      </c>
      <c r="Q282" s="140">
        <v>0</v>
      </c>
      <c r="R282" s="140">
        <f t="shared" si="2"/>
        <v>0</v>
      </c>
      <c r="S282" s="140">
        <v>0</v>
      </c>
      <c r="T282" s="141">
        <f t="shared" si="3"/>
        <v>0</v>
      </c>
      <c r="AR282" s="142" t="s">
        <v>442</v>
      </c>
      <c r="AT282" s="142" t="s">
        <v>138</v>
      </c>
      <c r="AU282" s="142" t="s">
        <v>86</v>
      </c>
      <c r="AY282" s="2" t="s">
        <v>135</v>
      </c>
      <c r="BE282" s="143">
        <f t="shared" si="4"/>
        <v>0</v>
      </c>
      <c r="BF282" s="143">
        <f t="shared" si="5"/>
        <v>0</v>
      </c>
      <c r="BG282" s="143">
        <f t="shared" si="6"/>
        <v>0</v>
      </c>
      <c r="BH282" s="143">
        <f t="shared" si="7"/>
        <v>0</v>
      </c>
      <c r="BI282" s="143">
        <f t="shared" si="8"/>
        <v>0</v>
      </c>
      <c r="BJ282" s="2" t="s">
        <v>21</v>
      </c>
      <c r="BK282" s="143">
        <f t="shared" si="9"/>
        <v>0</v>
      </c>
      <c r="BL282" s="2" t="s">
        <v>442</v>
      </c>
      <c r="BM282" s="142" t="s">
        <v>465</v>
      </c>
    </row>
    <row r="283" spans="2:65" s="17" customFormat="1" ht="16.5" customHeight="1">
      <c r="B283" s="18"/>
      <c r="C283" s="130">
        <v>70</v>
      </c>
      <c r="D283" s="130" t="s">
        <v>138</v>
      </c>
      <c r="E283" s="236" t="s">
        <v>775</v>
      </c>
      <c r="F283" s="237" t="s">
        <v>776</v>
      </c>
      <c r="G283" s="133" t="s">
        <v>779</v>
      </c>
      <c r="H283" s="134">
        <v>1</v>
      </c>
      <c r="I283" s="135"/>
      <c r="J283" s="136">
        <f t="shared" si="0"/>
        <v>0</v>
      </c>
      <c r="K283" s="137"/>
      <c r="L283" s="18"/>
      <c r="M283" s="138" t="s">
        <v>1</v>
      </c>
      <c r="N283" s="139" t="s">
        <v>44</v>
      </c>
      <c r="P283" s="140">
        <f t="shared" si="1"/>
        <v>0</v>
      </c>
      <c r="Q283" s="140">
        <v>0</v>
      </c>
      <c r="R283" s="140">
        <f t="shared" si="2"/>
        <v>0</v>
      </c>
      <c r="S283" s="140">
        <v>0</v>
      </c>
      <c r="T283" s="141">
        <f t="shared" si="3"/>
        <v>0</v>
      </c>
      <c r="AR283" s="142" t="s">
        <v>442</v>
      </c>
      <c r="AT283" s="142" t="s">
        <v>138</v>
      </c>
      <c r="AU283" s="142" t="s">
        <v>86</v>
      </c>
      <c r="AY283" s="2" t="s">
        <v>135</v>
      </c>
      <c r="BE283" s="143">
        <f t="shared" si="4"/>
        <v>0</v>
      </c>
      <c r="BF283" s="143">
        <f t="shared" si="5"/>
        <v>0</v>
      </c>
      <c r="BG283" s="143">
        <f t="shared" si="6"/>
        <v>0</v>
      </c>
      <c r="BH283" s="143">
        <f t="shared" si="7"/>
        <v>0</v>
      </c>
      <c r="BI283" s="143">
        <f t="shared" si="8"/>
        <v>0</v>
      </c>
      <c r="BJ283" s="2" t="s">
        <v>21</v>
      </c>
      <c r="BK283" s="143">
        <f t="shared" si="9"/>
        <v>0</v>
      </c>
      <c r="BL283" s="2" t="s">
        <v>442</v>
      </c>
      <c r="BM283" s="142" t="s">
        <v>467</v>
      </c>
    </row>
    <row r="284" spans="2:65" s="17" customFormat="1" ht="16.5" customHeight="1">
      <c r="B284" s="18"/>
      <c r="C284" s="130">
        <v>71</v>
      </c>
      <c r="D284" s="130" t="s">
        <v>138</v>
      </c>
      <c r="E284" s="236" t="s">
        <v>777</v>
      </c>
      <c r="F284" s="237" t="s">
        <v>778</v>
      </c>
      <c r="G284" s="133" t="s">
        <v>744</v>
      </c>
      <c r="H284" s="134">
        <v>1</v>
      </c>
      <c r="I284" s="135"/>
      <c r="J284" s="136">
        <f t="shared" si="0"/>
        <v>0</v>
      </c>
      <c r="K284" s="137"/>
      <c r="L284" s="18"/>
      <c r="M284" s="138" t="s">
        <v>1</v>
      </c>
      <c r="N284" s="139" t="s">
        <v>44</v>
      </c>
      <c r="P284" s="140">
        <f t="shared" si="1"/>
        <v>0</v>
      </c>
      <c r="Q284" s="140">
        <v>0</v>
      </c>
      <c r="R284" s="140">
        <f t="shared" si="2"/>
        <v>0</v>
      </c>
      <c r="S284" s="140">
        <v>0</v>
      </c>
      <c r="T284" s="141">
        <f t="shared" si="3"/>
        <v>0</v>
      </c>
      <c r="AR284" s="142" t="s">
        <v>442</v>
      </c>
      <c r="AT284" s="142" t="s">
        <v>138</v>
      </c>
      <c r="AU284" s="142" t="s">
        <v>86</v>
      </c>
      <c r="AY284" s="2" t="s">
        <v>135</v>
      </c>
      <c r="BE284" s="143">
        <f t="shared" si="4"/>
        <v>0</v>
      </c>
      <c r="BF284" s="143">
        <f t="shared" si="5"/>
        <v>0</v>
      </c>
      <c r="BG284" s="143">
        <f t="shared" si="6"/>
        <v>0</v>
      </c>
      <c r="BH284" s="143">
        <f t="shared" si="7"/>
        <v>0</v>
      </c>
      <c r="BI284" s="143">
        <f t="shared" si="8"/>
        <v>0</v>
      </c>
      <c r="BJ284" s="2" t="s">
        <v>21</v>
      </c>
      <c r="BK284" s="143">
        <f t="shared" si="9"/>
        <v>0</v>
      </c>
      <c r="BL284" s="2" t="s">
        <v>442</v>
      </c>
      <c r="BM284" s="142" t="s">
        <v>469</v>
      </c>
    </row>
    <row r="285" spans="2:65" s="17" customFormat="1" ht="6.95" customHeight="1">
      <c r="B285" s="31"/>
      <c r="C285" s="32"/>
      <c r="D285" s="32"/>
      <c r="E285" s="32"/>
      <c r="F285" s="32"/>
      <c r="G285" s="32"/>
      <c r="H285" s="32"/>
      <c r="I285" s="32"/>
      <c r="J285" s="32"/>
      <c r="K285" s="32"/>
      <c r="L285" s="18"/>
    </row>
  </sheetData>
  <sheetProtection algorithmName="SHA-512" hashValue="+LK1/IekhNgHLIOtM1fKENOiA24NQoSCqbygb3CZ3CB31knRyGo1HUHC37wJxZ446yHg4RPnTCK7PG/CvGuapA==" saltValue="Xg/Z9USJl/uIGBXh6XkvFQ==" spinCount="100000" sheet="1" objects="1" scenarios="1"/>
  <mergeCells count="9">
    <mergeCell ref="E87:H87"/>
    <mergeCell ref="E114:H114"/>
    <mergeCell ref="E116:H116"/>
    <mergeCell ref="L2:V2"/>
    <mergeCell ref="E7:H7"/>
    <mergeCell ref="E9:H9"/>
    <mergeCell ref="E18:H18"/>
    <mergeCell ref="E27:H27"/>
    <mergeCell ref="E85:H85"/>
  </mergeCells>
  <pageMargins left="0.7" right="0.7" top="0.78740157499999996" bottom="0.78740157499999996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4B657F-0EC6-4E21-A410-F458BC3F5590}">
  <dimension ref="B2:BM260"/>
  <sheetViews>
    <sheetView showGridLines="0" topLeftCell="A4" zoomScale="90" zoomScaleNormal="90" workbookViewId="0">
      <selection activeCell="I256" sqref="I256"/>
    </sheetView>
  </sheetViews>
  <sheetFormatPr defaultRowHeight="15"/>
  <cols>
    <col min="1" max="1" width="7.140625" customWidth="1"/>
    <col min="2" max="2" width="1" customWidth="1"/>
    <col min="3" max="3" width="3.5703125" customWidth="1"/>
    <col min="4" max="4" width="3.7109375" customWidth="1"/>
    <col min="5" max="5" width="14.7109375" customWidth="1"/>
    <col min="6" max="6" width="43.5703125" customWidth="1"/>
    <col min="7" max="7" width="6.42578125" customWidth="1"/>
    <col min="8" max="8" width="12" customWidth="1"/>
    <col min="9" max="9" width="13.5703125" customWidth="1"/>
    <col min="10" max="10" width="19.140625" customWidth="1"/>
    <col min="11" max="11" width="19.140625" hidden="1" customWidth="1"/>
    <col min="12" max="12" width="7.85546875" customWidth="1"/>
    <col min="13" max="13" width="5.85546875" hidden="1" customWidth="1"/>
    <col min="14" max="14" width="4.85546875" hidden="1" customWidth="1"/>
    <col min="15" max="15" width="8.85546875" hidden="1" customWidth="1"/>
    <col min="16" max="16" width="11.5703125" hidden="1" customWidth="1"/>
    <col min="17" max="17" width="8.5703125" hidden="1" customWidth="1"/>
    <col min="18" max="18" width="9.85546875" hidden="1" customWidth="1"/>
    <col min="19" max="19" width="10.85546875" hidden="1" customWidth="1"/>
    <col min="20" max="20" width="5.42578125" hidden="1" customWidth="1"/>
    <col min="21" max="21" width="13.42578125" customWidth="1"/>
    <col min="22" max="22" width="10.5703125" customWidth="1"/>
    <col min="23" max="23" width="14" customWidth="1"/>
    <col min="24" max="24" width="10.5703125" customWidth="1"/>
    <col min="25" max="25" width="12.85546875" customWidth="1"/>
    <col min="26" max="26" width="9.42578125" customWidth="1"/>
    <col min="27" max="27" width="12.85546875" customWidth="1"/>
    <col min="28" max="28" width="14" customWidth="1"/>
    <col min="29" max="29" width="9.42578125" customWidth="1"/>
    <col min="30" max="30" width="12.85546875" customWidth="1"/>
    <col min="31" max="31" width="14" customWidth="1"/>
    <col min="46" max="46" width="7.85546875" customWidth="1"/>
    <col min="47" max="47" width="9.7109375" customWidth="1"/>
    <col min="48" max="48" width="11.5703125" customWidth="1"/>
    <col min="49" max="49" width="7.7109375" customWidth="1"/>
    <col min="50" max="50" width="10.5703125" customWidth="1"/>
    <col min="51" max="51" width="19" customWidth="1"/>
  </cols>
  <sheetData>
    <row r="2" spans="2:46" ht="36.950000000000003" customHeight="1">
      <c r="L2" s="246"/>
      <c r="M2" s="246"/>
      <c r="N2" s="246"/>
      <c r="O2" s="246"/>
      <c r="P2" s="246"/>
      <c r="Q2" s="246"/>
      <c r="R2" s="246"/>
      <c r="S2" s="246"/>
      <c r="T2" s="246"/>
      <c r="U2" s="246"/>
      <c r="V2" s="246"/>
      <c r="AT2" s="2"/>
    </row>
    <row r="3" spans="2:46" ht="6.95" customHeight="1">
      <c r="B3" s="3"/>
      <c r="C3" s="4"/>
      <c r="D3" s="4"/>
      <c r="E3" s="4"/>
      <c r="F3" s="4"/>
      <c r="G3" s="4"/>
      <c r="H3" s="4"/>
      <c r="I3" s="4"/>
      <c r="J3" s="4"/>
      <c r="K3" s="4"/>
      <c r="L3" s="5"/>
      <c r="AT3" s="2"/>
    </row>
    <row r="4" spans="2:46" ht="24.95" customHeight="1">
      <c r="B4" s="5"/>
      <c r="D4" s="6" t="s">
        <v>96</v>
      </c>
      <c r="L4" s="5"/>
      <c r="M4" s="80" t="s">
        <v>10</v>
      </c>
      <c r="AT4" s="2"/>
    </row>
    <row r="5" spans="2:46" ht="6.95" customHeight="1">
      <c r="B5" s="5"/>
      <c r="L5" s="5"/>
    </row>
    <row r="6" spans="2:46" ht="12" customHeight="1">
      <c r="B6" s="5"/>
      <c r="D6" s="12" t="s">
        <v>16</v>
      </c>
      <c r="L6" s="5"/>
    </row>
    <row r="7" spans="2:46" ht="16.5" customHeight="1">
      <c r="B7" s="5"/>
      <c r="E7" s="285" t="str">
        <f>'[1]Rekapitulace stavby'!K6</f>
        <v>Opěrná zeď v ulici Jáchymovská, Česká Lípa</v>
      </c>
      <c r="F7" s="286"/>
      <c r="G7" s="286"/>
      <c r="H7" s="286"/>
      <c r="L7" s="5"/>
    </row>
    <row r="8" spans="2:46" s="17" customFormat="1" ht="12" customHeight="1">
      <c r="B8" s="18"/>
      <c r="D8" s="12" t="s">
        <v>109</v>
      </c>
      <c r="L8" s="18"/>
    </row>
    <row r="9" spans="2:46" s="17" customFormat="1" ht="16.5" customHeight="1">
      <c r="B9" s="18"/>
      <c r="E9" s="261" t="s">
        <v>471</v>
      </c>
      <c r="F9" s="284"/>
      <c r="G9" s="284"/>
      <c r="H9" s="284"/>
      <c r="L9" s="18"/>
    </row>
    <row r="10" spans="2:46" s="17" customFormat="1">
      <c r="B10" s="18"/>
      <c r="L10" s="18"/>
    </row>
    <row r="11" spans="2:46" s="17" customFormat="1" ht="12" customHeight="1">
      <c r="B11" s="18"/>
      <c r="D11" s="12" t="s">
        <v>19</v>
      </c>
      <c r="F11" s="10" t="s">
        <v>1</v>
      </c>
      <c r="I11" s="12" t="s">
        <v>20</v>
      </c>
      <c r="J11" s="10" t="s">
        <v>1</v>
      </c>
      <c r="L11" s="18"/>
    </row>
    <row r="12" spans="2:46" s="17" customFormat="1" ht="12" customHeight="1">
      <c r="B12" s="18"/>
      <c r="D12" s="12" t="s">
        <v>22</v>
      </c>
      <c r="F12" s="10" t="s">
        <v>23</v>
      </c>
      <c r="I12" s="12" t="s">
        <v>24</v>
      </c>
      <c r="J12" s="41" t="str">
        <f>'[1]Rekapitulace stavby'!AN8</f>
        <v>4. 12. 2023</v>
      </c>
      <c r="L12" s="18"/>
    </row>
    <row r="13" spans="2:46" s="17" customFormat="1" ht="10.9" customHeight="1">
      <c r="B13" s="18"/>
      <c r="L13" s="18"/>
    </row>
    <row r="14" spans="2:46" s="17" customFormat="1" ht="12" customHeight="1">
      <c r="B14" s="18"/>
      <c r="D14" s="12" t="s">
        <v>28</v>
      </c>
      <c r="I14" s="12" t="s">
        <v>29</v>
      </c>
      <c r="J14" s="10" t="str">
        <f>IF('[1]Rekapitulace stavby'!AN10="","",'[1]Rekapitulace stavby'!AN10)</f>
        <v/>
      </c>
      <c r="L14" s="18"/>
    </row>
    <row r="15" spans="2:46" s="17" customFormat="1" ht="18" customHeight="1">
      <c r="B15" s="18"/>
      <c r="E15" s="10" t="str">
        <f>IF('[1]Rekapitulace stavby'!E11="","",'[1]Rekapitulace stavby'!E11)</f>
        <v xml:space="preserve"> </v>
      </c>
      <c r="I15" s="12" t="s">
        <v>31</v>
      </c>
      <c r="J15" s="10" t="str">
        <f>IF('[1]Rekapitulace stavby'!AN11="","",'[1]Rekapitulace stavby'!AN11)</f>
        <v/>
      </c>
      <c r="L15" s="18"/>
    </row>
    <row r="16" spans="2:46" s="17" customFormat="1" ht="6.95" customHeight="1">
      <c r="B16" s="18"/>
      <c r="L16" s="18"/>
    </row>
    <row r="17" spans="2:12" s="17" customFormat="1" ht="12" customHeight="1">
      <c r="B17" s="18"/>
      <c r="D17" s="12" t="s">
        <v>32</v>
      </c>
      <c r="I17" s="12" t="s">
        <v>29</v>
      </c>
      <c r="J17" s="13" t="str">
        <f>'[1]Rekapitulace stavby'!AN13</f>
        <v>Vyplň údaj</v>
      </c>
      <c r="L17" s="18"/>
    </row>
    <row r="18" spans="2:12" s="17" customFormat="1" ht="18" customHeight="1">
      <c r="B18" s="18"/>
      <c r="E18" s="287" t="str">
        <f>'[1]Rekapitulace stavby'!E14</f>
        <v>Vyplň údaj</v>
      </c>
      <c r="F18" s="247"/>
      <c r="G18" s="247"/>
      <c r="H18" s="247"/>
      <c r="I18" s="12" t="s">
        <v>31</v>
      </c>
      <c r="J18" s="13" t="str">
        <f>'[1]Rekapitulace stavby'!AN14</f>
        <v>Vyplň údaj</v>
      </c>
      <c r="L18" s="18"/>
    </row>
    <row r="19" spans="2:12" s="17" customFormat="1" ht="6.95" customHeight="1">
      <c r="B19" s="18"/>
      <c r="L19" s="18"/>
    </row>
    <row r="20" spans="2:12" s="17" customFormat="1" ht="12" customHeight="1">
      <c r="B20" s="18"/>
      <c r="D20" s="12" t="s">
        <v>34</v>
      </c>
      <c r="I20" s="12" t="s">
        <v>29</v>
      </c>
      <c r="J20" s="10" t="s">
        <v>1</v>
      </c>
      <c r="L20" s="18"/>
    </row>
    <row r="21" spans="2:12" s="17" customFormat="1" ht="18" customHeight="1">
      <c r="B21" s="18"/>
      <c r="E21" s="10" t="s">
        <v>35</v>
      </c>
      <c r="I21" s="12" t="s">
        <v>31</v>
      </c>
      <c r="J21" s="10" t="s">
        <v>1</v>
      </c>
      <c r="L21" s="18"/>
    </row>
    <row r="22" spans="2:12" s="17" customFormat="1" ht="6.95" customHeight="1">
      <c r="B22" s="18"/>
      <c r="L22" s="18"/>
    </row>
    <row r="23" spans="2:12" s="17" customFormat="1" ht="12" customHeight="1">
      <c r="B23" s="18"/>
      <c r="D23" s="12" t="s">
        <v>37</v>
      </c>
      <c r="I23" s="12" t="s">
        <v>29</v>
      </c>
      <c r="J23" s="10" t="str">
        <f>IF('[1]Rekapitulace stavby'!AN19="","",'[1]Rekapitulace stavby'!AN19)</f>
        <v/>
      </c>
      <c r="L23" s="18"/>
    </row>
    <row r="24" spans="2:12" s="17" customFormat="1" ht="18" customHeight="1">
      <c r="B24" s="18"/>
      <c r="E24" s="10" t="str">
        <f>IF('[1]Rekapitulace stavby'!E20="","",'[1]Rekapitulace stavby'!E20)</f>
        <v xml:space="preserve"> </v>
      </c>
      <c r="I24" s="12" t="s">
        <v>31</v>
      </c>
      <c r="J24" s="10" t="str">
        <f>IF('[1]Rekapitulace stavby'!AN20="","",'[1]Rekapitulace stavby'!AN20)</f>
        <v/>
      </c>
      <c r="L24" s="18"/>
    </row>
    <row r="25" spans="2:12" s="17" customFormat="1" ht="6.95" customHeight="1">
      <c r="B25" s="18"/>
      <c r="L25" s="18"/>
    </row>
    <row r="26" spans="2:12" s="17" customFormat="1" ht="12" customHeight="1">
      <c r="B26" s="18"/>
      <c r="D26" s="12" t="s">
        <v>38</v>
      </c>
      <c r="L26" s="18"/>
    </row>
    <row r="27" spans="2:12" s="81" customFormat="1" ht="16.5" customHeight="1">
      <c r="B27" s="82"/>
      <c r="E27" s="254" t="s">
        <v>1</v>
      </c>
      <c r="F27" s="254"/>
      <c r="G27" s="254"/>
      <c r="H27" s="254"/>
      <c r="L27" s="82"/>
    </row>
    <row r="28" spans="2:12" s="17" customFormat="1" ht="6.95" customHeight="1">
      <c r="B28" s="18"/>
      <c r="L28" s="18"/>
    </row>
    <row r="29" spans="2:12" s="17" customFormat="1" ht="6.95" customHeight="1">
      <c r="B29" s="18"/>
      <c r="D29" s="42"/>
      <c r="E29" s="42"/>
      <c r="F29" s="42"/>
      <c r="G29" s="42"/>
      <c r="H29" s="42"/>
      <c r="I29" s="42"/>
      <c r="J29" s="42"/>
      <c r="K29" s="42"/>
      <c r="L29" s="18"/>
    </row>
    <row r="30" spans="2:12" s="17" customFormat="1" ht="25.35" customHeight="1">
      <c r="B30" s="18"/>
      <c r="D30" s="83" t="s">
        <v>39</v>
      </c>
      <c r="J30" s="56">
        <f>ROUND(J122, 2)</f>
        <v>0</v>
      </c>
      <c r="L30" s="18"/>
    </row>
    <row r="31" spans="2:12" s="17" customFormat="1" ht="6.95" customHeight="1">
      <c r="B31" s="18"/>
      <c r="D31" s="42"/>
      <c r="E31" s="42"/>
      <c r="F31" s="42"/>
      <c r="G31" s="42"/>
      <c r="H31" s="42"/>
      <c r="I31" s="42"/>
      <c r="J31" s="42"/>
      <c r="K31" s="42"/>
      <c r="L31" s="18"/>
    </row>
    <row r="32" spans="2:12" s="17" customFormat="1" ht="14.45" customHeight="1">
      <c r="B32" s="18"/>
      <c r="F32" s="21" t="s">
        <v>41</v>
      </c>
      <c r="I32" s="21" t="s">
        <v>40</v>
      </c>
      <c r="J32" s="21" t="s">
        <v>42</v>
      </c>
      <c r="L32" s="18"/>
    </row>
    <row r="33" spans="2:12" s="17" customFormat="1" ht="14.45" customHeight="1">
      <c r="B33" s="18"/>
      <c r="D33" s="44" t="s">
        <v>43</v>
      </c>
      <c r="E33" s="12" t="s">
        <v>44</v>
      </c>
      <c r="F33" s="84">
        <f>ROUND((SUM(BE122:BE259)),  2)</f>
        <v>0</v>
      </c>
      <c r="I33" s="85">
        <v>0.21</v>
      </c>
      <c r="J33" s="84">
        <f>ROUND(((SUM(BE122:BE259))*I33),  2)</f>
        <v>0</v>
      </c>
      <c r="L33" s="18"/>
    </row>
    <row r="34" spans="2:12" s="17" customFormat="1" ht="14.45" customHeight="1">
      <c r="B34" s="18"/>
      <c r="E34" s="12" t="s">
        <v>45</v>
      </c>
      <c r="F34" s="84">
        <f>ROUND((SUM(BF122:BF259)),  2)</f>
        <v>0</v>
      </c>
      <c r="I34" s="85">
        <v>0.15</v>
      </c>
      <c r="J34" s="84">
        <f>ROUND(((SUM(BF122:BF259))*I34),  2)</f>
        <v>0</v>
      </c>
      <c r="L34" s="18"/>
    </row>
    <row r="35" spans="2:12" s="17" customFormat="1" ht="14.45" hidden="1" customHeight="1">
      <c r="B35" s="18"/>
      <c r="E35" s="12" t="s">
        <v>46</v>
      </c>
      <c r="F35" s="84">
        <f>ROUND((SUM(BG122:BG259)),  2)</f>
        <v>0</v>
      </c>
      <c r="I35" s="85">
        <v>0.21</v>
      </c>
      <c r="J35" s="84">
        <f>0</f>
        <v>0</v>
      </c>
      <c r="L35" s="18"/>
    </row>
    <row r="36" spans="2:12" s="17" customFormat="1" ht="14.45" hidden="1" customHeight="1">
      <c r="B36" s="18"/>
      <c r="E36" s="12" t="s">
        <v>47</v>
      </c>
      <c r="F36" s="84">
        <f>ROUND((SUM(BH122:BH259)),  2)</f>
        <v>0</v>
      </c>
      <c r="I36" s="85">
        <v>0.15</v>
      </c>
      <c r="J36" s="84">
        <f>0</f>
        <v>0</v>
      </c>
      <c r="L36" s="18"/>
    </row>
    <row r="37" spans="2:12" s="17" customFormat="1" ht="14.45" hidden="1" customHeight="1">
      <c r="B37" s="18"/>
      <c r="E37" s="12" t="s">
        <v>48</v>
      </c>
      <c r="F37" s="84">
        <f>ROUND((SUM(BI122:BI259)),  2)</f>
        <v>0</v>
      </c>
      <c r="I37" s="85">
        <v>0</v>
      </c>
      <c r="J37" s="84">
        <f>0</f>
        <v>0</v>
      </c>
      <c r="L37" s="18"/>
    </row>
    <row r="38" spans="2:12" s="17" customFormat="1" ht="6.95" customHeight="1">
      <c r="B38" s="18"/>
      <c r="L38" s="18"/>
    </row>
    <row r="39" spans="2:12" s="17" customFormat="1" ht="25.35" customHeight="1">
      <c r="B39" s="18"/>
      <c r="C39" s="86"/>
      <c r="D39" s="87" t="s">
        <v>49</v>
      </c>
      <c r="E39" s="46"/>
      <c r="F39" s="46"/>
      <c r="G39" s="88" t="s">
        <v>50</v>
      </c>
      <c r="H39" s="89" t="s">
        <v>51</v>
      </c>
      <c r="I39" s="46"/>
      <c r="J39" s="90">
        <f>SUM(J30:J37)</f>
        <v>0</v>
      </c>
      <c r="K39" s="91"/>
      <c r="L39" s="18"/>
    </row>
    <row r="40" spans="2:12" s="17" customFormat="1" ht="14.45" customHeight="1">
      <c r="B40" s="18"/>
      <c r="L40" s="18"/>
    </row>
    <row r="41" spans="2:12" ht="14.45" customHeight="1">
      <c r="B41" s="5"/>
      <c r="L41" s="5"/>
    </row>
    <row r="42" spans="2:12" ht="14.45" customHeight="1">
      <c r="B42" s="5"/>
      <c r="L42" s="5"/>
    </row>
    <row r="43" spans="2:12" ht="14.45" customHeight="1">
      <c r="B43" s="5"/>
      <c r="L43" s="5"/>
    </row>
    <row r="44" spans="2:12" ht="14.45" customHeight="1">
      <c r="B44" s="5"/>
      <c r="L44" s="5"/>
    </row>
    <row r="45" spans="2:12" ht="14.45" customHeight="1">
      <c r="B45" s="5"/>
      <c r="L45" s="5"/>
    </row>
    <row r="46" spans="2:12" ht="14.45" customHeight="1">
      <c r="B46" s="5"/>
      <c r="L46" s="5"/>
    </row>
    <row r="47" spans="2:12" ht="14.45" customHeight="1">
      <c r="B47" s="5"/>
      <c r="L47" s="5"/>
    </row>
    <row r="48" spans="2:12" ht="14.45" customHeight="1">
      <c r="B48" s="5"/>
      <c r="L48" s="5"/>
    </row>
    <row r="49" spans="2:12" ht="14.45" customHeight="1">
      <c r="B49" s="5"/>
      <c r="L49" s="5"/>
    </row>
    <row r="50" spans="2:12" s="17" customFormat="1" ht="14.45" customHeight="1">
      <c r="B50" s="18"/>
      <c r="D50" s="28" t="s">
        <v>52</v>
      </c>
      <c r="E50" s="29"/>
      <c r="F50" s="29"/>
      <c r="G50" s="28" t="s">
        <v>53</v>
      </c>
      <c r="H50" s="29"/>
      <c r="I50" s="29"/>
      <c r="J50" s="29"/>
      <c r="K50" s="29"/>
      <c r="L50" s="18"/>
    </row>
    <row r="51" spans="2:12">
      <c r="B51" s="5"/>
      <c r="L51" s="5"/>
    </row>
    <row r="52" spans="2:12">
      <c r="B52" s="5"/>
      <c r="L52" s="5"/>
    </row>
    <row r="53" spans="2:12">
      <c r="B53" s="5"/>
      <c r="L53" s="5"/>
    </row>
    <row r="54" spans="2:12">
      <c r="B54" s="5"/>
      <c r="L54" s="5"/>
    </row>
    <row r="55" spans="2:12">
      <c r="B55" s="5"/>
      <c r="L55" s="5"/>
    </row>
    <row r="56" spans="2:12">
      <c r="B56" s="5"/>
      <c r="L56" s="5"/>
    </row>
    <row r="57" spans="2:12">
      <c r="B57" s="5"/>
      <c r="L57" s="5"/>
    </row>
    <row r="58" spans="2:12">
      <c r="B58" s="5"/>
      <c r="L58" s="5"/>
    </row>
    <row r="59" spans="2:12">
      <c r="B59" s="5"/>
      <c r="L59" s="5"/>
    </row>
    <row r="60" spans="2:12">
      <c r="B60" s="5"/>
      <c r="L60" s="5"/>
    </row>
    <row r="61" spans="2:12" s="17" customFormat="1">
      <c r="B61" s="18"/>
      <c r="D61" s="30" t="s">
        <v>54</v>
      </c>
      <c r="E61" s="20"/>
      <c r="F61" s="92" t="s">
        <v>55</v>
      </c>
      <c r="G61" s="30" t="s">
        <v>54</v>
      </c>
      <c r="H61" s="20"/>
      <c r="I61" s="20"/>
      <c r="J61" s="93" t="s">
        <v>55</v>
      </c>
      <c r="K61" s="20"/>
      <c r="L61" s="18"/>
    </row>
    <row r="62" spans="2:12">
      <c r="B62" s="5"/>
      <c r="L62" s="5"/>
    </row>
    <row r="63" spans="2:12">
      <c r="B63" s="5"/>
      <c r="L63" s="5"/>
    </row>
    <row r="64" spans="2:12">
      <c r="B64" s="5"/>
      <c r="L64" s="5"/>
    </row>
    <row r="65" spans="2:12" s="17" customFormat="1">
      <c r="B65" s="18"/>
      <c r="D65" s="28" t="s">
        <v>56</v>
      </c>
      <c r="E65" s="29"/>
      <c r="F65" s="29"/>
      <c r="G65" s="28" t="s">
        <v>57</v>
      </c>
      <c r="H65" s="29"/>
      <c r="I65" s="29"/>
      <c r="J65" s="29"/>
      <c r="K65" s="29"/>
      <c r="L65" s="18"/>
    </row>
    <row r="66" spans="2:12">
      <c r="B66" s="5"/>
      <c r="L66" s="5"/>
    </row>
    <row r="67" spans="2:12">
      <c r="B67" s="5"/>
      <c r="L67" s="5"/>
    </row>
    <row r="68" spans="2:12">
      <c r="B68" s="5"/>
      <c r="L68" s="5"/>
    </row>
    <row r="69" spans="2:12">
      <c r="B69" s="5"/>
      <c r="L69" s="5"/>
    </row>
    <row r="70" spans="2:12">
      <c r="B70" s="5"/>
      <c r="L70" s="5"/>
    </row>
    <row r="71" spans="2:12">
      <c r="B71" s="5"/>
      <c r="L71" s="5"/>
    </row>
    <row r="72" spans="2:12">
      <c r="B72" s="5"/>
      <c r="L72" s="5"/>
    </row>
    <row r="73" spans="2:12">
      <c r="B73" s="5"/>
      <c r="L73" s="5"/>
    </row>
    <row r="74" spans="2:12">
      <c r="B74" s="5"/>
      <c r="L74" s="5"/>
    </row>
    <row r="75" spans="2:12">
      <c r="B75" s="5"/>
      <c r="L75" s="5"/>
    </row>
    <row r="76" spans="2:12" s="17" customFormat="1">
      <c r="B76" s="18"/>
      <c r="D76" s="30" t="s">
        <v>54</v>
      </c>
      <c r="E76" s="20"/>
      <c r="F76" s="92" t="s">
        <v>55</v>
      </c>
      <c r="G76" s="30" t="s">
        <v>54</v>
      </c>
      <c r="H76" s="20"/>
      <c r="I76" s="20"/>
      <c r="J76" s="93" t="s">
        <v>55</v>
      </c>
      <c r="K76" s="20"/>
      <c r="L76" s="18"/>
    </row>
    <row r="77" spans="2:12" s="17" customFormat="1" ht="14.45" customHeight="1">
      <c r="B77" s="31"/>
      <c r="C77" s="32"/>
      <c r="D77" s="32"/>
      <c r="E77" s="32"/>
      <c r="F77" s="32"/>
      <c r="G77" s="32"/>
      <c r="H77" s="32"/>
      <c r="I77" s="32"/>
      <c r="J77" s="32"/>
      <c r="K77" s="32"/>
      <c r="L77" s="18"/>
    </row>
    <row r="81" spans="2:47" s="17" customFormat="1" ht="6.95" customHeight="1">
      <c r="B81" s="33"/>
      <c r="C81" s="34"/>
      <c r="D81" s="34"/>
      <c r="E81" s="34"/>
      <c r="F81" s="34"/>
      <c r="G81" s="34"/>
      <c r="H81" s="34"/>
      <c r="I81" s="34"/>
      <c r="J81" s="34"/>
      <c r="K81" s="34"/>
      <c r="L81" s="18"/>
    </row>
    <row r="82" spans="2:47" s="17" customFormat="1" ht="24.95" customHeight="1">
      <c r="B82" s="18"/>
      <c r="C82" s="6" t="s">
        <v>114</v>
      </c>
      <c r="L82" s="18"/>
    </row>
    <row r="83" spans="2:47" s="17" customFormat="1" ht="6.95" customHeight="1">
      <c r="B83" s="18"/>
      <c r="L83" s="18"/>
    </row>
    <row r="84" spans="2:47" s="17" customFormat="1" ht="12" customHeight="1">
      <c r="B84" s="18"/>
      <c r="C84" s="12" t="s">
        <v>16</v>
      </c>
      <c r="L84" s="18"/>
    </row>
    <row r="85" spans="2:47" s="17" customFormat="1" ht="16.5" customHeight="1">
      <c r="B85" s="18"/>
      <c r="E85" s="285" t="str">
        <f>E7</f>
        <v>Opěrná zeď v ulici Jáchymovská, Česká Lípa</v>
      </c>
      <c r="F85" s="286"/>
      <c r="G85" s="286"/>
      <c r="H85" s="286"/>
      <c r="L85" s="18"/>
    </row>
    <row r="86" spans="2:47" s="17" customFormat="1" ht="12" customHeight="1">
      <c r="B86" s="18"/>
      <c r="C86" s="12" t="s">
        <v>109</v>
      </c>
      <c r="L86" s="18"/>
    </row>
    <row r="87" spans="2:47" s="17" customFormat="1" ht="16.5" customHeight="1">
      <c r="B87" s="18"/>
      <c r="E87" s="261" t="str">
        <f>E9</f>
        <v>ST-2023-CL - KAN - Kanalizace a odvodnění, Česká Lípa</v>
      </c>
      <c r="F87" s="284"/>
      <c r="G87" s="284"/>
      <c r="H87" s="284"/>
      <c r="L87" s="18"/>
    </row>
    <row r="88" spans="2:47" s="17" customFormat="1" ht="6.95" customHeight="1">
      <c r="B88" s="18"/>
      <c r="L88" s="18"/>
    </row>
    <row r="89" spans="2:47" s="17" customFormat="1" ht="12" customHeight="1">
      <c r="B89" s="18"/>
      <c r="C89" s="12" t="s">
        <v>22</v>
      </c>
      <c r="F89" s="10" t="str">
        <f>F12</f>
        <v>Česká Lípa</v>
      </c>
      <c r="I89" s="12" t="s">
        <v>24</v>
      </c>
      <c r="J89" s="41" t="str">
        <f>IF(J12="","",J12)</f>
        <v>4. 12. 2023</v>
      </c>
      <c r="L89" s="18"/>
    </row>
    <row r="90" spans="2:47" s="17" customFormat="1" ht="6.95" customHeight="1">
      <c r="B90" s="18"/>
      <c r="L90" s="18"/>
    </row>
    <row r="91" spans="2:47" s="17" customFormat="1" ht="15.2" customHeight="1">
      <c r="B91" s="18"/>
      <c r="C91" s="12" t="s">
        <v>28</v>
      </c>
      <c r="F91" s="10" t="str">
        <f>E15</f>
        <v xml:space="preserve"> </v>
      </c>
      <c r="I91" s="12" t="s">
        <v>34</v>
      </c>
      <c r="J91" s="15" t="str">
        <f>E21</f>
        <v>Statik CL</v>
      </c>
      <c r="L91" s="18"/>
    </row>
    <row r="92" spans="2:47" s="17" customFormat="1" ht="15.2" customHeight="1">
      <c r="B92" s="18"/>
      <c r="C92" s="12" t="s">
        <v>32</v>
      </c>
      <c r="F92" s="10" t="str">
        <f>IF(E18="","",E18)</f>
        <v>Vyplň údaj</v>
      </c>
      <c r="I92" s="12" t="s">
        <v>37</v>
      </c>
      <c r="J92" s="15" t="str">
        <f>E24</f>
        <v xml:space="preserve"> </v>
      </c>
      <c r="L92" s="18"/>
    </row>
    <row r="93" spans="2:47" s="17" customFormat="1" ht="10.35" customHeight="1">
      <c r="B93" s="18"/>
      <c r="L93" s="18"/>
    </row>
    <row r="94" spans="2:47" s="17" customFormat="1" ht="29.25" customHeight="1">
      <c r="B94" s="18"/>
      <c r="C94" s="94" t="s">
        <v>115</v>
      </c>
      <c r="D94" s="86"/>
      <c r="E94" s="86"/>
      <c r="F94" s="86"/>
      <c r="G94" s="86"/>
      <c r="H94" s="86"/>
      <c r="I94" s="86"/>
      <c r="J94" s="95" t="s">
        <v>116</v>
      </c>
      <c r="K94" s="86"/>
      <c r="L94" s="18"/>
    </row>
    <row r="95" spans="2:47" s="17" customFormat="1" ht="10.35" customHeight="1">
      <c r="B95" s="18"/>
      <c r="L95" s="18"/>
    </row>
    <row r="96" spans="2:47" s="17" customFormat="1" ht="22.9" customHeight="1">
      <c r="B96" s="18"/>
      <c r="C96" s="96" t="s">
        <v>117</v>
      </c>
      <c r="J96" s="56">
        <f>J122</f>
        <v>0</v>
      </c>
      <c r="L96" s="18"/>
      <c r="AU96" s="2" t="s">
        <v>118</v>
      </c>
    </row>
    <row r="97" spans="2:12" s="97" customFormat="1" ht="24.95" customHeight="1">
      <c r="B97" s="98"/>
      <c r="D97" s="99" t="s">
        <v>472</v>
      </c>
      <c r="E97" s="100"/>
      <c r="F97" s="100"/>
      <c r="G97" s="100"/>
      <c r="H97" s="100"/>
      <c r="I97" s="100"/>
      <c r="J97" s="101">
        <f>J123</f>
        <v>0</v>
      </c>
      <c r="L97" s="98"/>
    </row>
    <row r="98" spans="2:12" s="102" customFormat="1" ht="19.899999999999999" customHeight="1">
      <c r="B98" s="103"/>
      <c r="D98" s="104" t="s">
        <v>473</v>
      </c>
      <c r="E98" s="105"/>
      <c r="F98" s="105"/>
      <c r="G98" s="105"/>
      <c r="H98" s="105"/>
      <c r="I98" s="105"/>
      <c r="J98" s="106">
        <f>J124</f>
        <v>0</v>
      </c>
      <c r="L98" s="103"/>
    </row>
    <row r="99" spans="2:12" s="102" customFormat="1" ht="19.899999999999999" customHeight="1">
      <c r="B99" s="103"/>
      <c r="D99" s="104" t="s">
        <v>474</v>
      </c>
      <c r="E99" s="105"/>
      <c r="F99" s="105"/>
      <c r="G99" s="105"/>
      <c r="H99" s="105"/>
      <c r="I99" s="105"/>
      <c r="J99" s="106">
        <f>J164</f>
        <v>0</v>
      </c>
      <c r="L99" s="103"/>
    </row>
    <row r="100" spans="2:12" s="102" customFormat="1" ht="14.85" customHeight="1">
      <c r="B100" s="103"/>
      <c r="D100" s="104" t="s">
        <v>475</v>
      </c>
      <c r="E100" s="105"/>
      <c r="F100" s="105"/>
      <c r="G100" s="105"/>
      <c r="H100" s="105"/>
      <c r="I100" s="105"/>
      <c r="J100" s="106">
        <f>J165</f>
        <v>0</v>
      </c>
      <c r="L100" s="103"/>
    </row>
    <row r="101" spans="2:12" s="102" customFormat="1" ht="14.85" customHeight="1">
      <c r="B101" s="103"/>
      <c r="D101" s="104" t="s">
        <v>476</v>
      </c>
      <c r="E101" s="105"/>
      <c r="F101" s="105"/>
      <c r="G101" s="105"/>
      <c r="H101" s="105"/>
      <c r="I101" s="105"/>
      <c r="J101" s="106">
        <f>J198</f>
        <v>0</v>
      </c>
      <c r="L101" s="103"/>
    </row>
    <row r="102" spans="2:12" s="102" customFormat="1" ht="19.899999999999999" customHeight="1">
      <c r="B102" s="103"/>
      <c r="D102" s="104" t="s">
        <v>477</v>
      </c>
      <c r="E102" s="105"/>
      <c r="F102" s="105"/>
      <c r="G102" s="105"/>
      <c r="H102" s="105"/>
      <c r="I102" s="105"/>
      <c r="J102" s="106">
        <f>J235</f>
        <v>0</v>
      </c>
      <c r="L102" s="103"/>
    </row>
    <row r="103" spans="2:12" s="17" customFormat="1" ht="21.75" customHeight="1">
      <c r="B103" s="18"/>
      <c r="L103" s="18"/>
    </row>
    <row r="104" spans="2:12" s="17" customFormat="1" ht="6.95" customHeight="1">
      <c r="B104" s="31"/>
      <c r="C104" s="32"/>
      <c r="D104" s="32"/>
      <c r="E104" s="32"/>
      <c r="F104" s="32"/>
      <c r="G104" s="32"/>
      <c r="H104" s="32"/>
      <c r="I104" s="32"/>
      <c r="J104" s="32"/>
      <c r="K104" s="32"/>
      <c r="L104" s="18"/>
    </row>
    <row r="108" spans="2:12" s="17" customFormat="1" ht="6.95" customHeight="1">
      <c r="B108" s="33"/>
      <c r="C108" s="34"/>
      <c r="D108" s="34"/>
      <c r="E108" s="34"/>
      <c r="F108" s="34"/>
      <c r="G108" s="34"/>
      <c r="H108" s="34"/>
      <c r="I108" s="34"/>
      <c r="J108" s="34"/>
      <c r="K108" s="34"/>
      <c r="L108" s="18"/>
    </row>
    <row r="109" spans="2:12" s="17" customFormat="1" ht="24.95" customHeight="1">
      <c r="B109" s="18"/>
      <c r="C109" s="6" t="s">
        <v>121</v>
      </c>
      <c r="L109" s="18"/>
    </row>
    <row r="110" spans="2:12" s="17" customFormat="1" ht="6.95" customHeight="1">
      <c r="B110" s="18"/>
      <c r="L110" s="18"/>
    </row>
    <row r="111" spans="2:12" s="17" customFormat="1" ht="12" customHeight="1">
      <c r="B111" s="18"/>
      <c r="C111" s="12" t="s">
        <v>16</v>
      </c>
      <c r="L111" s="18"/>
    </row>
    <row r="112" spans="2:12" s="17" customFormat="1" ht="16.5" customHeight="1">
      <c r="B112" s="18"/>
      <c r="E112" s="285" t="str">
        <f>E7</f>
        <v>Opěrná zeď v ulici Jáchymovská, Česká Lípa</v>
      </c>
      <c r="F112" s="286"/>
      <c r="G112" s="286"/>
      <c r="H112" s="286"/>
      <c r="L112" s="18"/>
    </row>
    <row r="113" spans="2:65" s="17" customFormat="1" ht="12" customHeight="1">
      <c r="B113" s="18"/>
      <c r="C113" s="12" t="s">
        <v>109</v>
      </c>
      <c r="L113" s="18"/>
    </row>
    <row r="114" spans="2:65" s="17" customFormat="1" ht="16.5" customHeight="1">
      <c r="B114" s="18"/>
      <c r="E114" s="261" t="str">
        <f>E9</f>
        <v>ST-2023-CL - KAN - Kanalizace a odvodnění, Česká Lípa</v>
      </c>
      <c r="F114" s="284"/>
      <c r="G114" s="284"/>
      <c r="H114" s="284"/>
      <c r="L114" s="18"/>
    </row>
    <row r="115" spans="2:65" s="17" customFormat="1" ht="6.95" customHeight="1">
      <c r="B115" s="18"/>
      <c r="L115" s="18"/>
    </row>
    <row r="116" spans="2:65" s="17" customFormat="1" ht="12" customHeight="1">
      <c r="B116" s="18"/>
      <c r="C116" s="12" t="s">
        <v>22</v>
      </c>
      <c r="F116" s="10" t="str">
        <f>F12</f>
        <v>Česká Lípa</v>
      </c>
      <c r="I116" s="12" t="s">
        <v>24</v>
      </c>
      <c r="J116" s="41" t="str">
        <f>IF(J12="","",J12)</f>
        <v>4. 12. 2023</v>
      </c>
      <c r="L116" s="18"/>
    </row>
    <row r="117" spans="2:65" s="17" customFormat="1" ht="6.95" customHeight="1">
      <c r="B117" s="18"/>
      <c r="L117" s="18"/>
    </row>
    <row r="118" spans="2:65" s="17" customFormat="1" ht="15.2" customHeight="1">
      <c r="B118" s="18"/>
      <c r="C118" s="12" t="s">
        <v>28</v>
      </c>
      <c r="F118" s="10" t="str">
        <f>E15</f>
        <v xml:space="preserve"> </v>
      </c>
      <c r="I118" s="12" t="s">
        <v>34</v>
      </c>
      <c r="J118" s="15" t="str">
        <f>E21</f>
        <v>Statik CL</v>
      </c>
      <c r="L118" s="18"/>
    </row>
    <row r="119" spans="2:65" s="17" customFormat="1" ht="15.2" customHeight="1">
      <c r="B119" s="18"/>
      <c r="C119" s="12" t="s">
        <v>32</v>
      </c>
      <c r="F119" s="10" t="str">
        <f>IF(E18="","",E18)</f>
        <v>Vyplň údaj</v>
      </c>
      <c r="I119" s="12" t="s">
        <v>37</v>
      </c>
      <c r="J119" s="15" t="str">
        <f>E24</f>
        <v xml:space="preserve"> </v>
      </c>
      <c r="L119" s="18"/>
    </row>
    <row r="120" spans="2:65" s="17" customFormat="1" ht="10.35" customHeight="1">
      <c r="B120" s="18"/>
      <c r="L120" s="18"/>
    </row>
    <row r="121" spans="2:65" s="107" customFormat="1" ht="29.25" customHeight="1">
      <c r="B121" s="108"/>
      <c r="C121" s="109" t="s">
        <v>122</v>
      </c>
      <c r="D121" s="110" t="s">
        <v>64</v>
      </c>
      <c r="E121" s="110" t="s">
        <v>60</v>
      </c>
      <c r="F121" s="110" t="s">
        <v>61</v>
      </c>
      <c r="G121" s="110" t="s">
        <v>123</v>
      </c>
      <c r="H121" s="110" t="s">
        <v>124</v>
      </c>
      <c r="I121" s="110" t="s">
        <v>125</v>
      </c>
      <c r="J121" s="111" t="s">
        <v>116</v>
      </c>
      <c r="K121" s="112" t="s">
        <v>126</v>
      </c>
      <c r="L121" s="108"/>
      <c r="M121" s="48" t="s">
        <v>1</v>
      </c>
      <c r="N121" s="49" t="s">
        <v>43</v>
      </c>
      <c r="O121" s="49" t="s">
        <v>127</v>
      </c>
      <c r="P121" s="49" t="s">
        <v>128</v>
      </c>
      <c r="Q121" s="49" t="s">
        <v>129</v>
      </c>
      <c r="R121" s="49" t="s">
        <v>130</v>
      </c>
      <c r="S121" s="49" t="s">
        <v>131</v>
      </c>
      <c r="T121" s="50" t="s">
        <v>132</v>
      </c>
    </row>
    <row r="122" spans="2:65" s="17" customFormat="1" ht="22.9" customHeight="1">
      <c r="B122" s="18"/>
      <c r="C122" s="54" t="s">
        <v>133</v>
      </c>
      <c r="J122" s="113">
        <f>BK122</f>
        <v>0</v>
      </c>
      <c r="L122" s="18"/>
      <c r="M122" s="51"/>
      <c r="N122" s="42"/>
      <c r="O122" s="42"/>
      <c r="P122" s="114">
        <f>P123</f>
        <v>0</v>
      </c>
      <c r="Q122" s="42"/>
      <c r="R122" s="114">
        <f>R123</f>
        <v>397.18850930000002</v>
      </c>
      <c r="S122" s="42"/>
      <c r="T122" s="115">
        <f>T123</f>
        <v>0</v>
      </c>
      <c r="AT122" s="2" t="s">
        <v>78</v>
      </c>
      <c r="AU122" s="2" t="s">
        <v>118</v>
      </c>
      <c r="BK122" s="116">
        <f>BK123</f>
        <v>0</v>
      </c>
    </row>
    <row r="123" spans="2:65" s="117" customFormat="1" ht="25.9" customHeight="1">
      <c r="B123" s="118"/>
      <c r="D123" s="119" t="s">
        <v>78</v>
      </c>
      <c r="E123" s="120" t="s">
        <v>136</v>
      </c>
      <c r="F123" s="120" t="s">
        <v>478</v>
      </c>
      <c r="I123" s="121"/>
      <c r="J123" s="122">
        <f>BK123</f>
        <v>0</v>
      </c>
      <c r="L123" s="118"/>
      <c r="M123" s="123"/>
      <c r="P123" s="124">
        <f>P124+P164+P235</f>
        <v>0</v>
      </c>
      <c r="R123" s="124">
        <f>R124+R164+R235</f>
        <v>397.18850930000002</v>
      </c>
      <c r="T123" s="125">
        <f>T124+T164+T235</f>
        <v>0</v>
      </c>
      <c r="AR123" s="119" t="s">
        <v>21</v>
      </c>
      <c r="AT123" s="126" t="s">
        <v>78</v>
      </c>
      <c r="AU123" s="126" t="s">
        <v>79</v>
      </c>
      <c r="AY123" s="119" t="s">
        <v>135</v>
      </c>
      <c r="BK123" s="127">
        <f>BK124+BK164+BK235</f>
        <v>0</v>
      </c>
    </row>
    <row r="124" spans="2:65" s="117" customFormat="1" ht="22.9" customHeight="1">
      <c r="B124" s="118"/>
      <c r="D124" s="119" t="s">
        <v>78</v>
      </c>
      <c r="E124" s="128" t="s">
        <v>21</v>
      </c>
      <c r="F124" s="128" t="s">
        <v>479</v>
      </c>
      <c r="I124" s="121"/>
      <c r="J124" s="129">
        <f>BK124</f>
        <v>0</v>
      </c>
      <c r="L124" s="118"/>
      <c r="M124" s="123"/>
      <c r="P124" s="124">
        <f>SUM(P125:P163)</f>
        <v>0</v>
      </c>
      <c r="R124" s="124">
        <f>SUM(R125:R163)</f>
        <v>157.12203600000001</v>
      </c>
      <c r="T124" s="125">
        <f>SUM(T125:T163)</f>
        <v>0</v>
      </c>
      <c r="AR124" s="119" t="s">
        <v>21</v>
      </c>
      <c r="AT124" s="126" t="s">
        <v>78</v>
      </c>
      <c r="AU124" s="126" t="s">
        <v>21</v>
      </c>
      <c r="AY124" s="119" t="s">
        <v>135</v>
      </c>
      <c r="BK124" s="127">
        <f>SUM(BK125:BK163)</f>
        <v>0</v>
      </c>
    </row>
    <row r="125" spans="2:65" s="17" customFormat="1" ht="24.2" customHeight="1">
      <c r="B125" s="18"/>
      <c r="C125" s="130" t="s">
        <v>21</v>
      </c>
      <c r="D125" s="130" t="s">
        <v>138</v>
      </c>
      <c r="E125" s="131" t="s">
        <v>480</v>
      </c>
      <c r="F125" s="132" t="s">
        <v>481</v>
      </c>
      <c r="G125" s="133" t="s">
        <v>152</v>
      </c>
      <c r="H125" s="134">
        <v>63</v>
      </c>
      <c r="I125" s="135"/>
      <c r="J125" s="136">
        <f>ROUND(I125*H125,2)</f>
        <v>0</v>
      </c>
      <c r="K125" s="137"/>
      <c r="L125" s="18"/>
      <c r="M125" s="138" t="s">
        <v>1</v>
      </c>
      <c r="N125" s="139" t="s">
        <v>44</v>
      </c>
      <c r="P125" s="140">
        <f>O125*H125</f>
        <v>0</v>
      </c>
      <c r="Q125" s="140">
        <v>0</v>
      </c>
      <c r="R125" s="140">
        <f>Q125*H125</f>
        <v>0</v>
      </c>
      <c r="S125" s="140">
        <v>0</v>
      </c>
      <c r="T125" s="141">
        <f>S125*H125</f>
        <v>0</v>
      </c>
      <c r="AR125" s="142" t="s">
        <v>142</v>
      </c>
      <c r="AT125" s="142" t="s">
        <v>138</v>
      </c>
      <c r="AU125" s="142" t="s">
        <v>86</v>
      </c>
      <c r="AY125" s="2" t="s">
        <v>135</v>
      </c>
      <c r="BE125" s="143">
        <f>IF(N125="základní",J125,0)</f>
        <v>0</v>
      </c>
      <c r="BF125" s="143">
        <f>IF(N125="snížená",J125,0)</f>
        <v>0</v>
      </c>
      <c r="BG125" s="143">
        <f>IF(N125="zákl. přenesená",J125,0)</f>
        <v>0</v>
      </c>
      <c r="BH125" s="143">
        <f>IF(N125="sníž. přenesená",J125,0)</f>
        <v>0</v>
      </c>
      <c r="BI125" s="143">
        <f>IF(N125="nulová",J125,0)</f>
        <v>0</v>
      </c>
      <c r="BJ125" s="2" t="s">
        <v>21</v>
      </c>
      <c r="BK125" s="143">
        <f>ROUND(I125*H125,2)</f>
        <v>0</v>
      </c>
      <c r="BL125" s="2" t="s">
        <v>142</v>
      </c>
      <c r="BM125" s="142" t="s">
        <v>482</v>
      </c>
    </row>
    <row r="126" spans="2:65" s="144" customFormat="1" ht="11.25">
      <c r="B126" s="145"/>
      <c r="D126" s="146" t="s">
        <v>144</v>
      </c>
      <c r="E126" s="147" t="s">
        <v>1</v>
      </c>
      <c r="F126" s="148" t="s">
        <v>452</v>
      </c>
      <c r="H126" s="149">
        <v>63</v>
      </c>
      <c r="I126" s="150"/>
      <c r="L126" s="145"/>
      <c r="M126" s="151"/>
      <c r="T126" s="152"/>
      <c r="AT126" s="147" t="s">
        <v>144</v>
      </c>
      <c r="AU126" s="147" t="s">
        <v>86</v>
      </c>
      <c r="AV126" s="144" t="s">
        <v>86</v>
      </c>
      <c r="AW126" s="144" t="s">
        <v>36</v>
      </c>
      <c r="AX126" s="144" t="s">
        <v>21</v>
      </c>
      <c r="AY126" s="147" t="s">
        <v>135</v>
      </c>
    </row>
    <row r="127" spans="2:65" s="17" customFormat="1" ht="33" customHeight="1">
      <c r="B127" s="18"/>
      <c r="C127" s="130" t="s">
        <v>86</v>
      </c>
      <c r="D127" s="130" t="s">
        <v>138</v>
      </c>
      <c r="E127" s="131" t="s">
        <v>483</v>
      </c>
      <c r="F127" s="132" t="s">
        <v>484</v>
      </c>
      <c r="G127" s="133" t="s">
        <v>152</v>
      </c>
      <c r="H127" s="134">
        <v>572.6</v>
      </c>
      <c r="I127" s="135"/>
      <c r="J127" s="136">
        <f>ROUND(I127*H127,2)</f>
        <v>0</v>
      </c>
      <c r="K127" s="137"/>
      <c r="L127" s="18"/>
      <c r="M127" s="138" t="s">
        <v>1</v>
      </c>
      <c r="N127" s="139" t="s">
        <v>44</v>
      </c>
      <c r="P127" s="140">
        <f>O127*H127</f>
        <v>0</v>
      </c>
      <c r="Q127" s="140">
        <v>0</v>
      </c>
      <c r="R127" s="140">
        <f>Q127*H127</f>
        <v>0</v>
      </c>
      <c r="S127" s="140">
        <v>0</v>
      </c>
      <c r="T127" s="141">
        <f>S127*H127</f>
        <v>0</v>
      </c>
      <c r="AR127" s="142" t="s">
        <v>142</v>
      </c>
      <c r="AT127" s="142" t="s">
        <v>138</v>
      </c>
      <c r="AU127" s="142" t="s">
        <v>86</v>
      </c>
      <c r="AY127" s="2" t="s">
        <v>135</v>
      </c>
      <c r="BE127" s="143">
        <f>IF(N127="základní",J127,0)</f>
        <v>0</v>
      </c>
      <c r="BF127" s="143">
        <f>IF(N127="snížená",J127,0)</f>
        <v>0</v>
      </c>
      <c r="BG127" s="143">
        <f>IF(N127="zákl. přenesená",J127,0)</f>
        <v>0</v>
      </c>
      <c r="BH127" s="143">
        <f>IF(N127="sníž. přenesená",J127,0)</f>
        <v>0</v>
      </c>
      <c r="BI127" s="143">
        <f>IF(N127="nulová",J127,0)</f>
        <v>0</v>
      </c>
      <c r="BJ127" s="2" t="s">
        <v>21</v>
      </c>
      <c r="BK127" s="143">
        <f>ROUND(I127*H127,2)</f>
        <v>0</v>
      </c>
      <c r="BL127" s="2" t="s">
        <v>142</v>
      </c>
      <c r="BM127" s="142" t="s">
        <v>485</v>
      </c>
    </row>
    <row r="128" spans="2:65" s="17" customFormat="1" ht="19.5">
      <c r="B128" s="18"/>
      <c r="D128" s="146" t="s">
        <v>163</v>
      </c>
      <c r="F128" s="161" t="s">
        <v>486</v>
      </c>
      <c r="I128" s="162"/>
      <c r="L128" s="18"/>
      <c r="M128" s="163"/>
      <c r="T128" s="45"/>
      <c r="AT128" s="2" t="s">
        <v>163</v>
      </c>
      <c r="AU128" s="2" t="s">
        <v>86</v>
      </c>
    </row>
    <row r="129" spans="2:65" s="144" customFormat="1" ht="11.25">
      <c r="B129" s="145"/>
      <c r="D129" s="146" t="s">
        <v>144</v>
      </c>
      <c r="E129" s="147" t="s">
        <v>1</v>
      </c>
      <c r="F129" s="148" t="s">
        <v>487</v>
      </c>
      <c r="H129" s="149">
        <v>572.6</v>
      </c>
      <c r="I129" s="150"/>
      <c r="L129" s="145"/>
      <c r="M129" s="151"/>
      <c r="T129" s="152"/>
      <c r="AT129" s="147" t="s">
        <v>144</v>
      </c>
      <c r="AU129" s="147" t="s">
        <v>86</v>
      </c>
      <c r="AV129" s="144" t="s">
        <v>86</v>
      </c>
      <c r="AW129" s="144" t="s">
        <v>36</v>
      </c>
      <c r="AX129" s="144" t="s">
        <v>21</v>
      </c>
      <c r="AY129" s="147" t="s">
        <v>135</v>
      </c>
    </row>
    <row r="130" spans="2:65" s="17" customFormat="1" ht="21.75" customHeight="1">
      <c r="B130" s="18"/>
      <c r="C130" s="130" t="s">
        <v>149</v>
      </c>
      <c r="D130" s="130" t="s">
        <v>138</v>
      </c>
      <c r="E130" s="131" t="s">
        <v>488</v>
      </c>
      <c r="F130" s="132" t="s">
        <v>489</v>
      </c>
      <c r="G130" s="133" t="s">
        <v>141</v>
      </c>
      <c r="H130" s="134">
        <v>91.3</v>
      </c>
      <c r="I130" s="135"/>
      <c r="J130" s="136">
        <f>ROUND(I130*H130,2)</f>
        <v>0</v>
      </c>
      <c r="K130" s="137"/>
      <c r="L130" s="18"/>
      <c r="M130" s="138" t="s">
        <v>1</v>
      </c>
      <c r="N130" s="139" t="s">
        <v>44</v>
      </c>
      <c r="P130" s="140">
        <f>O130*H130</f>
        <v>0</v>
      </c>
      <c r="Q130" s="140">
        <v>8.4000000000000003E-4</v>
      </c>
      <c r="R130" s="140">
        <f>Q130*H130</f>
        <v>7.6691999999999996E-2</v>
      </c>
      <c r="S130" s="140">
        <v>0</v>
      </c>
      <c r="T130" s="141">
        <f>S130*H130</f>
        <v>0</v>
      </c>
      <c r="AR130" s="142" t="s">
        <v>142</v>
      </c>
      <c r="AT130" s="142" t="s">
        <v>138</v>
      </c>
      <c r="AU130" s="142" t="s">
        <v>86</v>
      </c>
      <c r="AY130" s="2" t="s">
        <v>135</v>
      </c>
      <c r="BE130" s="143">
        <f>IF(N130="základní",J130,0)</f>
        <v>0</v>
      </c>
      <c r="BF130" s="143">
        <f>IF(N130="snížená",J130,0)</f>
        <v>0</v>
      </c>
      <c r="BG130" s="143">
        <f>IF(N130="zákl. přenesená",J130,0)</f>
        <v>0</v>
      </c>
      <c r="BH130" s="143">
        <f>IF(N130="sníž. přenesená",J130,0)</f>
        <v>0</v>
      </c>
      <c r="BI130" s="143">
        <f>IF(N130="nulová",J130,0)</f>
        <v>0</v>
      </c>
      <c r="BJ130" s="2" t="s">
        <v>21</v>
      </c>
      <c r="BK130" s="143">
        <f>ROUND(I130*H130,2)</f>
        <v>0</v>
      </c>
      <c r="BL130" s="2" t="s">
        <v>142</v>
      </c>
      <c r="BM130" s="142" t="s">
        <v>490</v>
      </c>
    </row>
    <row r="131" spans="2:65" s="144" customFormat="1" ht="11.25">
      <c r="B131" s="145"/>
      <c r="D131" s="146" t="s">
        <v>144</v>
      </c>
      <c r="E131" s="147" t="s">
        <v>1</v>
      </c>
      <c r="F131" s="148" t="s">
        <v>491</v>
      </c>
      <c r="H131" s="149">
        <v>91.3</v>
      </c>
      <c r="I131" s="150"/>
      <c r="L131" s="145"/>
      <c r="M131" s="151"/>
      <c r="T131" s="152"/>
      <c r="AT131" s="147" t="s">
        <v>144</v>
      </c>
      <c r="AU131" s="147" t="s">
        <v>86</v>
      </c>
      <c r="AV131" s="144" t="s">
        <v>86</v>
      </c>
      <c r="AW131" s="144" t="s">
        <v>36</v>
      </c>
      <c r="AX131" s="144" t="s">
        <v>21</v>
      </c>
      <c r="AY131" s="147" t="s">
        <v>135</v>
      </c>
    </row>
    <row r="132" spans="2:65" s="17" customFormat="1" ht="24.2" customHeight="1">
      <c r="B132" s="18"/>
      <c r="C132" s="130" t="s">
        <v>142</v>
      </c>
      <c r="D132" s="130" t="s">
        <v>138</v>
      </c>
      <c r="E132" s="131" t="s">
        <v>492</v>
      </c>
      <c r="F132" s="132" t="s">
        <v>493</v>
      </c>
      <c r="G132" s="133" t="s">
        <v>141</v>
      </c>
      <c r="H132" s="134">
        <v>777.6</v>
      </c>
      <c r="I132" s="135"/>
      <c r="J132" s="136">
        <f>ROUND(I132*H132,2)</f>
        <v>0</v>
      </c>
      <c r="K132" s="137"/>
      <c r="L132" s="18"/>
      <c r="M132" s="138" t="s">
        <v>1</v>
      </c>
      <c r="N132" s="139" t="s">
        <v>44</v>
      </c>
      <c r="P132" s="140">
        <f>O132*H132</f>
        <v>0</v>
      </c>
      <c r="Q132" s="140">
        <v>1.1900000000000001E-3</v>
      </c>
      <c r="R132" s="140">
        <f>Q132*H132</f>
        <v>0.92534400000000006</v>
      </c>
      <c r="S132" s="140">
        <v>0</v>
      </c>
      <c r="T132" s="141">
        <f>S132*H132</f>
        <v>0</v>
      </c>
      <c r="AR132" s="142" t="s">
        <v>142</v>
      </c>
      <c r="AT132" s="142" t="s">
        <v>138</v>
      </c>
      <c r="AU132" s="142" t="s">
        <v>86</v>
      </c>
      <c r="AY132" s="2" t="s">
        <v>135</v>
      </c>
      <c r="BE132" s="143">
        <f>IF(N132="základní",J132,0)</f>
        <v>0</v>
      </c>
      <c r="BF132" s="143">
        <f>IF(N132="snížená",J132,0)</f>
        <v>0</v>
      </c>
      <c r="BG132" s="143">
        <f>IF(N132="zákl. přenesená",J132,0)</f>
        <v>0</v>
      </c>
      <c r="BH132" s="143">
        <f>IF(N132="sníž. přenesená",J132,0)</f>
        <v>0</v>
      </c>
      <c r="BI132" s="143">
        <f>IF(N132="nulová",J132,0)</f>
        <v>0</v>
      </c>
      <c r="BJ132" s="2" t="s">
        <v>21</v>
      </c>
      <c r="BK132" s="143">
        <f>ROUND(I132*H132,2)</f>
        <v>0</v>
      </c>
      <c r="BL132" s="2" t="s">
        <v>142</v>
      </c>
      <c r="BM132" s="142" t="s">
        <v>494</v>
      </c>
    </row>
    <row r="133" spans="2:65" s="144" customFormat="1" ht="11.25">
      <c r="B133" s="145"/>
      <c r="D133" s="146" t="s">
        <v>144</v>
      </c>
      <c r="E133" s="147" t="s">
        <v>1</v>
      </c>
      <c r="F133" s="148" t="s">
        <v>495</v>
      </c>
      <c r="H133" s="149">
        <v>777.6</v>
      </c>
      <c r="I133" s="150"/>
      <c r="L133" s="145"/>
      <c r="M133" s="151"/>
      <c r="T133" s="152"/>
      <c r="AT133" s="147" t="s">
        <v>144</v>
      </c>
      <c r="AU133" s="147" t="s">
        <v>86</v>
      </c>
      <c r="AV133" s="144" t="s">
        <v>86</v>
      </c>
      <c r="AW133" s="144" t="s">
        <v>36</v>
      </c>
      <c r="AX133" s="144" t="s">
        <v>21</v>
      </c>
      <c r="AY133" s="147" t="s">
        <v>135</v>
      </c>
    </row>
    <row r="134" spans="2:65" s="17" customFormat="1" ht="24.2" customHeight="1">
      <c r="B134" s="18"/>
      <c r="C134" s="130" t="s">
        <v>134</v>
      </c>
      <c r="D134" s="130" t="s">
        <v>138</v>
      </c>
      <c r="E134" s="131" t="s">
        <v>496</v>
      </c>
      <c r="F134" s="132" t="s">
        <v>497</v>
      </c>
      <c r="G134" s="133" t="s">
        <v>141</v>
      </c>
      <c r="H134" s="134">
        <v>91.3</v>
      </c>
      <c r="I134" s="135"/>
      <c r="J134" s="136">
        <f>ROUND(I134*H134,2)</f>
        <v>0</v>
      </c>
      <c r="K134" s="137"/>
      <c r="L134" s="18"/>
      <c r="M134" s="138" t="s">
        <v>1</v>
      </c>
      <c r="N134" s="139" t="s">
        <v>44</v>
      </c>
      <c r="P134" s="140">
        <f>O134*H134</f>
        <v>0</v>
      </c>
      <c r="Q134" s="140">
        <v>0</v>
      </c>
      <c r="R134" s="140">
        <f>Q134*H134</f>
        <v>0</v>
      </c>
      <c r="S134" s="140">
        <v>0</v>
      </c>
      <c r="T134" s="141">
        <f>S134*H134</f>
        <v>0</v>
      </c>
      <c r="AR134" s="142" t="s">
        <v>142</v>
      </c>
      <c r="AT134" s="142" t="s">
        <v>138</v>
      </c>
      <c r="AU134" s="142" t="s">
        <v>86</v>
      </c>
      <c r="AY134" s="2" t="s">
        <v>135</v>
      </c>
      <c r="BE134" s="143">
        <f>IF(N134="základní",J134,0)</f>
        <v>0</v>
      </c>
      <c r="BF134" s="143">
        <f>IF(N134="snížená",J134,0)</f>
        <v>0</v>
      </c>
      <c r="BG134" s="143">
        <f>IF(N134="zákl. přenesená",J134,0)</f>
        <v>0</v>
      </c>
      <c r="BH134" s="143">
        <f>IF(N134="sníž. přenesená",J134,0)</f>
        <v>0</v>
      </c>
      <c r="BI134" s="143">
        <f>IF(N134="nulová",J134,0)</f>
        <v>0</v>
      </c>
      <c r="BJ134" s="2" t="s">
        <v>21</v>
      </c>
      <c r="BK134" s="143">
        <f>ROUND(I134*H134,2)</f>
        <v>0</v>
      </c>
      <c r="BL134" s="2" t="s">
        <v>142</v>
      </c>
      <c r="BM134" s="142" t="s">
        <v>498</v>
      </c>
    </row>
    <row r="135" spans="2:65" s="144" customFormat="1" ht="11.25">
      <c r="B135" s="145"/>
      <c r="D135" s="146" t="s">
        <v>144</v>
      </c>
      <c r="E135" s="147" t="s">
        <v>1</v>
      </c>
      <c r="F135" s="148" t="s">
        <v>499</v>
      </c>
      <c r="H135" s="149">
        <v>91.3</v>
      </c>
      <c r="I135" s="150"/>
      <c r="L135" s="145"/>
      <c r="M135" s="151"/>
      <c r="T135" s="152"/>
      <c r="AT135" s="147" t="s">
        <v>144</v>
      </c>
      <c r="AU135" s="147" t="s">
        <v>86</v>
      </c>
      <c r="AV135" s="144" t="s">
        <v>86</v>
      </c>
      <c r="AW135" s="144" t="s">
        <v>36</v>
      </c>
      <c r="AX135" s="144" t="s">
        <v>21</v>
      </c>
      <c r="AY135" s="147" t="s">
        <v>135</v>
      </c>
    </row>
    <row r="136" spans="2:65" s="17" customFormat="1" ht="24.2" customHeight="1">
      <c r="B136" s="18"/>
      <c r="C136" s="130" t="s">
        <v>166</v>
      </c>
      <c r="D136" s="130" t="s">
        <v>138</v>
      </c>
      <c r="E136" s="131" t="s">
        <v>500</v>
      </c>
      <c r="F136" s="132" t="s">
        <v>501</v>
      </c>
      <c r="G136" s="133" t="s">
        <v>141</v>
      </c>
      <c r="H136" s="134">
        <v>777.6</v>
      </c>
      <c r="I136" s="135"/>
      <c r="J136" s="136">
        <f>ROUND(I136*H136,2)</f>
        <v>0</v>
      </c>
      <c r="K136" s="137"/>
      <c r="L136" s="18"/>
      <c r="M136" s="138" t="s">
        <v>1</v>
      </c>
      <c r="N136" s="139" t="s">
        <v>44</v>
      </c>
      <c r="P136" s="140">
        <f>O136*H136</f>
        <v>0</v>
      </c>
      <c r="Q136" s="140">
        <v>0</v>
      </c>
      <c r="R136" s="140">
        <f>Q136*H136</f>
        <v>0</v>
      </c>
      <c r="S136" s="140">
        <v>0</v>
      </c>
      <c r="T136" s="141">
        <f>S136*H136</f>
        <v>0</v>
      </c>
      <c r="AR136" s="142" t="s">
        <v>142</v>
      </c>
      <c r="AT136" s="142" t="s">
        <v>138</v>
      </c>
      <c r="AU136" s="142" t="s">
        <v>86</v>
      </c>
      <c r="AY136" s="2" t="s">
        <v>135</v>
      </c>
      <c r="BE136" s="143">
        <f>IF(N136="základní",J136,0)</f>
        <v>0</v>
      </c>
      <c r="BF136" s="143">
        <f>IF(N136="snížená",J136,0)</f>
        <v>0</v>
      </c>
      <c r="BG136" s="143">
        <f>IF(N136="zákl. přenesená",J136,0)</f>
        <v>0</v>
      </c>
      <c r="BH136" s="143">
        <f>IF(N136="sníž. přenesená",J136,0)</f>
        <v>0</v>
      </c>
      <c r="BI136" s="143">
        <f>IF(N136="nulová",J136,0)</f>
        <v>0</v>
      </c>
      <c r="BJ136" s="2" t="s">
        <v>21</v>
      </c>
      <c r="BK136" s="143">
        <f>ROUND(I136*H136,2)</f>
        <v>0</v>
      </c>
      <c r="BL136" s="2" t="s">
        <v>142</v>
      </c>
      <c r="BM136" s="142" t="s">
        <v>502</v>
      </c>
    </row>
    <row r="137" spans="2:65" s="144" customFormat="1" ht="11.25">
      <c r="B137" s="145"/>
      <c r="D137" s="146" t="s">
        <v>144</v>
      </c>
      <c r="E137" s="147" t="s">
        <v>1</v>
      </c>
      <c r="F137" s="148" t="s">
        <v>503</v>
      </c>
      <c r="H137" s="149">
        <v>777.6</v>
      </c>
      <c r="I137" s="150"/>
      <c r="L137" s="145"/>
      <c r="M137" s="151"/>
      <c r="T137" s="152"/>
      <c r="AT137" s="147" t="s">
        <v>144</v>
      </c>
      <c r="AU137" s="147" t="s">
        <v>86</v>
      </c>
      <c r="AV137" s="144" t="s">
        <v>86</v>
      </c>
      <c r="AW137" s="144" t="s">
        <v>36</v>
      </c>
      <c r="AX137" s="144" t="s">
        <v>21</v>
      </c>
      <c r="AY137" s="147" t="s">
        <v>135</v>
      </c>
    </row>
    <row r="138" spans="2:65" s="17" customFormat="1" ht="33" customHeight="1">
      <c r="B138" s="18"/>
      <c r="C138" s="130" t="s">
        <v>171</v>
      </c>
      <c r="D138" s="130" t="s">
        <v>138</v>
      </c>
      <c r="E138" s="131" t="s">
        <v>504</v>
      </c>
      <c r="F138" s="132" t="s">
        <v>505</v>
      </c>
      <c r="G138" s="133" t="s">
        <v>152</v>
      </c>
      <c r="H138" s="134">
        <v>507.32</v>
      </c>
      <c r="I138" s="135"/>
      <c r="J138" s="136">
        <f>ROUND(I138*H138,2)</f>
        <v>0</v>
      </c>
      <c r="K138" s="137"/>
      <c r="L138" s="18"/>
      <c r="M138" s="138" t="s">
        <v>1</v>
      </c>
      <c r="N138" s="139" t="s">
        <v>44</v>
      </c>
      <c r="P138" s="140">
        <f>O138*H138</f>
        <v>0</v>
      </c>
      <c r="Q138" s="140">
        <v>0</v>
      </c>
      <c r="R138" s="140">
        <f>Q138*H138</f>
        <v>0</v>
      </c>
      <c r="S138" s="140">
        <v>0</v>
      </c>
      <c r="T138" s="141">
        <f>S138*H138</f>
        <v>0</v>
      </c>
      <c r="AR138" s="142" t="s">
        <v>142</v>
      </c>
      <c r="AT138" s="142" t="s">
        <v>138</v>
      </c>
      <c r="AU138" s="142" t="s">
        <v>86</v>
      </c>
      <c r="AY138" s="2" t="s">
        <v>135</v>
      </c>
      <c r="BE138" s="143">
        <f>IF(N138="základní",J138,0)</f>
        <v>0</v>
      </c>
      <c r="BF138" s="143">
        <f>IF(N138="snížená",J138,0)</f>
        <v>0</v>
      </c>
      <c r="BG138" s="143">
        <f>IF(N138="zákl. přenesená",J138,0)</f>
        <v>0</v>
      </c>
      <c r="BH138" s="143">
        <f>IF(N138="sníž. přenesená",J138,0)</f>
        <v>0</v>
      </c>
      <c r="BI138" s="143">
        <f>IF(N138="nulová",J138,0)</f>
        <v>0</v>
      </c>
      <c r="BJ138" s="2" t="s">
        <v>21</v>
      </c>
      <c r="BK138" s="143">
        <f>ROUND(I138*H138,2)</f>
        <v>0</v>
      </c>
      <c r="BL138" s="2" t="s">
        <v>142</v>
      </c>
      <c r="BM138" s="142" t="s">
        <v>506</v>
      </c>
    </row>
    <row r="139" spans="2:65" s="17" customFormat="1" ht="33" customHeight="1">
      <c r="B139" s="18"/>
      <c r="C139" s="130" t="s">
        <v>176</v>
      </c>
      <c r="D139" s="130" t="s">
        <v>138</v>
      </c>
      <c r="E139" s="131" t="s">
        <v>507</v>
      </c>
      <c r="F139" s="132" t="s">
        <v>508</v>
      </c>
      <c r="G139" s="133" t="s">
        <v>152</v>
      </c>
      <c r="H139" s="134">
        <v>63</v>
      </c>
      <c r="I139" s="135"/>
      <c r="J139" s="136">
        <f>ROUND(I139*H139,2)</f>
        <v>0</v>
      </c>
      <c r="K139" s="137"/>
      <c r="L139" s="18"/>
      <c r="M139" s="138" t="s">
        <v>1</v>
      </c>
      <c r="N139" s="139" t="s">
        <v>44</v>
      </c>
      <c r="P139" s="140">
        <f>O139*H139</f>
        <v>0</v>
      </c>
      <c r="Q139" s="140">
        <v>0</v>
      </c>
      <c r="R139" s="140">
        <f>Q139*H139</f>
        <v>0</v>
      </c>
      <c r="S139" s="140">
        <v>0</v>
      </c>
      <c r="T139" s="141">
        <f>S139*H139</f>
        <v>0</v>
      </c>
      <c r="AR139" s="142" t="s">
        <v>142</v>
      </c>
      <c r="AT139" s="142" t="s">
        <v>138</v>
      </c>
      <c r="AU139" s="142" t="s">
        <v>86</v>
      </c>
      <c r="AY139" s="2" t="s">
        <v>135</v>
      </c>
      <c r="BE139" s="143">
        <f>IF(N139="základní",J139,0)</f>
        <v>0</v>
      </c>
      <c r="BF139" s="143">
        <f>IF(N139="snížená",J139,0)</f>
        <v>0</v>
      </c>
      <c r="BG139" s="143">
        <f>IF(N139="zákl. přenesená",J139,0)</f>
        <v>0</v>
      </c>
      <c r="BH139" s="143">
        <f>IF(N139="sníž. přenesená",J139,0)</f>
        <v>0</v>
      </c>
      <c r="BI139" s="143">
        <f>IF(N139="nulová",J139,0)</f>
        <v>0</v>
      </c>
      <c r="BJ139" s="2" t="s">
        <v>21</v>
      </c>
      <c r="BK139" s="143">
        <f>ROUND(I139*H139,2)</f>
        <v>0</v>
      </c>
      <c r="BL139" s="2" t="s">
        <v>142</v>
      </c>
      <c r="BM139" s="142" t="s">
        <v>509</v>
      </c>
    </row>
    <row r="140" spans="2:65" s="17" customFormat="1" ht="33" customHeight="1">
      <c r="B140" s="18"/>
      <c r="C140" s="130" t="s">
        <v>181</v>
      </c>
      <c r="D140" s="130" t="s">
        <v>138</v>
      </c>
      <c r="E140" s="131" t="s">
        <v>507</v>
      </c>
      <c r="F140" s="132" t="s">
        <v>508</v>
      </c>
      <c r="G140" s="133" t="s">
        <v>152</v>
      </c>
      <c r="H140" s="134">
        <v>65.28</v>
      </c>
      <c r="I140" s="135"/>
      <c r="J140" s="136">
        <f>ROUND(I140*H140,2)</f>
        <v>0</v>
      </c>
      <c r="K140" s="137"/>
      <c r="L140" s="18"/>
      <c r="M140" s="138" t="s">
        <v>1</v>
      </c>
      <c r="N140" s="139" t="s">
        <v>44</v>
      </c>
      <c r="P140" s="140">
        <f>O140*H140</f>
        <v>0</v>
      </c>
      <c r="Q140" s="140">
        <v>0</v>
      </c>
      <c r="R140" s="140">
        <f>Q140*H140</f>
        <v>0</v>
      </c>
      <c r="S140" s="140">
        <v>0</v>
      </c>
      <c r="T140" s="141">
        <f>S140*H140</f>
        <v>0</v>
      </c>
      <c r="AR140" s="142" t="s">
        <v>142</v>
      </c>
      <c r="AT140" s="142" t="s">
        <v>138</v>
      </c>
      <c r="AU140" s="142" t="s">
        <v>86</v>
      </c>
      <c r="AY140" s="2" t="s">
        <v>135</v>
      </c>
      <c r="BE140" s="143">
        <f>IF(N140="základní",J140,0)</f>
        <v>0</v>
      </c>
      <c r="BF140" s="143">
        <f>IF(N140="snížená",J140,0)</f>
        <v>0</v>
      </c>
      <c r="BG140" s="143">
        <f>IF(N140="zákl. přenesená",J140,0)</f>
        <v>0</v>
      </c>
      <c r="BH140" s="143">
        <f>IF(N140="sníž. přenesená",J140,0)</f>
        <v>0</v>
      </c>
      <c r="BI140" s="143">
        <f>IF(N140="nulová",J140,0)</f>
        <v>0</v>
      </c>
      <c r="BJ140" s="2" t="s">
        <v>21</v>
      </c>
      <c r="BK140" s="143">
        <f>ROUND(I140*H140,2)</f>
        <v>0</v>
      </c>
      <c r="BL140" s="2" t="s">
        <v>142</v>
      </c>
      <c r="BM140" s="142" t="s">
        <v>510</v>
      </c>
    </row>
    <row r="141" spans="2:65" s="17" customFormat="1" ht="19.5">
      <c r="B141" s="18"/>
      <c r="D141" s="146" t="s">
        <v>163</v>
      </c>
      <c r="F141" s="161" t="s">
        <v>511</v>
      </c>
      <c r="I141" s="162"/>
      <c r="L141" s="18"/>
      <c r="M141" s="163"/>
      <c r="T141" s="45"/>
      <c r="AT141" s="2" t="s">
        <v>163</v>
      </c>
      <c r="AU141" s="2" t="s">
        <v>86</v>
      </c>
    </row>
    <row r="142" spans="2:65" s="17" customFormat="1" ht="24.2" customHeight="1">
      <c r="B142" s="18"/>
      <c r="C142" s="130" t="s">
        <v>26</v>
      </c>
      <c r="D142" s="130" t="s">
        <v>138</v>
      </c>
      <c r="E142" s="131" t="s">
        <v>512</v>
      </c>
      <c r="F142" s="132" t="s">
        <v>513</v>
      </c>
      <c r="G142" s="133" t="s">
        <v>152</v>
      </c>
      <c r="H142" s="134">
        <v>565.4</v>
      </c>
      <c r="I142" s="135"/>
      <c r="J142" s="136">
        <f>ROUND(I142*H142,2)</f>
        <v>0</v>
      </c>
      <c r="K142" s="137"/>
      <c r="L142" s="18"/>
      <c r="M142" s="138" t="s">
        <v>1</v>
      </c>
      <c r="N142" s="139" t="s">
        <v>44</v>
      </c>
      <c r="P142" s="140">
        <f>O142*H142</f>
        <v>0</v>
      </c>
      <c r="Q142" s="140">
        <v>0</v>
      </c>
      <c r="R142" s="140">
        <f>Q142*H142</f>
        <v>0</v>
      </c>
      <c r="S142" s="140">
        <v>0</v>
      </c>
      <c r="T142" s="141">
        <f>S142*H142</f>
        <v>0</v>
      </c>
      <c r="AR142" s="142" t="s">
        <v>142</v>
      </c>
      <c r="AT142" s="142" t="s">
        <v>138</v>
      </c>
      <c r="AU142" s="142" t="s">
        <v>86</v>
      </c>
      <c r="AY142" s="2" t="s">
        <v>135</v>
      </c>
      <c r="BE142" s="143">
        <f>IF(N142="základní",J142,0)</f>
        <v>0</v>
      </c>
      <c r="BF142" s="143">
        <f>IF(N142="snížená",J142,0)</f>
        <v>0</v>
      </c>
      <c r="BG142" s="143">
        <f>IF(N142="zákl. přenesená",J142,0)</f>
        <v>0</v>
      </c>
      <c r="BH142" s="143">
        <f>IF(N142="sníž. přenesená",J142,0)</f>
        <v>0</v>
      </c>
      <c r="BI142" s="143">
        <f>IF(N142="nulová",J142,0)</f>
        <v>0</v>
      </c>
      <c r="BJ142" s="2" t="s">
        <v>21</v>
      </c>
      <c r="BK142" s="143">
        <f>ROUND(I142*H142,2)</f>
        <v>0</v>
      </c>
      <c r="BL142" s="2" t="s">
        <v>142</v>
      </c>
      <c r="BM142" s="142" t="s">
        <v>514</v>
      </c>
    </row>
    <row r="143" spans="2:65" s="17" customFormat="1" ht="29.25">
      <c r="B143" s="18"/>
      <c r="D143" s="146" t="s">
        <v>163</v>
      </c>
      <c r="F143" s="161" t="s">
        <v>515</v>
      </c>
      <c r="I143" s="162"/>
      <c r="L143" s="18"/>
      <c r="M143" s="163"/>
      <c r="T143" s="45"/>
      <c r="AT143" s="2" t="s">
        <v>163</v>
      </c>
      <c r="AU143" s="2" t="s">
        <v>86</v>
      </c>
    </row>
    <row r="144" spans="2:65" s="144" customFormat="1" ht="11.25">
      <c r="B144" s="145"/>
      <c r="D144" s="146" t="s">
        <v>144</v>
      </c>
      <c r="E144" s="147" t="s">
        <v>1</v>
      </c>
      <c r="F144" s="148" t="s">
        <v>516</v>
      </c>
      <c r="H144" s="149">
        <v>565.4</v>
      </c>
      <c r="I144" s="150"/>
      <c r="L144" s="145"/>
      <c r="M144" s="151"/>
      <c r="T144" s="152"/>
      <c r="AT144" s="147" t="s">
        <v>144</v>
      </c>
      <c r="AU144" s="147" t="s">
        <v>86</v>
      </c>
      <c r="AV144" s="144" t="s">
        <v>86</v>
      </c>
      <c r="AW144" s="144" t="s">
        <v>36</v>
      </c>
      <c r="AX144" s="144" t="s">
        <v>21</v>
      </c>
      <c r="AY144" s="147" t="s">
        <v>135</v>
      </c>
    </row>
    <row r="145" spans="2:65" s="17" customFormat="1" ht="16.5" customHeight="1">
      <c r="B145" s="18"/>
      <c r="C145" s="164" t="s">
        <v>194</v>
      </c>
      <c r="D145" s="164" t="s">
        <v>195</v>
      </c>
      <c r="E145" s="165" t="s">
        <v>517</v>
      </c>
      <c r="F145" s="166" t="s">
        <v>518</v>
      </c>
      <c r="G145" s="167" t="s">
        <v>184</v>
      </c>
      <c r="H145" s="168">
        <v>130.08000000000001</v>
      </c>
      <c r="I145" s="169"/>
      <c r="J145" s="170">
        <f>ROUND(I145*H145,2)</f>
        <v>0</v>
      </c>
      <c r="K145" s="171"/>
      <c r="L145" s="172"/>
      <c r="M145" s="173" t="s">
        <v>1</v>
      </c>
      <c r="N145" s="174" t="s">
        <v>44</v>
      </c>
      <c r="P145" s="140">
        <f>O145*H145</f>
        <v>0</v>
      </c>
      <c r="Q145" s="140">
        <v>1</v>
      </c>
      <c r="R145" s="140">
        <f>Q145*H145</f>
        <v>130.08000000000001</v>
      </c>
      <c r="S145" s="140">
        <v>0</v>
      </c>
      <c r="T145" s="141">
        <f>S145*H145</f>
        <v>0</v>
      </c>
      <c r="AR145" s="142" t="s">
        <v>176</v>
      </c>
      <c r="AT145" s="142" t="s">
        <v>195</v>
      </c>
      <c r="AU145" s="142" t="s">
        <v>86</v>
      </c>
      <c r="AY145" s="2" t="s">
        <v>135</v>
      </c>
      <c r="BE145" s="143">
        <f>IF(N145="základní",J145,0)</f>
        <v>0</v>
      </c>
      <c r="BF145" s="143">
        <f>IF(N145="snížená",J145,0)</f>
        <v>0</v>
      </c>
      <c r="BG145" s="143">
        <f>IF(N145="zákl. přenesená",J145,0)</f>
        <v>0</v>
      </c>
      <c r="BH145" s="143">
        <f>IF(N145="sníž. přenesená",J145,0)</f>
        <v>0</v>
      </c>
      <c r="BI145" s="143">
        <f>IF(N145="nulová",J145,0)</f>
        <v>0</v>
      </c>
      <c r="BJ145" s="2" t="s">
        <v>21</v>
      </c>
      <c r="BK145" s="143">
        <f>ROUND(I145*H145,2)</f>
        <v>0</v>
      </c>
      <c r="BL145" s="2" t="s">
        <v>142</v>
      </c>
      <c r="BM145" s="142" t="s">
        <v>519</v>
      </c>
    </row>
    <row r="146" spans="2:65" s="144" customFormat="1" ht="11.25">
      <c r="B146" s="145"/>
      <c r="D146" s="146" t="s">
        <v>144</v>
      </c>
      <c r="E146" s="147" t="s">
        <v>1</v>
      </c>
      <c r="F146" s="148" t="s">
        <v>520</v>
      </c>
      <c r="H146" s="149">
        <v>130.08000000000001</v>
      </c>
      <c r="I146" s="150"/>
      <c r="L146" s="145"/>
      <c r="M146" s="151"/>
      <c r="T146" s="152"/>
      <c r="AT146" s="147" t="s">
        <v>144</v>
      </c>
      <c r="AU146" s="147" t="s">
        <v>86</v>
      </c>
      <c r="AV146" s="144" t="s">
        <v>86</v>
      </c>
      <c r="AW146" s="144" t="s">
        <v>36</v>
      </c>
      <c r="AX146" s="144" t="s">
        <v>21</v>
      </c>
      <c r="AY146" s="147" t="s">
        <v>135</v>
      </c>
    </row>
    <row r="147" spans="2:65" s="17" customFormat="1" ht="16.5" customHeight="1">
      <c r="B147" s="18"/>
      <c r="C147" s="164" t="s">
        <v>201</v>
      </c>
      <c r="D147" s="164" t="s">
        <v>195</v>
      </c>
      <c r="E147" s="165" t="s">
        <v>521</v>
      </c>
      <c r="F147" s="166" t="s">
        <v>522</v>
      </c>
      <c r="G147" s="167" t="s">
        <v>184</v>
      </c>
      <c r="H147" s="168">
        <v>26.04</v>
      </c>
      <c r="I147" s="169"/>
      <c r="J147" s="170">
        <f>ROUND(I147*H147,2)</f>
        <v>0</v>
      </c>
      <c r="K147" s="171"/>
      <c r="L147" s="172"/>
      <c r="M147" s="173" t="s">
        <v>1</v>
      </c>
      <c r="N147" s="174" t="s">
        <v>44</v>
      </c>
      <c r="P147" s="140">
        <f>O147*H147</f>
        <v>0</v>
      </c>
      <c r="Q147" s="140">
        <v>1</v>
      </c>
      <c r="R147" s="140">
        <f>Q147*H147</f>
        <v>26.04</v>
      </c>
      <c r="S147" s="140">
        <v>0</v>
      </c>
      <c r="T147" s="141">
        <f>S147*H147</f>
        <v>0</v>
      </c>
      <c r="AR147" s="142" t="s">
        <v>176</v>
      </c>
      <c r="AT147" s="142" t="s">
        <v>195</v>
      </c>
      <c r="AU147" s="142" t="s">
        <v>86</v>
      </c>
      <c r="AY147" s="2" t="s">
        <v>135</v>
      </c>
      <c r="BE147" s="143">
        <f>IF(N147="základní",J147,0)</f>
        <v>0</v>
      </c>
      <c r="BF147" s="143">
        <f>IF(N147="snížená",J147,0)</f>
        <v>0</v>
      </c>
      <c r="BG147" s="143">
        <f>IF(N147="zákl. přenesená",J147,0)</f>
        <v>0</v>
      </c>
      <c r="BH147" s="143">
        <f>IF(N147="sníž. přenesená",J147,0)</f>
        <v>0</v>
      </c>
      <c r="BI147" s="143">
        <f>IF(N147="nulová",J147,0)</f>
        <v>0</v>
      </c>
      <c r="BJ147" s="2" t="s">
        <v>21</v>
      </c>
      <c r="BK147" s="143">
        <f>ROUND(I147*H147,2)</f>
        <v>0</v>
      </c>
      <c r="BL147" s="2" t="s">
        <v>142</v>
      </c>
      <c r="BM147" s="142" t="s">
        <v>523</v>
      </c>
    </row>
    <row r="148" spans="2:65" s="17" customFormat="1" ht="19.5">
      <c r="B148" s="18"/>
      <c r="D148" s="146" t="s">
        <v>163</v>
      </c>
      <c r="F148" s="161" t="s">
        <v>524</v>
      </c>
      <c r="I148" s="162"/>
      <c r="L148" s="18"/>
      <c r="M148" s="163"/>
      <c r="T148" s="45"/>
      <c r="AT148" s="2" t="s">
        <v>163</v>
      </c>
      <c r="AU148" s="2" t="s">
        <v>86</v>
      </c>
    </row>
    <row r="149" spans="2:65" s="17" customFormat="1" ht="24.2" customHeight="1">
      <c r="B149" s="18"/>
      <c r="C149" s="130" t="s">
        <v>206</v>
      </c>
      <c r="D149" s="130" t="s">
        <v>138</v>
      </c>
      <c r="E149" s="131" t="s">
        <v>525</v>
      </c>
      <c r="F149" s="132" t="s">
        <v>526</v>
      </c>
      <c r="G149" s="133" t="s">
        <v>152</v>
      </c>
      <c r="H149" s="134">
        <v>474.32</v>
      </c>
      <c r="I149" s="135"/>
      <c r="J149" s="136">
        <f>ROUND(I149*H149,2)</f>
        <v>0</v>
      </c>
      <c r="K149" s="137"/>
      <c r="L149" s="18"/>
      <c r="M149" s="138" t="s">
        <v>1</v>
      </c>
      <c r="N149" s="139" t="s">
        <v>44</v>
      </c>
      <c r="P149" s="140">
        <f>O149*H149</f>
        <v>0</v>
      </c>
      <c r="Q149" s="140">
        <v>0</v>
      </c>
      <c r="R149" s="140">
        <f>Q149*H149</f>
        <v>0</v>
      </c>
      <c r="S149" s="140">
        <v>0</v>
      </c>
      <c r="T149" s="141">
        <f>S149*H149</f>
        <v>0</v>
      </c>
      <c r="AR149" s="142" t="s">
        <v>142</v>
      </c>
      <c r="AT149" s="142" t="s">
        <v>138</v>
      </c>
      <c r="AU149" s="142" t="s">
        <v>86</v>
      </c>
      <c r="AY149" s="2" t="s">
        <v>135</v>
      </c>
      <c r="BE149" s="143">
        <f>IF(N149="základní",J149,0)</f>
        <v>0</v>
      </c>
      <c r="BF149" s="143">
        <f>IF(N149="snížená",J149,0)</f>
        <v>0</v>
      </c>
      <c r="BG149" s="143">
        <f>IF(N149="zákl. přenesená",J149,0)</f>
        <v>0</v>
      </c>
      <c r="BH149" s="143">
        <f>IF(N149="sníž. přenesená",J149,0)</f>
        <v>0</v>
      </c>
      <c r="BI149" s="143">
        <f>IF(N149="nulová",J149,0)</f>
        <v>0</v>
      </c>
      <c r="BJ149" s="2" t="s">
        <v>21</v>
      </c>
      <c r="BK149" s="143">
        <f>ROUND(I149*H149,2)</f>
        <v>0</v>
      </c>
      <c r="BL149" s="2" t="s">
        <v>142</v>
      </c>
      <c r="BM149" s="142" t="s">
        <v>527</v>
      </c>
    </row>
    <row r="150" spans="2:65" s="17" customFormat="1" ht="19.5">
      <c r="B150" s="18"/>
      <c r="D150" s="146" t="s">
        <v>163</v>
      </c>
      <c r="F150" s="161" t="s">
        <v>528</v>
      </c>
      <c r="I150" s="162"/>
      <c r="L150" s="18"/>
      <c r="M150" s="163"/>
      <c r="T150" s="45"/>
      <c r="AT150" s="2" t="s">
        <v>163</v>
      </c>
      <c r="AU150" s="2" t="s">
        <v>86</v>
      </c>
    </row>
    <row r="151" spans="2:65" s="144" customFormat="1" ht="11.25">
      <c r="B151" s="145"/>
      <c r="D151" s="146" t="s">
        <v>144</v>
      </c>
      <c r="E151" s="147" t="s">
        <v>1</v>
      </c>
      <c r="F151" s="148" t="s">
        <v>529</v>
      </c>
      <c r="H151" s="149">
        <v>474.32</v>
      </c>
      <c r="I151" s="150"/>
      <c r="L151" s="145"/>
      <c r="M151" s="151"/>
      <c r="T151" s="152"/>
      <c r="AT151" s="147" t="s">
        <v>144</v>
      </c>
      <c r="AU151" s="147" t="s">
        <v>86</v>
      </c>
      <c r="AV151" s="144" t="s">
        <v>86</v>
      </c>
      <c r="AW151" s="144" t="s">
        <v>36</v>
      </c>
      <c r="AX151" s="144" t="s">
        <v>21</v>
      </c>
      <c r="AY151" s="147" t="s">
        <v>135</v>
      </c>
    </row>
    <row r="152" spans="2:65" s="17" customFormat="1" ht="24.2" customHeight="1">
      <c r="B152" s="18"/>
      <c r="C152" s="130" t="s">
        <v>211</v>
      </c>
      <c r="D152" s="130" t="s">
        <v>138</v>
      </c>
      <c r="E152" s="131" t="s">
        <v>530</v>
      </c>
      <c r="F152" s="132" t="s">
        <v>531</v>
      </c>
      <c r="G152" s="133" t="s">
        <v>141</v>
      </c>
      <c r="H152" s="134">
        <v>228</v>
      </c>
      <c r="I152" s="135"/>
      <c r="J152" s="136">
        <f>ROUND(I152*H152,2)</f>
        <v>0</v>
      </c>
      <c r="K152" s="137"/>
      <c r="L152" s="18"/>
      <c r="M152" s="138" t="s">
        <v>1</v>
      </c>
      <c r="N152" s="139" t="s">
        <v>44</v>
      </c>
      <c r="P152" s="140">
        <f>O152*H152</f>
        <v>0</v>
      </c>
      <c r="Q152" s="140">
        <v>0</v>
      </c>
      <c r="R152" s="140">
        <f>Q152*H152</f>
        <v>0</v>
      </c>
      <c r="S152" s="140">
        <v>0</v>
      </c>
      <c r="T152" s="141">
        <f>S152*H152</f>
        <v>0</v>
      </c>
      <c r="AR152" s="142" t="s">
        <v>142</v>
      </c>
      <c r="AT152" s="142" t="s">
        <v>138</v>
      </c>
      <c r="AU152" s="142" t="s">
        <v>86</v>
      </c>
      <c r="AY152" s="2" t="s">
        <v>135</v>
      </c>
      <c r="BE152" s="143">
        <f>IF(N152="základní",J152,0)</f>
        <v>0</v>
      </c>
      <c r="BF152" s="143">
        <f>IF(N152="snížená",J152,0)</f>
        <v>0</v>
      </c>
      <c r="BG152" s="143">
        <f>IF(N152="zákl. přenesená",J152,0)</f>
        <v>0</v>
      </c>
      <c r="BH152" s="143">
        <f>IF(N152="sníž. přenesená",J152,0)</f>
        <v>0</v>
      </c>
      <c r="BI152" s="143">
        <f>IF(N152="nulová",J152,0)</f>
        <v>0</v>
      </c>
      <c r="BJ152" s="2" t="s">
        <v>21</v>
      </c>
      <c r="BK152" s="143">
        <f>ROUND(I152*H152,2)</f>
        <v>0</v>
      </c>
      <c r="BL152" s="2" t="s">
        <v>142</v>
      </c>
      <c r="BM152" s="142" t="s">
        <v>532</v>
      </c>
    </row>
    <row r="153" spans="2:65" s="17" customFormat="1" ht="19.5">
      <c r="B153" s="18"/>
      <c r="D153" s="146" t="s">
        <v>163</v>
      </c>
      <c r="F153" s="161" t="s">
        <v>533</v>
      </c>
      <c r="I153" s="162"/>
      <c r="L153" s="18"/>
      <c r="M153" s="163"/>
      <c r="T153" s="45"/>
      <c r="AT153" s="2" t="s">
        <v>163</v>
      </c>
      <c r="AU153" s="2" t="s">
        <v>86</v>
      </c>
    </row>
    <row r="154" spans="2:65" s="144" customFormat="1" ht="11.25">
      <c r="B154" s="145"/>
      <c r="D154" s="146" t="s">
        <v>144</v>
      </c>
      <c r="E154" s="147" t="s">
        <v>1</v>
      </c>
      <c r="F154" s="148" t="s">
        <v>534</v>
      </c>
      <c r="H154" s="149">
        <v>228</v>
      </c>
      <c r="I154" s="150"/>
      <c r="L154" s="145"/>
      <c r="M154" s="151"/>
      <c r="T154" s="152"/>
      <c r="AT154" s="147" t="s">
        <v>144</v>
      </c>
      <c r="AU154" s="147" t="s">
        <v>86</v>
      </c>
      <c r="AV154" s="144" t="s">
        <v>86</v>
      </c>
      <c r="AW154" s="144" t="s">
        <v>36</v>
      </c>
      <c r="AX154" s="144" t="s">
        <v>21</v>
      </c>
      <c r="AY154" s="147" t="s">
        <v>135</v>
      </c>
    </row>
    <row r="155" spans="2:65" s="17" customFormat="1" ht="16.5" customHeight="1">
      <c r="B155" s="18"/>
      <c r="C155" s="130" t="s">
        <v>8</v>
      </c>
      <c r="D155" s="130" t="s">
        <v>138</v>
      </c>
      <c r="E155" s="131" t="s">
        <v>535</v>
      </c>
      <c r="F155" s="132" t="s">
        <v>536</v>
      </c>
      <c r="G155" s="133" t="s">
        <v>152</v>
      </c>
      <c r="H155" s="134">
        <v>25.2</v>
      </c>
      <c r="I155" s="135"/>
      <c r="J155" s="136">
        <f>ROUND(I155*H155,2)</f>
        <v>0</v>
      </c>
      <c r="K155" s="137"/>
      <c r="L155" s="18"/>
      <c r="M155" s="138" t="s">
        <v>1</v>
      </c>
      <c r="N155" s="139" t="s">
        <v>44</v>
      </c>
      <c r="P155" s="140">
        <f>O155*H155</f>
        <v>0</v>
      </c>
      <c r="Q155" s="140">
        <v>0</v>
      </c>
      <c r="R155" s="140">
        <f>Q155*H155</f>
        <v>0</v>
      </c>
      <c r="S155" s="140">
        <v>0</v>
      </c>
      <c r="T155" s="141">
        <f>S155*H155</f>
        <v>0</v>
      </c>
      <c r="AR155" s="142" t="s">
        <v>142</v>
      </c>
      <c r="AT155" s="142" t="s">
        <v>138</v>
      </c>
      <c r="AU155" s="142" t="s">
        <v>86</v>
      </c>
      <c r="AY155" s="2" t="s">
        <v>135</v>
      </c>
      <c r="BE155" s="143">
        <f>IF(N155="základní",J155,0)</f>
        <v>0</v>
      </c>
      <c r="BF155" s="143">
        <f>IF(N155="snížená",J155,0)</f>
        <v>0</v>
      </c>
      <c r="BG155" s="143">
        <f>IF(N155="zákl. přenesená",J155,0)</f>
        <v>0</v>
      </c>
      <c r="BH155" s="143">
        <f>IF(N155="sníž. přenesená",J155,0)</f>
        <v>0</v>
      </c>
      <c r="BI155" s="143">
        <f>IF(N155="nulová",J155,0)</f>
        <v>0</v>
      </c>
      <c r="BJ155" s="2" t="s">
        <v>21</v>
      </c>
      <c r="BK155" s="143">
        <f>ROUND(I155*H155,2)</f>
        <v>0</v>
      </c>
      <c r="BL155" s="2" t="s">
        <v>142</v>
      </c>
      <c r="BM155" s="142" t="s">
        <v>537</v>
      </c>
    </row>
    <row r="156" spans="2:65" s="17" customFormat="1" ht="19.5">
      <c r="B156" s="18"/>
      <c r="D156" s="146" t="s">
        <v>163</v>
      </c>
      <c r="F156" s="161" t="s">
        <v>538</v>
      </c>
      <c r="I156" s="162"/>
      <c r="L156" s="18"/>
      <c r="M156" s="163"/>
      <c r="T156" s="45"/>
      <c r="AT156" s="2" t="s">
        <v>163</v>
      </c>
      <c r="AU156" s="2" t="s">
        <v>86</v>
      </c>
    </row>
    <row r="157" spans="2:65" s="144" customFormat="1" ht="11.25">
      <c r="B157" s="145"/>
      <c r="D157" s="146" t="s">
        <v>144</v>
      </c>
      <c r="E157" s="147" t="s">
        <v>1</v>
      </c>
      <c r="F157" s="148" t="s">
        <v>539</v>
      </c>
      <c r="H157" s="149">
        <v>25.2</v>
      </c>
      <c r="I157" s="150"/>
      <c r="L157" s="145"/>
      <c r="M157" s="151"/>
      <c r="T157" s="152"/>
      <c r="AT157" s="147" t="s">
        <v>144</v>
      </c>
      <c r="AU157" s="147" t="s">
        <v>86</v>
      </c>
      <c r="AV157" s="144" t="s">
        <v>86</v>
      </c>
      <c r="AW157" s="144" t="s">
        <v>36</v>
      </c>
      <c r="AX157" s="144" t="s">
        <v>21</v>
      </c>
      <c r="AY157" s="147" t="s">
        <v>135</v>
      </c>
    </row>
    <row r="158" spans="2:65" s="17" customFormat="1" ht="24.2" customHeight="1">
      <c r="B158" s="18"/>
      <c r="C158" s="130" t="s">
        <v>220</v>
      </c>
      <c r="D158" s="130" t="s">
        <v>138</v>
      </c>
      <c r="E158" s="131" t="s">
        <v>167</v>
      </c>
      <c r="F158" s="132" t="s">
        <v>168</v>
      </c>
      <c r="G158" s="133" t="s">
        <v>152</v>
      </c>
      <c r="H158" s="134">
        <v>116.28</v>
      </c>
      <c r="I158" s="135"/>
      <c r="J158" s="136">
        <f>ROUND(I158*H158,2)</f>
        <v>0</v>
      </c>
      <c r="K158" s="137"/>
      <c r="L158" s="18"/>
      <c r="M158" s="138" t="s">
        <v>1</v>
      </c>
      <c r="N158" s="139" t="s">
        <v>44</v>
      </c>
      <c r="P158" s="140">
        <f>O158*H158</f>
        <v>0</v>
      </c>
      <c r="Q158" s="140">
        <v>0</v>
      </c>
      <c r="R158" s="140">
        <f>Q158*H158</f>
        <v>0</v>
      </c>
      <c r="S158" s="140">
        <v>0</v>
      </c>
      <c r="T158" s="141">
        <f>S158*H158</f>
        <v>0</v>
      </c>
      <c r="AR158" s="142" t="s">
        <v>142</v>
      </c>
      <c r="AT158" s="142" t="s">
        <v>138</v>
      </c>
      <c r="AU158" s="142" t="s">
        <v>86</v>
      </c>
      <c r="AY158" s="2" t="s">
        <v>135</v>
      </c>
      <c r="BE158" s="143">
        <f>IF(N158="základní",J158,0)</f>
        <v>0</v>
      </c>
      <c r="BF158" s="143">
        <f>IF(N158="snížená",J158,0)</f>
        <v>0</v>
      </c>
      <c r="BG158" s="143">
        <f>IF(N158="zákl. přenesená",J158,0)</f>
        <v>0</v>
      </c>
      <c r="BH158" s="143">
        <f>IF(N158="sníž. přenesená",J158,0)</f>
        <v>0</v>
      </c>
      <c r="BI158" s="143">
        <f>IF(N158="nulová",J158,0)</f>
        <v>0</v>
      </c>
      <c r="BJ158" s="2" t="s">
        <v>21</v>
      </c>
      <c r="BK158" s="143">
        <f>ROUND(I158*H158,2)</f>
        <v>0</v>
      </c>
      <c r="BL158" s="2" t="s">
        <v>142</v>
      </c>
      <c r="BM158" s="142" t="s">
        <v>540</v>
      </c>
    </row>
    <row r="159" spans="2:65" s="144" customFormat="1" ht="11.25">
      <c r="B159" s="145"/>
      <c r="D159" s="146" t="s">
        <v>144</v>
      </c>
      <c r="E159" s="147" t="s">
        <v>1</v>
      </c>
      <c r="F159" s="148" t="s">
        <v>541</v>
      </c>
      <c r="H159" s="149">
        <v>116.28</v>
      </c>
      <c r="I159" s="150"/>
      <c r="L159" s="145"/>
      <c r="M159" s="151"/>
      <c r="T159" s="152"/>
      <c r="AT159" s="147" t="s">
        <v>144</v>
      </c>
      <c r="AU159" s="147" t="s">
        <v>86</v>
      </c>
      <c r="AV159" s="144" t="s">
        <v>86</v>
      </c>
      <c r="AW159" s="144" t="s">
        <v>36</v>
      </c>
      <c r="AX159" s="144" t="s">
        <v>79</v>
      </c>
      <c r="AY159" s="147" t="s">
        <v>135</v>
      </c>
    </row>
    <row r="160" spans="2:65" s="153" customFormat="1" ht="11.25">
      <c r="B160" s="154"/>
      <c r="D160" s="146" t="s">
        <v>144</v>
      </c>
      <c r="E160" s="155" t="s">
        <v>1</v>
      </c>
      <c r="F160" s="156" t="s">
        <v>159</v>
      </c>
      <c r="H160" s="157">
        <v>116.28</v>
      </c>
      <c r="I160" s="158"/>
      <c r="L160" s="154"/>
      <c r="M160" s="159"/>
      <c r="T160" s="160"/>
      <c r="AT160" s="155" t="s">
        <v>144</v>
      </c>
      <c r="AU160" s="155" t="s">
        <v>86</v>
      </c>
      <c r="AV160" s="153" t="s">
        <v>142</v>
      </c>
      <c r="AW160" s="153" t="s">
        <v>36</v>
      </c>
      <c r="AX160" s="153" t="s">
        <v>21</v>
      </c>
      <c r="AY160" s="155" t="s">
        <v>135</v>
      </c>
    </row>
    <row r="161" spans="2:65" s="17" customFormat="1" ht="24.2" customHeight="1">
      <c r="B161" s="18"/>
      <c r="C161" s="130" t="s">
        <v>226</v>
      </c>
      <c r="D161" s="130" t="s">
        <v>138</v>
      </c>
      <c r="E161" s="131" t="s">
        <v>182</v>
      </c>
      <c r="F161" s="132" t="s">
        <v>183</v>
      </c>
      <c r="G161" s="133" t="s">
        <v>184</v>
      </c>
      <c r="H161" s="134">
        <v>232.56</v>
      </c>
      <c r="I161" s="135"/>
      <c r="J161" s="136">
        <f>ROUND(I161*H161,2)</f>
        <v>0</v>
      </c>
      <c r="K161" s="137"/>
      <c r="L161" s="18"/>
      <c r="M161" s="138" t="s">
        <v>1</v>
      </c>
      <c r="N161" s="139" t="s">
        <v>44</v>
      </c>
      <c r="P161" s="140">
        <f>O161*H161</f>
        <v>0</v>
      </c>
      <c r="Q161" s="140">
        <v>0</v>
      </c>
      <c r="R161" s="140">
        <f>Q161*H161</f>
        <v>0</v>
      </c>
      <c r="S161" s="140">
        <v>0</v>
      </c>
      <c r="T161" s="141">
        <f>S161*H161</f>
        <v>0</v>
      </c>
      <c r="AR161" s="142" t="s">
        <v>142</v>
      </c>
      <c r="AT161" s="142" t="s">
        <v>138</v>
      </c>
      <c r="AU161" s="142" t="s">
        <v>86</v>
      </c>
      <c r="AY161" s="2" t="s">
        <v>135</v>
      </c>
      <c r="BE161" s="143">
        <f>IF(N161="základní",J161,0)</f>
        <v>0</v>
      </c>
      <c r="BF161" s="143">
        <f>IF(N161="snížená",J161,0)</f>
        <v>0</v>
      </c>
      <c r="BG161" s="143">
        <f>IF(N161="zákl. přenesená",J161,0)</f>
        <v>0</v>
      </c>
      <c r="BH161" s="143">
        <f>IF(N161="sníž. přenesená",J161,0)</f>
        <v>0</v>
      </c>
      <c r="BI161" s="143">
        <f>IF(N161="nulová",J161,0)</f>
        <v>0</v>
      </c>
      <c r="BJ161" s="2" t="s">
        <v>21</v>
      </c>
      <c r="BK161" s="143">
        <f>ROUND(I161*H161,2)</f>
        <v>0</v>
      </c>
      <c r="BL161" s="2" t="s">
        <v>142</v>
      </c>
      <c r="BM161" s="142" t="s">
        <v>542</v>
      </c>
    </row>
    <row r="162" spans="2:65" s="144" customFormat="1" ht="11.25">
      <c r="B162" s="145"/>
      <c r="D162" s="146" t="s">
        <v>144</v>
      </c>
      <c r="E162" s="147" t="s">
        <v>1</v>
      </c>
      <c r="F162" s="148" t="s">
        <v>543</v>
      </c>
      <c r="H162" s="149">
        <v>232.56</v>
      </c>
      <c r="I162" s="150"/>
      <c r="L162" s="145"/>
      <c r="M162" s="151"/>
      <c r="T162" s="152"/>
      <c r="AT162" s="147" t="s">
        <v>144</v>
      </c>
      <c r="AU162" s="147" t="s">
        <v>86</v>
      </c>
      <c r="AV162" s="144" t="s">
        <v>86</v>
      </c>
      <c r="AW162" s="144" t="s">
        <v>36</v>
      </c>
      <c r="AX162" s="144" t="s">
        <v>79</v>
      </c>
      <c r="AY162" s="147" t="s">
        <v>135</v>
      </c>
    </row>
    <row r="163" spans="2:65" s="153" customFormat="1" ht="11.25">
      <c r="B163" s="154"/>
      <c r="D163" s="146" t="s">
        <v>144</v>
      </c>
      <c r="E163" s="155" t="s">
        <v>1</v>
      </c>
      <c r="F163" s="156" t="s">
        <v>159</v>
      </c>
      <c r="H163" s="157">
        <v>232.56</v>
      </c>
      <c r="I163" s="158"/>
      <c r="L163" s="154"/>
      <c r="M163" s="159"/>
      <c r="T163" s="160"/>
      <c r="AT163" s="155" t="s">
        <v>144</v>
      </c>
      <c r="AU163" s="155" t="s">
        <v>86</v>
      </c>
      <c r="AV163" s="153" t="s">
        <v>142</v>
      </c>
      <c r="AW163" s="153" t="s">
        <v>36</v>
      </c>
      <c r="AX163" s="153" t="s">
        <v>21</v>
      </c>
      <c r="AY163" s="155" t="s">
        <v>135</v>
      </c>
    </row>
    <row r="164" spans="2:65" s="117" customFormat="1" ht="22.9" customHeight="1">
      <c r="B164" s="118"/>
      <c r="D164" s="119" t="s">
        <v>78</v>
      </c>
      <c r="E164" s="128" t="s">
        <v>176</v>
      </c>
      <c r="F164" s="128" t="s">
        <v>544</v>
      </c>
      <c r="I164" s="121"/>
      <c r="J164" s="129">
        <f>BK164</f>
        <v>0</v>
      </c>
      <c r="L164" s="118"/>
      <c r="M164" s="123"/>
      <c r="P164" s="124">
        <f>P165+P198</f>
        <v>0</v>
      </c>
      <c r="R164" s="124">
        <f>R165+R198</f>
        <v>22.012765000000002</v>
      </c>
      <c r="T164" s="125">
        <f>T165+T198</f>
        <v>0</v>
      </c>
      <c r="AR164" s="119" t="s">
        <v>21</v>
      </c>
      <c r="AT164" s="126" t="s">
        <v>78</v>
      </c>
      <c r="AU164" s="126" t="s">
        <v>21</v>
      </c>
      <c r="AY164" s="119" t="s">
        <v>135</v>
      </c>
      <c r="BK164" s="127">
        <f>BK165+BK198</f>
        <v>0</v>
      </c>
    </row>
    <row r="165" spans="2:65" s="117" customFormat="1" ht="20.85" customHeight="1">
      <c r="B165" s="118"/>
      <c r="D165" s="119" t="s">
        <v>78</v>
      </c>
      <c r="E165" s="128" t="s">
        <v>545</v>
      </c>
      <c r="F165" s="128" t="s">
        <v>546</v>
      </c>
      <c r="I165" s="121"/>
      <c r="J165" s="129">
        <f>BK165</f>
        <v>0</v>
      </c>
      <c r="L165" s="118"/>
      <c r="M165" s="123"/>
      <c r="P165" s="124">
        <f>SUM(P166:P197)</f>
        <v>0</v>
      </c>
      <c r="R165" s="124">
        <f>SUM(R166:R197)</f>
        <v>19.943010000000001</v>
      </c>
      <c r="T165" s="125">
        <f>SUM(T166:T197)</f>
        <v>0</v>
      </c>
      <c r="AR165" s="119" t="s">
        <v>21</v>
      </c>
      <c r="AT165" s="126" t="s">
        <v>78</v>
      </c>
      <c r="AU165" s="126" t="s">
        <v>86</v>
      </c>
      <c r="AY165" s="119" t="s">
        <v>135</v>
      </c>
      <c r="BK165" s="127">
        <f>SUM(BK166:BK197)</f>
        <v>0</v>
      </c>
    </row>
    <row r="166" spans="2:65" s="17" customFormat="1" ht="21.75" customHeight="1">
      <c r="B166" s="18"/>
      <c r="C166" s="164" t="s">
        <v>230</v>
      </c>
      <c r="D166" s="164" t="s">
        <v>195</v>
      </c>
      <c r="E166" s="165" t="s">
        <v>547</v>
      </c>
      <c r="F166" s="166" t="s">
        <v>548</v>
      </c>
      <c r="G166" s="167" t="s">
        <v>386</v>
      </c>
      <c r="H166" s="168">
        <v>2</v>
      </c>
      <c r="I166" s="169"/>
      <c r="J166" s="170">
        <f>ROUND(I166*H166,2)</f>
        <v>0</v>
      </c>
      <c r="K166" s="171"/>
      <c r="L166" s="172"/>
      <c r="M166" s="173" t="s">
        <v>1</v>
      </c>
      <c r="N166" s="174" t="s">
        <v>44</v>
      </c>
      <c r="P166" s="140">
        <f>O166*H166</f>
        <v>0</v>
      </c>
      <c r="Q166" s="140">
        <v>2.1</v>
      </c>
      <c r="R166" s="140">
        <f>Q166*H166</f>
        <v>4.2</v>
      </c>
      <c r="S166" s="140">
        <v>0</v>
      </c>
      <c r="T166" s="141">
        <f>S166*H166</f>
        <v>0</v>
      </c>
      <c r="AR166" s="142" t="s">
        <v>176</v>
      </c>
      <c r="AT166" s="142" t="s">
        <v>195</v>
      </c>
      <c r="AU166" s="142" t="s">
        <v>149</v>
      </c>
      <c r="AY166" s="2" t="s">
        <v>135</v>
      </c>
      <c r="BE166" s="143">
        <f>IF(N166="základní",J166,0)</f>
        <v>0</v>
      </c>
      <c r="BF166" s="143">
        <f>IF(N166="snížená",J166,0)</f>
        <v>0</v>
      </c>
      <c r="BG166" s="143">
        <f>IF(N166="zákl. přenesená",J166,0)</f>
        <v>0</v>
      </c>
      <c r="BH166" s="143">
        <f>IF(N166="sníž. přenesená",J166,0)</f>
        <v>0</v>
      </c>
      <c r="BI166" s="143">
        <f>IF(N166="nulová",J166,0)</f>
        <v>0</v>
      </c>
      <c r="BJ166" s="2" t="s">
        <v>21</v>
      </c>
      <c r="BK166" s="143">
        <f>ROUND(I166*H166,2)</f>
        <v>0</v>
      </c>
      <c r="BL166" s="2" t="s">
        <v>142</v>
      </c>
      <c r="BM166" s="142" t="s">
        <v>549</v>
      </c>
    </row>
    <row r="167" spans="2:65" s="17" customFormat="1" ht="19.5">
      <c r="B167" s="18"/>
      <c r="D167" s="146" t="s">
        <v>163</v>
      </c>
      <c r="F167" s="161" t="s">
        <v>550</v>
      </c>
      <c r="I167" s="162"/>
      <c r="L167" s="18"/>
      <c r="M167" s="163"/>
      <c r="T167" s="45"/>
      <c r="AT167" s="2" t="s">
        <v>163</v>
      </c>
      <c r="AU167" s="2" t="s">
        <v>149</v>
      </c>
    </row>
    <row r="168" spans="2:65" s="17" customFormat="1" ht="16.5" customHeight="1">
      <c r="B168" s="18"/>
      <c r="C168" s="164" t="s">
        <v>234</v>
      </c>
      <c r="D168" s="164" t="s">
        <v>195</v>
      </c>
      <c r="E168" s="165" t="s">
        <v>551</v>
      </c>
      <c r="F168" s="166" t="s">
        <v>552</v>
      </c>
      <c r="G168" s="167" t="s">
        <v>386</v>
      </c>
      <c r="H168" s="168">
        <v>2</v>
      </c>
      <c r="I168" s="169"/>
      <c r="J168" s="170">
        <f>ROUND(I168*H168,2)</f>
        <v>0</v>
      </c>
      <c r="K168" s="171"/>
      <c r="L168" s="172"/>
      <c r="M168" s="173" t="s">
        <v>1</v>
      </c>
      <c r="N168" s="174" t="s">
        <v>44</v>
      </c>
      <c r="P168" s="140">
        <f>O168*H168</f>
        <v>0</v>
      </c>
      <c r="Q168" s="140">
        <v>1.054</v>
      </c>
      <c r="R168" s="140">
        <f>Q168*H168</f>
        <v>2.1080000000000001</v>
      </c>
      <c r="S168" s="140">
        <v>0</v>
      </c>
      <c r="T168" s="141">
        <f>S168*H168</f>
        <v>0</v>
      </c>
      <c r="AR168" s="142" t="s">
        <v>176</v>
      </c>
      <c r="AT168" s="142" t="s">
        <v>195</v>
      </c>
      <c r="AU168" s="142" t="s">
        <v>149</v>
      </c>
      <c r="AY168" s="2" t="s">
        <v>135</v>
      </c>
      <c r="BE168" s="143">
        <f>IF(N168="základní",J168,0)</f>
        <v>0</v>
      </c>
      <c r="BF168" s="143">
        <f>IF(N168="snížená",J168,0)</f>
        <v>0</v>
      </c>
      <c r="BG168" s="143">
        <f>IF(N168="zákl. přenesená",J168,0)</f>
        <v>0</v>
      </c>
      <c r="BH168" s="143">
        <f>IF(N168="sníž. přenesená",J168,0)</f>
        <v>0</v>
      </c>
      <c r="BI168" s="143">
        <f>IF(N168="nulová",J168,0)</f>
        <v>0</v>
      </c>
      <c r="BJ168" s="2" t="s">
        <v>21</v>
      </c>
      <c r="BK168" s="143">
        <f>ROUND(I168*H168,2)</f>
        <v>0</v>
      </c>
      <c r="BL168" s="2" t="s">
        <v>142</v>
      </c>
      <c r="BM168" s="142" t="s">
        <v>553</v>
      </c>
    </row>
    <row r="169" spans="2:65" s="17" customFormat="1" ht="19.5">
      <c r="B169" s="18"/>
      <c r="D169" s="146" t="s">
        <v>163</v>
      </c>
      <c r="F169" s="161" t="s">
        <v>554</v>
      </c>
      <c r="I169" s="162"/>
      <c r="L169" s="18"/>
      <c r="M169" s="163"/>
      <c r="T169" s="45"/>
      <c r="AT169" s="2" t="s">
        <v>163</v>
      </c>
      <c r="AU169" s="2" t="s">
        <v>149</v>
      </c>
    </row>
    <row r="170" spans="2:65" s="17" customFormat="1" ht="16.5" customHeight="1">
      <c r="B170" s="18"/>
      <c r="C170" s="164" t="s">
        <v>240</v>
      </c>
      <c r="D170" s="164" t="s">
        <v>195</v>
      </c>
      <c r="E170" s="165" t="s">
        <v>555</v>
      </c>
      <c r="F170" s="166" t="s">
        <v>556</v>
      </c>
      <c r="G170" s="167" t="s">
        <v>386</v>
      </c>
      <c r="H170" s="168">
        <v>1</v>
      </c>
      <c r="I170" s="169"/>
      <c r="J170" s="170">
        <f>ROUND(I170*H170,2)</f>
        <v>0</v>
      </c>
      <c r="K170" s="171"/>
      <c r="L170" s="172"/>
      <c r="M170" s="173" t="s">
        <v>1</v>
      </c>
      <c r="N170" s="174" t="s">
        <v>44</v>
      </c>
      <c r="P170" s="140">
        <f>O170*H170</f>
        <v>0</v>
      </c>
      <c r="Q170" s="140">
        <v>0.26200000000000001</v>
      </c>
      <c r="R170" s="140">
        <f>Q170*H170</f>
        <v>0.26200000000000001</v>
      </c>
      <c r="S170" s="140">
        <v>0</v>
      </c>
      <c r="T170" s="141">
        <f>S170*H170</f>
        <v>0</v>
      </c>
      <c r="AR170" s="142" t="s">
        <v>176</v>
      </c>
      <c r="AT170" s="142" t="s">
        <v>195</v>
      </c>
      <c r="AU170" s="142" t="s">
        <v>149</v>
      </c>
      <c r="AY170" s="2" t="s">
        <v>135</v>
      </c>
      <c r="BE170" s="143">
        <f>IF(N170="základní",J170,0)</f>
        <v>0</v>
      </c>
      <c r="BF170" s="143">
        <f>IF(N170="snížená",J170,0)</f>
        <v>0</v>
      </c>
      <c r="BG170" s="143">
        <f>IF(N170="zákl. přenesená",J170,0)</f>
        <v>0</v>
      </c>
      <c r="BH170" s="143">
        <f>IF(N170="sníž. přenesená",J170,0)</f>
        <v>0</v>
      </c>
      <c r="BI170" s="143">
        <f>IF(N170="nulová",J170,0)</f>
        <v>0</v>
      </c>
      <c r="BJ170" s="2" t="s">
        <v>21</v>
      </c>
      <c r="BK170" s="143">
        <f>ROUND(I170*H170,2)</f>
        <v>0</v>
      </c>
      <c r="BL170" s="2" t="s">
        <v>142</v>
      </c>
      <c r="BM170" s="142" t="s">
        <v>557</v>
      </c>
    </row>
    <row r="171" spans="2:65" s="17" customFormat="1" ht="19.5">
      <c r="B171" s="18"/>
      <c r="D171" s="146" t="s">
        <v>163</v>
      </c>
      <c r="F171" s="161" t="s">
        <v>558</v>
      </c>
      <c r="I171" s="162"/>
      <c r="L171" s="18"/>
      <c r="M171" s="163"/>
      <c r="T171" s="45"/>
      <c r="AT171" s="2" t="s">
        <v>163</v>
      </c>
      <c r="AU171" s="2" t="s">
        <v>149</v>
      </c>
    </row>
    <row r="172" spans="2:65" s="17" customFormat="1" ht="16.5" customHeight="1">
      <c r="B172" s="18"/>
      <c r="C172" s="164" t="s">
        <v>7</v>
      </c>
      <c r="D172" s="164" t="s">
        <v>195</v>
      </c>
      <c r="E172" s="165" t="s">
        <v>559</v>
      </c>
      <c r="F172" s="166" t="s">
        <v>560</v>
      </c>
      <c r="G172" s="167" t="s">
        <v>386</v>
      </c>
      <c r="H172" s="168">
        <v>2</v>
      </c>
      <c r="I172" s="169"/>
      <c r="J172" s="170">
        <f>ROUND(I172*H172,2)</f>
        <v>0</v>
      </c>
      <c r="K172" s="171"/>
      <c r="L172" s="172"/>
      <c r="M172" s="173" t="s">
        <v>1</v>
      </c>
      <c r="N172" s="174" t="s">
        <v>44</v>
      </c>
      <c r="P172" s="140">
        <f>O172*H172</f>
        <v>0</v>
      </c>
      <c r="Q172" s="140">
        <v>0.44900000000000001</v>
      </c>
      <c r="R172" s="140">
        <f>Q172*H172</f>
        <v>0.89800000000000002</v>
      </c>
      <c r="S172" s="140">
        <v>0</v>
      </c>
      <c r="T172" s="141">
        <f>S172*H172</f>
        <v>0</v>
      </c>
      <c r="AR172" s="142" t="s">
        <v>176</v>
      </c>
      <c r="AT172" s="142" t="s">
        <v>195</v>
      </c>
      <c r="AU172" s="142" t="s">
        <v>149</v>
      </c>
      <c r="AY172" s="2" t="s">
        <v>135</v>
      </c>
      <c r="BE172" s="143">
        <f>IF(N172="základní",J172,0)</f>
        <v>0</v>
      </c>
      <c r="BF172" s="143">
        <f>IF(N172="snížená",J172,0)</f>
        <v>0</v>
      </c>
      <c r="BG172" s="143">
        <f>IF(N172="zákl. přenesená",J172,0)</f>
        <v>0</v>
      </c>
      <c r="BH172" s="143">
        <f>IF(N172="sníž. přenesená",J172,0)</f>
        <v>0</v>
      </c>
      <c r="BI172" s="143">
        <f>IF(N172="nulová",J172,0)</f>
        <v>0</v>
      </c>
      <c r="BJ172" s="2" t="s">
        <v>21</v>
      </c>
      <c r="BK172" s="143">
        <f>ROUND(I172*H172,2)</f>
        <v>0</v>
      </c>
      <c r="BL172" s="2" t="s">
        <v>142</v>
      </c>
      <c r="BM172" s="142" t="s">
        <v>561</v>
      </c>
    </row>
    <row r="173" spans="2:65" s="17" customFormat="1" ht="19.5">
      <c r="B173" s="18"/>
      <c r="D173" s="146" t="s">
        <v>163</v>
      </c>
      <c r="F173" s="161" t="s">
        <v>562</v>
      </c>
      <c r="I173" s="162"/>
      <c r="L173" s="18"/>
      <c r="M173" s="163"/>
      <c r="T173" s="45"/>
      <c r="AT173" s="2" t="s">
        <v>163</v>
      </c>
      <c r="AU173" s="2" t="s">
        <v>149</v>
      </c>
    </row>
    <row r="174" spans="2:65" s="17" customFormat="1" ht="21.75" customHeight="1">
      <c r="B174" s="18"/>
      <c r="C174" s="164" t="s">
        <v>250</v>
      </c>
      <c r="D174" s="164" t="s">
        <v>195</v>
      </c>
      <c r="E174" s="165" t="s">
        <v>563</v>
      </c>
      <c r="F174" s="166" t="s">
        <v>564</v>
      </c>
      <c r="G174" s="167" t="s">
        <v>386</v>
      </c>
      <c r="H174" s="168">
        <v>2</v>
      </c>
      <c r="I174" s="169"/>
      <c r="J174" s="170">
        <f>ROUND(I174*H174,2)</f>
        <v>0</v>
      </c>
      <c r="K174" s="171"/>
      <c r="L174" s="172"/>
      <c r="M174" s="173" t="s">
        <v>1</v>
      </c>
      <c r="N174" s="174" t="s">
        <v>44</v>
      </c>
      <c r="P174" s="140">
        <f>O174*H174</f>
        <v>0</v>
      </c>
      <c r="Q174" s="140">
        <v>0.08</v>
      </c>
      <c r="R174" s="140">
        <f>Q174*H174</f>
        <v>0.16</v>
      </c>
      <c r="S174" s="140">
        <v>0</v>
      </c>
      <c r="T174" s="141">
        <f>S174*H174</f>
        <v>0</v>
      </c>
      <c r="AR174" s="142" t="s">
        <v>176</v>
      </c>
      <c r="AT174" s="142" t="s">
        <v>195</v>
      </c>
      <c r="AU174" s="142" t="s">
        <v>149</v>
      </c>
      <c r="AY174" s="2" t="s">
        <v>135</v>
      </c>
      <c r="BE174" s="143">
        <f>IF(N174="základní",J174,0)</f>
        <v>0</v>
      </c>
      <c r="BF174" s="143">
        <f>IF(N174="snížená",J174,0)</f>
        <v>0</v>
      </c>
      <c r="BG174" s="143">
        <f>IF(N174="zákl. přenesená",J174,0)</f>
        <v>0</v>
      </c>
      <c r="BH174" s="143">
        <f>IF(N174="sníž. přenesená",J174,0)</f>
        <v>0</v>
      </c>
      <c r="BI174" s="143">
        <f>IF(N174="nulová",J174,0)</f>
        <v>0</v>
      </c>
      <c r="BJ174" s="2" t="s">
        <v>21</v>
      </c>
      <c r="BK174" s="143">
        <f>ROUND(I174*H174,2)</f>
        <v>0</v>
      </c>
      <c r="BL174" s="2" t="s">
        <v>142</v>
      </c>
      <c r="BM174" s="142" t="s">
        <v>565</v>
      </c>
    </row>
    <row r="175" spans="2:65" s="17" customFormat="1" ht="19.5">
      <c r="B175" s="18"/>
      <c r="D175" s="146" t="s">
        <v>163</v>
      </c>
      <c r="F175" s="161" t="s">
        <v>566</v>
      </c>
      <c r="I175" s="162"/>
      <c r="L175" s="18"/>
      <c r="M175" s="163"/>
      <c r="T175" s="45"/>
      <c r="AT175" s="2" t="s">
        <v>163</v>
      </c>
      <c r="AU175" s="2" t="s">
        <v>149</v>
      </c>
    </row>
    <row r="176" spans="2:65" s="17" customFormat="1" ht="24.2" customHeight="1">
      <c r="B176" s="18"/>
      <c r="C176" s="164" t="s">
        <v>255</v>
      </c>
      <c r="D176" s="164" t="s">
        <v>195</v>
      </c>
      <c r="E176" s="165" t="s">
        <v>567</v>
      </c>
      <c r="F176" s="166" t="s">
        <v>568</v>
      </c>
      <c r="G176" s="167" t="s">
        <v>386</v>
      </c>
      <c r="H176" s="168">
        <v>1</v>
      </c>
      <c r="I176" s="169"/>
      <c r="J176" s="170">
        <f>ROUND(I176*H176,2)</f>
        <v>0</v>
      </c>
      <c r="K176" s="171"/>
      <c r="L176" s="172"/>
      <c r="M176" s="173" t="s">
        <v>1</v>
      </c>
      <c r="N176" s="174" t="s">
        <v>44</v>
      </c>
      <c r="P176" s="140">
        <f>O176*H176</f>
        <v>0</v>
      </c>
      <c r="Q176" s="140">
        <v>2.8000000000000001E-2</v>
      </c>
      <c r="R176" s="140">
        <f>Q176*H176</f>
        <v>2.8000000000000001E-2</v>
      </c>
      <c r="S176" s="140">
        <v>0</v>
      </c>
      <c r="T176" s="141">
        <f>S176*H176</f>
        <v>0</v>
      </c>
      <c r="AR176" s="142" t="s">
        <v>176</v>
      </c>
      <c r="AT176" s="142" t="s">
        <v>195</v>
      </c>
      <c r="AU176" s="142" t="s">
        <v>149</v>
      </c>
      <c r="AY176" s="2" t="s">
        <v>135</v>
      </c>
      <c r="BE176" s="143">
        <f>IF(N176="základní",J176,0)</f>
        <v>0</v>
      </c>
      <c r="BF176" s="143">
        <f>IF(N176="snížená",J176,0)</f>
        <v>0</v>
      </c>
      <c r="BG176" s="143">
        <f>IF(N176="zákl. přenesená",J176,0)</f>
        <v>0</v>
      </c>
      <c r="BH176" s="143">
        <f>IF(N176="sníž. přenesená",J176,0)</f>
        <v>0</v>
      </c>
      <c r="BI176" s="143">
        <f>IF(N176="nulová",J176,0)</f>
        <v>0</v>
      </c>
      <c r="BJ176" s="2" t="s">
        <v>21</v>
      </c>
      <c r="BK176" s="143">
        <f>ROUND(I176*H176,2)</f>
        <v>0</v>
      </c>
      <c r="BL176" s="2" t="s">
        <v>142</v>
      </c>
      <c r="BM176" s="142" t="s">
        <v>569</v>
      </c>
    </row>
    <row r="177" spans="2:65" s="17" customFormat="1" ht="24.2" customHeight="1">
      <c r="B177" s="18"/>
      <c r="C177" s="164" t="s">
        <v>259</v>
      </c>
      <c r="D177" s="164" t="s">
        <v>195</v>
      </c>
      <c r="E177" s="165" t="s">
        <v>570</v>
      </c>
      <c r="F177" s="166" t="s">
        <v>571</v>
      </c>
      <c r="G177" s="167" t="s">
        <v>386</v>
      </c>
      <c r="H177" s="168">
        <v>3</v>
      </c>
      <c r="I177" s="169"/>
      <c r="J177" s="170">
        <f>ROUND(I177*H177,2)</f>
        <v>0</v>
      </c>
      <c r="K177" s="171"/>
      <c r="L177" s="172"/>
      <c r="M177" s="173" t="s">
        <v>1</v>
      </c>
      <c r="N177" s="174" t="s">
        <v>44</v>
      </c>
      <c r="P177" s="140">
        <f>O177*H177</f>
        <v>0</v>
      </c>
      <c r="Q177" s="140">
        <v>0.04</v>
      </c>
      <c r="R177" s="140">
        <f>Q177*H177</f>
        <v>0.12</v>
      </c>
      <c r="S177" s="140">
        <v>0</v>
      </c>
      <c r="T177" s="141">
        <f>S177*H177</f>
        <v>0</v>
      </c>
      <c r="AR177" s="142" t="s">
        <v>176</v>
      </c>
      <c r="AT177" s="142" t="s">
        <v>195</v>
      </c>
      <c r="AU177" s="142" t="s">
        <v>149</v>
      </c>
      <c r="AY177" s="2" t="s">
        <v>135</v>
      </c>
      <c r="BE177" s="143">
        <f>IF(N177="základní",J177,0)</f>
        <v>0</v>
      </c>
      <c r="BF177" s="143">
        <f>IF(N177="snížená",J177,0)</f>
        <v>0</v>
      </c>
      <c r="BG177" s="143">
        <f>IF(N177="zákl. přenesená",J177,0)</f>
        <v>0</v>
      </c>
      <c r="BH177" s="143">
        <f>IF(N177="sníž. přenesená",J177,0)</f>
        <v>0</v>
      </c>
      <c r="BI177" s="143">
        <f>IF(N177="nulová",J177,0)</f>
        <v>0</v>
      </c>
      <c r="BJ177" s="2" t="s">
        <v>21</v>
      </c>
      <c r="BK177" s="143">
        <f>ROUND(I177*H177,2)</f>
        <v>0</v>
      </c>
      <c r="BL177" s="2" t="s">
        <v>142</v>
      </c>
      <c r="BM177" s="142" t="s">
        <v>572</v>
      </c>
    </row>
    <row r="178" spans="2:65" s="17" customFormat="1" ht="24.2" customHeight="1">
      <c r="B178" s="18"/>
      <c r="C178" s="164" t="s">
        <v>265</v>
      </c>
      <c r="D178" s="164" t="s">
        <v>195</v>
      </c>
      <c r="E178" s="165" t="s">
        <v>573</v>
      </c>
      <c r="F178" s="166" t="s">
        <v>574</v>
      </c>
      <c r="G178" s="167" t="s">
        <v>386</v>
      </c>
      <c r="H178" s="168">
        <v>1</v>
      </c>
      <c r="I178" s="169"/>
      <c r="J178" s="170">
        <f>ROUND(I178*H178,2)</f>
        <v>0</v>
      </c>
      <c r="K178" s="171"/>
      <c r="L178" s="172"/>
      <c r="M178" s="173" t="s">
        <v>1</v>
      </c>
      <c r="N178" s="174" t="s">
        <v>44</v>
      </c>
      <c r="P178" s="140">
        <f>O178*H178</f>
        <v>0</v>
      </c>
      <c r="Q178" s="140">
        <v>5.0999999999999997E-2</v>
      </c>
      <c r="R178" s="140">
        <f>Q178*H178</f>
        <v>5.0999999999999997E-2</v>
      </c>
      <c r="S178" s="140">
        <v>0</v>
      </c>
      <c r="T178" s="141">
        <f>S178*H178</f>
        <v>0</v>
      </c>
      <c r="AR178" s="142" t="s">
        <v>176</v>
      </c>
      <c r="AT178" s="142" t="s">
        <v>195</v>
      </c>
      <c r="AU178" s="142" t="s">
        <v>149</v>
      </c>
      <c r="AY178" s="2" t="s">
        <v>135</v>
      </c>
      <c r="BE178" s="143">
        <f>IF(N178="základní",J178,0)</f>
        <v>0</v>
      </c>
      <c r="BF178" s="143">
        <f>IF(N178="snížená",J178,0)</f>
        <v>0</v>
      </c>
      <c r="BG178" s="143">
        <f>IF(N178="zákl. přenesená",J178,0)</f>
        <v>0</v>
      </c>
      <c r="BH178" s="143">
        <f>IF(N178="sníž. přenesená",J178,0)</f>
        <v>0</v>
      </c>
      <c r="BI178" s="143">
        <f>IF(N178="nulová",J178,0)</f>
        <v>0</v>
      </c>
      <c r="BJ178" s="2" t="s">
        <v>21</v>
      </c>
      <c r="BK178" s="143">
        <f>ROUND(I178*H178,2)</f>
        <v>0</v>
      </c>
      <c r="BL178" s="2" t="s">
        <v>142</v>
      </c>
      <c r="BM178" s="142" t="s">
        <v>575</v>
      </c>
    </row>
    <row r="179" spans="2:65" s="17" customFormat="1" ht="21.75" customHeight="1">
      <c r="B179" s="18"/>
      <c r="C179" s="130" t="s">
        <v>271</v>
      </c>
      <c r="D179" s="130" t="s">
        <v>138</v>
      </c>
      <c r="E179" s="131" t="s">
        <v>576</v>
      </c>
      <c r="F179" s="132" t="s">
        <v>577</v>
      </c>
      <c r="G179" s="133" t="s">
        <v>386</v>
      </c>
      <c r="H179" s="134">
        <v>5</v>
      </c>
      <c r="I179" s="135"/>
      <c r="J179" s="136">
        <f>ROUND(I179*H179,2)</f>
        <v>0</v>
      </c>
      <c r="K179" s="137"/>
      <c r="L179" s="18"/>
      <c r="M179" s="138" t="s">
        <v>1</v>
      </c>
      <c r="N179" s="139" t="s">
        <v>44</v>
      </c>
      <c r="P179" s="140">
        <f>O179*H179</f>
        <v>0</v>
      </c>
      <c r="Q179" s="140">
        <v>0.22394</v>
      </c>
      <c r="R179" s="140">
        <f>Q179*H179</f>
        <v>1.1196999999999999</v>
      </c>
      <c r="S179" s="140">
        <v>0</v>
      </c>
      <c r="T179" s="141">
        <f>S179*H179</f>
        <v>0</v>
      </c>
      <c r="AR179" s="142" t="s">
        <v>142</v>
      </c>
      <c r="AT179" s="142" t="s">
        <v>138</v>
      </c>
      <c r="AU179" s="142" t="s">
        <v>149</v>
      </c>
      <c r="AY179" s="2" t="s">
        <v>135</v>
      </c>
      <c r="BE179" s="143">
        <f>IF(N179="základní",J179,0)</f>
        <v>0</v>
      </c>
      <c r="BF179" s="143">
        <f>IF(N179="snížená",J179,0)</f>
        <v>0</v>
      </c>
      <c r="BG179" s="143">
        <f>IF(N179="zákl. přenesená",J179,0)</f>
        <v>0</v>
      </c>
      <c r="BH179" s="143">
        <f>IF(N179="sníž. přenesená",J179,0)</f>
        <v>0</v>
      </c>
      <c r="BI179" s="143">
        <f>IF(N179="nulová",J179,0)</f>
        <v>0</v>
      </c>
      <c r="BJ179" s="2" t="s">
        <v>21</v>
      </c>
      <c r="BK179" s="143">
        <f>ROUND(I179*H179,2)</f>
        <v>0</v>
      </c>
      <c r="BL179" s="2" t="s">
        <v>142</v>
      </c>
      <c r="BM179" s="142" t="s">
        <v>578</v>
      </c>
    </row>
    <row r="180" spans="2:65" s="17" customFormat="1" ht="33" customHeight="1">
      <c r="B180" s="18"/>
      <c r="C180" s="130" t="s">
        <v>277</v>
      </c>
      <c r="D180" s="130" t="s">
        <v>138</v>
      </c>
      <c r="E180" s="131" t="s">
        <v>579</v>
      </c>
      <c r="F180" s="132" t="s">
        <v>580</v>
      </c>
      <c r="G180" s="133" t="s">
        <v>152</v>
      </c>
      <c r="H180" s="134">
        <v>28.65</v>
      </c>
      <c r="I180" s="135"/>
      <c r="J180" s="136">
        <f>ROUND(I180*H180,2)</f>
        <v>0</v>
      </c>
      <c r="K180" s="137"/>
      <c r="L180" s="18"/>
      <c r="M180" s="138" t="s">
        <v>1</v>
      </c>
      <c r="N180" s="139" t="s">
        <v>44</v>
      </c>
      <c r="P180" s="140">
        <f>O180*H180</f>
        <v>0</v>
      </c>
      <c r="Q180" s="140">
        <v>0</v>
      </c>
      <c r="R180" s="140">
        <f>Q180*H180</f>
        <v>0</v>
      </c>
      <c r="S180" s="140">
        <v>0</v>
      </c>
      <c r="T180" s="141">
        <f>S180*H180</f>
        <v>0</v>
      </c>
      <c r="AR180" s="142" t="s">
        <v>142</v>
      </c>
      <c r="AT180" s="142" t="s">
        <v>138</v>
      </c>
      <c r="AU180" s="142" t="s">
        <v>149</v>
      </c>
      <c r="AY180" s="2" t="s">
        <v>135</v>
      </c>
      <c r="BE180" s="143">
        <f>IF(N180="základní",J180,0)</f>
        <v>0</v>
      </c>
      <c r="BF180" s="143">
        <f>IF(N180="snížená",J180,0)</f>
        <v>0</v>
      </c>
      <c r="BG180" s="143">
        <f>IF(N180="zákl. přenesená",J180,0)</f>
        <v>0</v>
      </c>
      <c r="BH180" s="143">
        <f>IF(N180="sníž. přenesená",J180,0)</f>
        <v>0</v>
      </c>
      <c r="BI180" s="143">
        <f>IF(N180="nulová",J180,0)</f>
        <v>0</v>
      </c>
      <c r="BJ180" s="2" t="s">
        <v>21</v>
      </c>
      <c r="BK180" s="143">
        <f>ROUND(I180*H180,2)</f>
        <v>0</v>
      </c>
      <c r="BL180" s="2" t="s">
        <v>142</v>
      </c>
      <c r="BM180" s="142" t="s">
        <v>581</v>
      </c>
    </row>
    <row r="181" spans="2:65" s="144" customFormat="1" ht="11.25">
      <c r="B181" s="145"/>
      <c r="D181" s="146" t="s">
        <v>144</v>
      </c>
      <c r="E181" s="147" t="s">
        <v>1</v>
      </c>
      <c r="F181" s="148" t="s">
        <v>582</v>
      </c>
      <c r="H181" s="149">
        <v>28.65</v>
      </c>
      <c r="I181" s="150"/>
      <c r="L181" s="145"/>
      <c r="M181" s="151"/>
      <c r="T181" s="152"/>
      <c r="AT181" s="147" t="s">
        <v>144</v>
      </c>
      <c r="AU181" s="147" t="s">
        <v>149</v>
      </c>
      <c r="AV181" s="144" t="s">
        <v>86</v>
      </c>
      <c r="AW181" s="144" t="s">
        <v>36</v>
      </c>
      <c r="AX181" s="144" t="s">
        <v>21</v>
      </c>
      <c r="AY181" s="147" t="s">
        <v>135</v>
      </c>
    </row>
    <row r="182" spans="2:65" s="17" customFormat="1" ht="24.2" customHeight="1">
      <c r="B182" s="18"/>
      <c r="C182" s="130" t="s">
        <v>283</v>
      </c>
      <c r="D182" s="130" t="s">
        <v>138</v>
      </c>
      <c r="E182" s="131" t="s">
        <v>583</v>
      </c>
      <c r="F182" s="132" t="s">
        <v>584</v>
      </c>
      <c r="G182" s="133" t="s">
        <v>386</v>
      </c>
      <c r="H182" s="134">
        <v>2</v>
      </c>
      <c r="I182" s="135"/>
      <c r="J182" s="136">
        <f>ROUND(I182*H182,2)</f>
        <v>0</v>
      </c>
      <c r="K182" s="137"/>
      <c r="L182" s="18"/>
      <c r="M182" s="138" t="s">
        <v>1</v>
      </c>
      <c r="N182" s="139" t="s">
        <v>44</v>
      </c>
      <c r="P182" s="140">
        <f>O182*H182</f>
        <v>0</v>
      </c>
      <c r="Q182" s="140">
        <v>0.41488999999999998</v>
      </c>
      <c r="R182" s="140">
        <f>Q182*H182</f>
        <v>0.82977999999999996</v>
      </c>
      <c r="S182" s="140">
        <v>0</v>
      </c>
      <c r="T182" s="141">
        <f>S182*H182</f>
        <v>0</v>
      </c>
      <c r="AR182" s="142" t="s">
        <v>142</v>
      </c>
      <c r="AT182" s="142" t="s">
        <v>138</v>
      </c>
      <c r="AU182" s="142" t="s">
        <v>149</v>
      </c>
      <c r="AY182" s="2" t="s">
        <v>135</v>
      </c>
      <c r="BE182" s="143">
        <f>IF(N182="základní",J182,0)</f>
        <v>0</v>
      </c>
      <c r="BF182" s="143">
        <f>IF(N182="snížená",J182,0)</f>
        <v>0</v>
      </c>
      <c r="BG182" s="143">
        <f>IF(N182="zákl. přenesená",J182,0)</f>
        <v>0</v>
      </c>
      <c r="BH182" s="143">
        <f>IF(N182="sníž. přenesená",J182,0)</f>
        <v>0</v>
      </c>
      <c r="BI182" s="143">
        <f>IF(N182="nulová",J182,0)</f>
        <v>0</v>
      </c>
      <c r="BJ182" s="2" t="s">
        <v>21</v>
      </c>
      <c r="BK182" s="143">
        <f>ROUND(I182*H182,2)</f>
        <v>0</v>
      </c>
      <c r="BL182" s="2" t="s">
        <v>142</v>
      </c>
      <c r="BM182" s="142" t="s">
        <v>585</v>
      </c>
    </row>
    <row r="183" spans="2:65" s="17" customFormat="1" ht="19.5">
      <c r="B183" s="18"/>
      <c r="D183" s="146" t="s">
        <v>163</v>
      </c>
      <c r="F183" s="161" t="s">
        <v>586</v>
      </c>
      <c r="I183" s="162"/>
      <c r="L183" s="18"/>
      <c r="M183" s="163"/>
      <c r="T183" s="45"/>
      <c r="AT183" s="2" t="s">
        <v>163</v>
      </c>
      <c r="AU183" s="2" t="s">
        <v>149</v>
      </c>
    </row>
    <row r="184" spans="2:65" s="17" customFormat="1" ht="24.2" customHeight="1">
      <c r="B184" s="18"/>
      <c r="C184" s="130" t="s">
        <v>288</v>
      </c>
      <c r="D184" s="130" t="s">
        <v>138</v>
      </c>
      <c r="E184" s="131" t="s">
        <v>587</v>
      </c>
      <c r="F184" s="132" t="s">
        <v>588</v>
      </c>
      <c r="G184" s="133" t="s">
        <v>386</v>
      </c>
      <c r="H184" s="134">
        <v>1</v>
      </c>
      <c r="I184" s="135"/>
      <c r="J184" s="136">
        <f>ROUND(I184*H184,2)</f>
        <v>0</v>
      </c>
      <c r="K184" s="137"/>
      <c r="L184" s="18"/>
      <c r="M184" s="138" t="s">
        <v>1</v>
      </c>
      <c r="N184" s="139" t="s">
        <v>44</v>
      </c>
      <c r="P184" s="140">
        <f>O184*H184</f>
        <v>0</v>
      </c>
      <c r="Q184" s="140">
        <v>9.8899999999999995E-3</v>
      </c>
      <c r="R184" s="140">
        <f>Q184*H184</f>
        <v>9.8899999999999995E-3</v>
      </c>
      <c r="S184" s="140">
        <v>0</v>
      </c>
      <c r="T184" s="141">
        <f>S184*H184</f>
        <v>0</v>
      </c>
      <c r="AR184" s="142" t="s">
        <v>142</v>
      </c>
      <c r="AT184" s="142" t="s">
        <v>138</v>
      </c>
      <c r="AU184" s="142" t="s">
        <v>149</v>
      </c>
      <c r="AY184" s="2" t="s">
        <v>135</v>
      </c>
      <c r="BE184" s="143">
        <f>IF(N184="základní",J184,0)</f>
        <v>0</v>
      </c>
      <c r="BF184" s="143">
        <f>IF(N184="snížená",J184,0)</f>
        <v>0</v>
      </c>
      <c r="BG184" s="143">
        <f>IF(N184="zákl. přenesená",J184,0)</f>
        <v>0</v>
      </c>
      <c r="BH184" s="143">
        <f>IF(N184="sníž. přenesená",J184,0)</f>
        <v>0</v>
      </c>
      <c r="BI184" s="143">
        <f>IF(N184="nulová",J184,0)</f>
        <v>0</v>
      </c>
      <c r="BJ184" s="2" t="s">
        <v>21</v>
      </c>
      <c r="BK184" s="143">
        <f>ROUND(I184*H184,2)</f>
        <v>0</v>
      </c>
      <c r="BL184" s="2" t="s">
        <v>142</v>
      </c>
      <c r="BM184" s="142" t="s">
        <v>589</v>
      </c>
    </row>
    <row r="185" spans="2:65" s="17" customFormat="1" ht="24.2" customHeight="1">
      <c r="B185" s="18"/>
      <c r="C185" s="130" t="s">
        <v>95</v>
      </c>
      <c r="D185" s="130" t="s">
        <v>138</v>
      </c>
      <c r="E185" s="131" t="s">
        <v>590</v>
      </c>
      <c r="F185" s="132" t="s">
        <v>591</v>
      </c>
      <c r="G185" s="133" t="s">
        <v>386</v>
      </c>
      <c r="H185" s="134">
        <v>2</v>
      </c>
      <c r="I185" s="135"/>
      <c r="J185" s="136">
        <f>ROUND(I185*H185,2)</f>
        <v>0</v>
      </c>
      <c r="K185" s="137"/>
      <c r="L185" s="18"/>
      <c r="M185" s="138" t="s">
        <v>1</v>
      </c>
      <c r="N185" s="139" t="s">
        <v>44</v>
      </c>
      <c r="P185" s="140">
        <f>O185*H185</f>
        <v>0</v>
      </c>
      <c r="Q185" s="140">
        <v>9.8899999999999995E-3</v>
      </c>
      <c r="R185" s="140">
        <f>Q185*H185</f>
        <v>1.9779999999999999E-2</v>
      </c>
      <c r="S185" s="140">
        <v>0</v>
      </c>
      <c r="T185" s="141">
        <f>S185*H185</f>
        <v>0</v>
      </c>
      <c r="AR185" s="142" t="s">
        <v>142</v>
      </c>
      <c r="AT185" s="142" t="s">
        <v>138</v>
      </c>
      <c r="AU185" s="142" t="s">
        <v>149</v>
      </c>
      <c r="AY185" s="2" t="s">
        <v>135</v>
      </c>
      <c r="BE185" s="143">
        <f>IF(N185="základní",J185,0)</f>
        <v>0</v>
      </c>
      <c r="BF185" s="143">
        <f>IF(N185="snížená",J185,0)</f>
        <v>0</v>
      </c>
      <c r="BG185" s="143">
        <f>IF(N185="zákl. přenesená",J185,0)</f>
        <v>0</v>
      </c>
      <c r="BH185" s="143">
        <f>IF(N185="sníž. přenesená",J185,0)</f>
        <v>0</v>
      </c>
      <c r="BI185" s="143">
        <f>IF(N185="nulová",J185,0)</f>
        <v>0</v>
      </c>
      <c r="BJ185" s="2" t="s">
        <v>21</v>
      </c>
      <c r="BK185" s="143">
        <f>ROUND(I185*H185,2)</f>
        <v>0</v>
      </c>
      <c r="BL185" s="2" t="s">
        <v>142</v>
      </c>
      <c r="BM185" s="142" t="s">
        <v>592</v>
      </c>
    </row>
    <row r="186" spans="2:65" s="17" customFormat="1" ht="24.2" customHeight="1">
      <c r="B186" s="18"/>
      <c r="C186" s="130" t="s">
        <v>112</v>
      </c>
      <c r="D186" s="130" t="s">
        <v>138</v>
      </c>
      <c r="E186" s="131" t="s">
        <v>593</v>
      </c>
      <c r="F186" s="132" t="s">
        <v>594</v>
      </c>
      <c r="G186" s="133" t="s">
        <v>386</v>
      </c>
      <c r="H186" s="134">
        <v>2</v>
      </c>
      <c r="I186" s="135"/>
      <c r="J186" s="136">
        <f>ROUND(I186*H186,2)</f>
        <v>0</v>
      </c>
      <c r="K186" s="137"/>
      <c r="L186" s="18"/>
      <c r="M186" s="138" t="s">
        <v>1</v>
      </c>
      <c r="N186" s="139" t="s">
        <v>44</v>
      </c>
      <c r="P186" s="140">
        <f>O186*H186</f>
        <v>0</v>
      </c>
      <c r="Q186" s="140">
        <v>9.8899999999999995E-3</v>
      </c>
      <c r="R186" s="140">
        <f>Q186*H186</f>
        <v>1.9779999999999999E-2</v>
      </c>
      <c r="S186" s="140">
        <v>0</v>
      </c>
      <c r="T186" s="141">
        <f>S186*H186</f>
        <v>0</v>
      </c>
      <c r="AR186" s="142" t="s">
        <v>142</v>
      </c>
      <c r="AT186" s="142" t="s">
        <v>138</v>
      </c>
      <c r="AU186" s="142" t="s">
        <v>149</v>
      </c>
      <c r="AY186" s="2" t="s">
        <v>135</v>
      </c>
      <c r="BE186" s="143">
        <f>IF(N186="základní",J186,0)</f>
        <v>0</v>
      </c>
      <c r="BF186" s="143">
        <f>IF(N186="snížená",J186,0)</f>
        <v>0</v>
      </c>
      <c r="BG186" s="143">
        <f>IF(N186="zákl. přenesená",J186,0)</f>
        <v>0</v>
      </c>
      <c r="BH186" s="143">
        <f>IF(N186="sníž. přenesená",J186,0)</f>
        <v>0</v>
      </c>
      <c r="BI186" s="143">
        <f>IF(N186="nulová",J186,0)</f>
        <v>0</v>
      </c>
      <c r="BJ186" s="2" t="s">
        <v>21</v>
      </c>
      <c r="BK186" s="143">
        <f>ROUND(I186*H186,2)</f>
        <v>0</v>
      </c>
      <c r="BL186" s="2" t="s">
        <v>142</v>
      </c>
      <c r="BM186" s="142" t="s">
        <v>595</v>
      </c>
    </row>
    <row r="187" spans="2:65" s="17" customFormat="1" ht="24.2" customHeight="1">
      <c r="B187" s="18"/>
      <c r="C187" s="130" t="s">
        <v>304</v>
      </c>
      <c r="D187" s="130" t="s">
        <v>138</v>
      </c>
      <c r="E187" s="131" t="s">
        <v>596</v>
      </c>
      <c r="F187" s="132" t="s">
        <v>597</v>
      </c>
      <c r="G187" s="133" t="s">
        <v>386</v>
      </c>
      <c r="H187" s="134">
        <v>11</v>
      </c>
      <c r="I187" s="135"/>
      <c r="J187" s="136">
        <f>ROUND(I187*H187,2)</f>
        <v>0</v>
      </c>
      <c r="K187" s="137"/>
      <c r="L187" s="18"/>
      <c r="M187" s="138" t="s">
        <v>1</v>
      </c>
      <c r="N187" s="139" t="s">
        <v>44</v>
      </c>
      <c r="P187" s="140">
        <f>O187*H187</f>
        <v>0</v>
      </c>
      <c r="Q187" s="140">
        <v>0.12526000000000001</v>
      </c>
      <c r="R187" s="140">
        <f>Q187*H187</f>
        <v>1.3778600000000001</v>
      </c>
      <c r="S187" s="140">
        <v>0</v>
      </c>
      <c r="T187" s="141">
        <f>S187*H187</f>
        <v>0</v>
      </c>
      <c r="AR187" s="142" t="s">
        <v>142</v>
      </c>
      <c r="AT187" s="142" t="s">
        <v>138</v>
      </c>
      <c r="AU187" s="142" t="s">
        <v>149</v>
      </c>
      <c r="AY187" s="2" t="s">
        <v>135</v>
      </c>
      <c r="BE187" s="143">
        <f>IF(N187="základní",J187,0)</f>
        <v>0</v>
      </c>
      <c r="BF187" s="143">
        <f>IF(N187="snížená",J187,0)</f>
        <v>0</v>
      </c>
      <c r="BG187" s="143">
        <f>IF(N187="zákl. přenesená",J187,0)</f>
        <v>0</v>
      </c>
      <c r="BH187" s="143">
        <f>IF(N187="sníž. přenesená",J187,0)</f>
        <v>0</v>
      </c>
      <c r="BI187" s="143">
        <f>IF(N187="nulová",J187,0)</f>
        <v>0</v>
      </c>
      <c r="BJ187" s="2" t="s">
        <v>21</v>
      </c>
      <c r="BK187" s="143">
        <f>ROUND(I187*H187,2)</f>
        <v>0</v>
      </c>
      <c r="BL187" s="2" t="s">
        <v>142</v>
      </c>
      <c r="BM187" s="142" t="s">
        <v>598</v>
      </c>
    </row>
    <row r="188" spans="2:65" s="144" customFormat="1" ht="11.25">
      <c r="B188" s="145"/>
      <c r="D188" s="146" t="s">
        <v>144</v>
      </c>
      <c r="E188" s="147" t="s">
        <v>1</v>
      </c>
      <c r="F188" s="148" t="s">
        <v>194</v>
      </c>
      <c r="H188" s="149">
        <v>11</v>
      </c>
      <c r="I188" s="150"/>
      <c r="L188" s="145"/>
      <c r="M188" s="151"/>
      <c r="T188" s="152"/>
      <c r="AT188" s="147" t="s">
        <v>144</v>
      </c>
      <c r="AU188" s="147" t="s">
        <v>149</v>
      </c>
      <c r="AV188" s="144" t="s">
        <v>86</v>
      </c>
      <c r="AW188" s="144" t="s">
        <v>36</v>
      </c>
      <c r="AX188" s="144" t="s">
        <v>21</v>
      </c>
      <c r="AY188" s="147" t="s">
        <v>135</v>
      </c>
    </row>
    <row r="189" spans="2:65" s="17" customFormat="1" ht="24.2" customHeight="1">
      <c r="B189" s="18"/>
      <c r="C189" s="130" t="s">
        <v>312</v>
      </c>
      <c r="D189" s="130" t="s">
        <v>138</v>
      </c>
      <c r="E189" s="131" t="s">
        <v>599</v>
      </c>
      <c r="F189" s="132" t="s">
        <v>600</v>
      </c>
      <c r="G189" s="133" t="s">
        <v>386</v>
      </c>
      <c r="H189" s="134">
        <v>24</v>
      </c>
      <c r="I189" s="135"/>
      <c r="J189" s="136">
        <f t="shared" ref="J189:J197" si="0">ROUND(I189*H189,2)</f>
        <v>0</v>
      </c>
      <c r="K189" s="137"/>
      <c r="L189" s="18"/>
      <c r="M189" s="138" t="s">
        <v>1</v>
      </c>
      <c r="N189" s="139" t="s">
        <v>44</v>
      </c>
      <c r="P189" s="140">
        <f t="shared" ref="P189:P197" si="1">O189*H189</f>
        <v>0</v>
      </c>
      <c r="Q189" s="140">
        <v>3.0759999999999999E-2</v>
      </c>
      <c r="R189" s="140">
        <f t="shared" ref="R189:R197" si="2">Q189*H189</f>
        <v>0.73824000000000001</v>
      </c>
      <c r="S189" s="140">
        <v>0</v>
      </c>
      <c r="T189" s="141">
        <f t="shared" ref="T189:T197" si="3">S189*H189</f>
        <v>0</v>
      </c>
      <c r="AR189" s="142" t="s">
        <v>142</v>
      </c>
      <c r="AT189" s="142" t="s">
        <v>138</v>
      </c>
      <c r="AU189" s="142" t="s">
        <v>149</v>
      </c>
      <c r="AY189" s="2" t="s">
        <v>135</v>
      </c>
      <c r="BE189" s="143">
        <f t="shared" ref="BE189:BE197" si="4">IF(N189="základní",J189,0)</f>
        <v>0</v>
      </c>
      <c r="BF189" s="143">
        <f t="shared" ref="BF189:BF197" si="5">IF(N189="snížená",J189,0)</f>
        <v>0</v>
      </c>
      <c r="BG189" s="143">
        <f t="shared" ref="BG189:BG197" si="6">IF(N189="zákl. přenesená",J189,0)</f>
        <v>0</v>
      </c>
      <c r="BH189" s="143">
        <f t="shared" ref="BH189:BH197" si="7">IF(N189="sníž. přenesená",J189,0)</f>
        <v>0</v>
      </c>
      <c r="BI189" s="143">
        <f t="shared" ref="BI189:BI197" si="8">IF(N189="nulová",J189,0)</f>
        <v>0</v>
      </c>
      <c r="BJ189" s="2" t="s">
        <v>21</v>
      </c>
      <c r="BK189" s="143">
        <f t="shared" ref="BK189:BK197" si="9">ROUND(I189*H189,2)</f>
        <v>0</v>
      </c>
      <c r="BL189" s="2" t="s">
        <v>142</v>
      </c>
      <c r="BM189" s="142" t="s">
        <v>601</v>
      </c>
    </row>
    <row r="190" spans="2:65" s="17" customFormat="1" ht="16.5" customHeight="1">
      <c r="B190" s="18"/>
      <c r="C190" s="130" t="s">
        <v>317</v>
      </c>
      <c r="D190" s="130" t="s">
        <v>138</v>
      </c>
      <c r="E190" s="131" t="s">
        <v>602</v>
      </c>
      <c r="F190" s="132" t="s">
        <v>603</v>
      </c>
      <c r="G190" s="133" t="s">
        <v>386</v>
      </c>
      <c r="H190" s="134">
        <v>6</v>
      </c>
      <c r="I190" s="135"/>
      <c r="J190" s="136">
        <f t="shared" si="0"/>
        <v>0</v>
      </c>
      <c r="K190" s="137"/>
      <c r="L190" s="18"/>
      <c r="M190" s="138" t="s">
        <v>1</v>
      </c>
      <c r="N190" s="139" t="s">
        <v>44</v>
      </c>
      <c r="P190" s="140">
        <f t="shared" si="1"/>
        <v>0</v>
      </c>
      <c r="Q190" s="140">
        <v>3.0759999999999999E-2</v>
      </c>
      <c r="R190" s="140">
        <f t="shared" si="2"/>
        <v>0.18456</v>
      </c>
      <c r="S190" s="140">
        <v>0</v>
      </c>
      <c r="T190" s="141">
        <f t="shared" si="3"/>
        <v>0</v>
      </c>
      <c r="AR190" s="142" t="s">
        <v>142</v>
      </c>
      <c r="AT190" s="142" t="s">
        <v>138</v>
      </c>
      <c r="AU190" s="142" t="s">
        <v>149</v>
      </c>
      <c r="AY190" s="2" t="s">
        <v>135</v>
      </c>
      <c r="BE190" s="143">
        <f t="shared" si="4"/>
        <v>0</v>
      </c>
      <c r="BF190" s="143">
        <f t="shared" si="5"/>
        <v>0</v>
      </c>
      <c r="BG190" s="143">
        <f t="shared" si="6"/>
        <v>0</v>
      </c>
      <c r="BH190" s="143">
        <f t="shared" si="7"/>
        <v>0</v>
      </c>
      <c r="BI190" s="143">
        <f t="shared" si="8"/>
        <v>0</v>
      </c>
      <c r="BJ190" s="2" t="s">
        <v>21</v>
      </c>
      <c r="BK190" s="143">
        <f t="shared" si="9"/>
        <v>0</v>
      </c>
      <c r="BL190" s="2" t="s">
        <v>142</v>
      </c>
      <c r="BM190" s="142" t="s">
        <v>604</v>
      </c>
    </row>
    <row r="191" spans="2:65" s="17" customFormat="1" ht="24.2" customHeight="1">
      <c r="B191" s="18"/>
      <c r="C191" s="130" t="s">
        <v>321</v>
      </c>
      <c r="D191" s="130" t="s">
        <v>138</v>
      </c>
      <c r="E191" s="131" t="s">
        <v>605</v>
      </c>
      <c r="F191" s="132" t="s">
        <v>606</v>
      </c>
      <c r="G191" s="133" t="s">
        <v>386</v>
      </c>
      <c r="H191" s="134">
        <v>2</v>
      </c>
      <c r="I191" s="135"/>
      <c r="J191" s="136">
        <f t="shared" si="0"/>
        <v>0</v>
      </c>
      <c r="K191" s="137"/>
      <c r="L191" s="18"/>
      <c r="M191" s="138" t="s">
        <v>1</v>
      </c>
      <c r="N191" s="139" t="s">
        <v>44</v>
      </c>
      <c r="P191" s="140">
        <f t="shared" si="1"/>
        <v>0</v>
      </c>
      <c r="Q191" s="140">
        <v>0.21734000000000001</v>
      </c>
      <c r="R191" s="140">
        <f t="shared" si="2"/>
        <v>0.43468000000000001</v>
      </c>
      <c r="S191" s="140">
        <v>0</v>
      </c>
      <c r="T191" s="141">
        <f t="shared" si="3"/>
        <v>0</v>
      </c>
      <c r="AR191" s="142" t="s">
        <v>142</v>
      </c>
      <c r="AT191" s="142" t="s">
        <v>138</v>
      </c>
      <c r="AU191" s="142" t="s">
        <v>149</v>
      </c>
      <c r="AY191" s="2" t="s">
        <v>135</v>
      </c>
      <c r="BE191" s="143">
        <f t="shared" si="4"/>
        <v>0</v>
      </c>
      <c r="BF191" s="143">
        <f t="shared" si="5"/>
        <v>0</v>
      </c>
      <c r="BG191" s="143">
        <f t="shared" si="6"/>
        <v>0</v>
      </c>
      <c r="BH191" s="143">
        <f t="shared" si="7"/>
        <v>0</v>
      </c>
      <c r="BI191" s="143">
        <f t="shared" si="8"/>
        <v>0</v>
      </c>
      <c r="BJ191" s="2" t="s">
        <v>21</v>
      </c>
      <c r="BK191" s="143">
        <f t="shared" si="9"/>
        <v>0</v>
      </c>
      <c r="BL191" s="2" t="s">
        <v>142</v>
      </c>
      <c r="BM191" s="142" t="s">
        <v>607</v>
      </c>
    </row>
    <row r="192" spans="2:65" s="17" customFormat="1" ht="24.2" customHeight="1">
      <c r="B192" s="18"/>
      <c r="C192" s="130" t="s">
        <v>325</v>
      </c>
      <c r="D192" s="130" t="s">
        <v>138</v>
      </c>
      <c r="E192" s="131" t="s">
        <v>608</v>
      </c>
      <c r="F192" s="132" t="s">
        <v>609</v>
      </c>
      <c r="G192" s="133" t="s">
        <v>386</v>
      </c>
      <c r="H192" s="134">
        <v>11</v>
      </c>
      <c r="I192" s="135"/>
      <c r="J192" s="136">
        <f t="shared" si="0"/>
        <v>0</v>
      </c>
      <c r="K192" s="137"/>
      <c r="L192" s="18"/>
      <c r="M192" s="138" t="s">
        <v>1</v>
      </c>
      <c r="N192" s="139" t="s">
        <v>44</v>
      </c>
      <c r="P192" s="140">
        <f t="shared" si="1"/>
        <v>0</v>
      </c>
      <c r="Q192" s="140">
        <v>0.21734000000000001</v>
      </c>
      <c r="R192" s="140">
        <f t="shared" si="2"/>
        <v>2.3907400000000001</v>
      </c>
      <c r="S192" s="140">
        <v>0</v>
      </c>
      <c r="T192" s="141">
        <f t="shared" si="3"/>
        <v>0</v>
      </c>
      <c r="AR192" s="142" t="s">
        <v>142</v>
      </c>
      <c r="AT192" s="142" t="s">
        <v>138</v>
      </c>
      <c r="AU192" s="142" t="s">
        <v>149</v>
      </c>
      <c r="AY192" s="2" t="s">
        <v>135</v>
      </c>
      <c r="BE192" s="143">
        <f t="shared" si="4"/>
        <v>0</v>
      </c>
      <c r="BF192" s="143">
        <f t="shared" si="5"/>
        <v>0</v>
      </c>
      <c r="BG192" s="143">
        <f t="shared" si="6"/>
        <v>0</v>
      </c>
      <c r="BH192" s="143">
        <f t="shared" si="7"/>
        <v>0</v>
      </c>
      <c r="BI192" s="143">
        <f t="shared" si="8"/>
        <v>0</v>
      </c>
      <c r="BJ192" s="2" t="s">
        <v>21</v>
      </c>
      <c r="BK192" s="143">
        <f t="shared" si="9"/>
        <v>0</v>
      </c>
      <c r="BL192" s="2" t="s">
        <v>142</v>
      </c>
      <c r="BM192" s="142" t="s">
        <v>610</v>
      </c>
    </row>
    <row r="193" spans="2:65" s="17" customFormat="1" ht="24.2" customHeight="1">
      <c r="B193" s="18"/>
      <c r="C193" s="164" t="s">
        <v>329</v>
      </c>
      <c r="D193" s="164" t="s">
        <v>195</v>
      </c>
      <c r="E193" s="165" t="s">
        <v>611</v>
      </c>
      <c r="F193" s="166" t="s">
        <v>612</v>
      </c>
      <c r="G193" s="167" t="s">
        <v>386</v>
      </c>
      <c r="H193" s="168">
        <v>11</v>
      </c>
      <c r="I193" s="169"/>
      <c r="J193" s="170">
        <f t="shared" si="0"/>
        <v>0</v>
      </c>
      <c r="K193" s="171"/>
      <c r="L193" s="172"/>
      <c r="M193" s="173" t="s">
        <v>1</v>
      </c>
      <c r="N193" s="174" t="s">
        <v>44</v>
      </c>
      <c r="P193" s="140">
        <f t="shared" si="1"/>
        <v>0</v>
      </c>
      <c r="Q193" s="140">
        <v>9.2999999999999999E-2</v>
      </c>
      <c r="R193" s="140">
        <f t="shared" si="2"/>
        <v>1.0229999999999999</v>
      </c>
      <c r="S193" s="140">
        <v>0</v>
      </c>
      <c r="T193" s="141">
        <f t="shared" si="3"/>
        <v>0</v>
      </c>
      <c r="AR193" s="142" t="s">
        <v>176</v>
      </c>
      <c r="AT193" s="142" t="s">
        <v>195</v>
      </c>
      <c r="AU193" s="142" t="s">
        <v>149</v>
      </c>
      <c r="AY193" s="2" t="s">
        <v>135</v>
      </c>
      <c r="BE193" s="143">
        <f t="shared" si="4"/>
        <v>0</v>
      </c>
      <c r="BF193" s="143">
        <f t="shared" si="5"/>
        <v>0</v>
      </c>
      <c r="BG193" s="143">
        <f t="shared" si="6"/>
        <v>0</v>
      </c>
      <c r="BH193" s="143">
        <f t="shared" si="7"/>
        <v>0</v>
      </c>
      <c r="BI193" s="143">
        <f t="shared" si="8"/>
        <v>0</v>
      </c>
      <c r="BJ193" s="2" t="s">
        <v>21</v>
      </c>
      <c r="BK193" s="143">
        <f t="shared" si="9"/>
        <v>0</v>
      </c>
      <c r="BL193" s="2" t="s">
        <v>142</v>
      </c>
      <c r="BM193" s="142" t="s">
        <v>613</v>
      </c>
    </row>
    <row r="194" spans="2:65" s="17" customFormat="1" ht="21.75" customHeight="1">
      <c r="B194" s="18"/>
      <c r="C194" s="164" t="s">
        <v>333</v>
      </c>
      <c r="D194" s="164" t="s">
        <v>195</v>
      </c>
      <c r="E194" s="165" t="s">
        <v>614</v>
      </c>
      <c r="F194" s="166" t="s">
        <v>615</v>
      </c>
      <c r="G194" s="167" t="s">
        <v>386</v>
      </c>
      <c r="H194" s="168">
        <v>1</v>
      </c>
      <c r="I194" s="169"/>
      <c r="J194" s="170">
        <f t="shared" si="0"/>
        <v>0</v>
      </c>
      <c r="K194" s="171"/>
      <c r="L194" s="172"/>
      <c r="M194" s="173" t="s">
        <v>1</v>
      </c>
      <c r="N194" s="174" t="s">
        <v>44</v>
      </c>
      <c r="P194" s="140">
        <f t="shared" si="1"/>
        <v>0</v>
      </c>
      <c r="Q194" s="140">
        <v>0.23200000000000001</v>
      </c>
      <c r="R194" s="140">
        <f t="shared" si="2"/>
        <v>0.23200000000000001</v>
      </c>
      <c r="S194" s="140">
        <v>0</v>
      </c>
      <c r="T194" s="141">
        <f t="shared" si="3"/>
        <v>0</v>
      </c>
      <c r="AR194" s="142" t="s">
        <v>176</v>
      </c>
      <c r="AT194" s="142" t="s">
        <v>195</v>
      </c>
      <c r="AU194" s="142" t="s">
        <v>149</v>
      </c>
      <c r="AY194" s="2" t="s">
        <v>135</v>
      </c>
      <c r="BE194" s="143">
        <f t="shared" si="4"/>
        <v>0</v>
      </c>
      <c r="BF194" s="143">
        <f t="shared" si="5"/>
        <v>0</v>
      </c>
      <c r="BG194" s="143">
        <f t="shared" si="6"/>
        <v>0</v>
      </c>
      <c r="BH194" s="143">
        <f t="shared" si="7"/>
        <v>0</v>
      </c>
      <c r="BI194" s="143">
        <f t="shared" si="8"/>
        <v>0</v>
      </c>
      <c r="BJ194" s="2" t="s">
        <v>21</v>
      </c>
      <c r="BK194" s="143">
        <f t="shared" si="9"/>
        <v>0</v>
      </c>
      <c r="BL194" s="2" t="s">
        <v>142</v>
      </c>
      <c r="BM194" s="142" t="s">
        <v>616</v>
      </c>
    </row>
    <row r="195" spans="2:65" s="17" customFormat="1" ht="16.5" customHeight="1">
      <c r="B195" s="18"/>
      <c r="C195" s="164" t="s">
        <v>337</v>
      </c>
      <c r="D195" s="164" t="s">
        <v>195</v>
      </c>
      <c r="E195" s="165" t="s">
        <v>617</v>
      </c>
      <c r="F195" s="166" t="s">
        <v>618</v>
      </c>
      <c r="G195" s="167" t="s">
        <v>386</v>
      </c>
      <c r="H195" s="168">
        <v>10</v>
      </c>
      <c r="I195" s="169"/>
      <c r="J195" s="170">
        <f t="shared" si="0"/>
        <v>0</v>
      </c>
      <c r="K195" s="171"/>
      <c r="L195" s="172"/>
      <c r="M195" s="173" t="s">
        <v>1</v>
      </c>
      <c r="N195" s="174" t="s">
        <v>44</v>
      </c>
      <c r="P195" s="140">
        <f t="shared" si="1"/>
        <v>0</v>
      </c>
      <c r="Q195" s="140">
        <v>0.17499999999999999</v>
      </c>
      <c r="R195" s="140">
        <f t="shared" si="2"/>
        <v>1.75</v>
      </c>
      <c r="S195" s="140">
        <v>0</v>
      </c>
      <c r="T195" s="141">
        <f t="shared" si="3"/>
        <v>0</v>
      </c>
      <c r="AR195" s="142" t="s">
        <v>176</v>
      </c>
      <c r="AT195" s="142" t="s">
        <v>195</v>
      </c>
      <c r="AU195" s="142" t="s">
        <v>149</v>
      </c>
      <c r="AY195" s="2" t="s">
        <v>135</v>
      </c>
      <c r="BE195" s="143">
        <f t="shared" si="4"/>
        <v>0</v>
      </c>
      <c r="BF195" s="143">
        <f t="shared" si="5"/>
        <v>0</v>
      </c>
      <c r="BG195" s="143">
        <f t="shared" si="6"/>
        <v>0</v>
      </c>
      <c r="BH195" s="143">
        <f t="shared" si="7"/>
        <v>0</v>
      </c>
      <c r="BI195" s="143">
        <f t="shared" si="8"/>
        <v>0</v>
      </c>
      <c r="BJ195" s="2" t="s">
        <v>21</v>
      </c>
      <c r="BK195" s="143">
        <f t="shared" si="9"/>
        <v>0</v>
      </c>
      <c r="BL195" s="2" t="s">
        <v>142</v>
      </c>
      <c r="BM195" s="142" t="s">
        <v>619</v>
      </c>
    </row>
    <row r="196" spans="2:65" s="17" customFormat="1" ht="24.2" customHeight="1">
      <c r="B196" s="18"/>
      <c r="C196" s="164" t="s">
        <v>342</v>
      </c>
      <c r="D196" s="164" t="s">
        <v>195</v>
      </c>
      <c r="E196" s="165" t="s">
        <v>620</v>
      </c>
      <c r="F196" s="166" t="s">
        <v>621</v>
      </c>
      <c r="G196" s="167" t="s">
        <v>386</v>
      </c>
      <c r="H196" s="168">
        <v>6</v>
      </c>
      <c r="I196" s="169"/>
      <c r="J196" s="170">
        <f t="shared" si="0"/>
        <v>0</v>
      </c>
      <c r="K196" s="171"/>
      <c r="L196" s="172"/>
      <c r="M196" s="173" t="s">
        <v>1</v>
      </c>
      <c r="N196" s="174" t="s">
        <v>44</v>
      </c>
      <c r="P196" s="140">
        <f t="shared" si="1"/>
        <v>0</v>
      </c>
      <c r="Q196" s="140">
        <v>2.7E-2</v>
      </c>
      <c r="R196" s="140">
        <f t="shared" si="2"/>
        <v>0.16200000000000001</v>
      </c>
      <c r="S196" s="140">
        <v>0</v>
      </c>
      <c r="T196" s="141">
        <f t="shared" si="3"/>
        <v>0</v>
      </c>
      <c r="AR196" s="142" t="s">
        <v>176</v>
      </c>
      <c r="AT196" s="142" t="s">
        <v>195</v>
      </c>
      <c r="AU196" s="142" t="s">
        <v>149</v>
      </c>
      <c r="AY196" s="2" t="s">
        <v>135</v>
      </c>
      <c r="BE196" s="143">
        <f t="shared" si="4"/>
        <v>0</v>
      </c>
      <c r="BF196" s="143">
        <f t="shared" si="5"/>
        <v>0</v>
      </c>
      <c r="BG196" s="143">
        <f t="shared" si="6"/>
        <v>0</v>
      </c>
      <c r="BH196" s="143">
        <f t="shared" si="7"/>
        <v>0</v>
      </c>
      <c r="BI196" s="143">
        <f t="shared" si="8"/>
        <v>0</v>
      </c>
      <c r="BJ196" s="2" t="s">
        <v>21</v>
      </c>
      <c r="BK196" s="143">
        <f t="shared" si="9"/>
        <v>0</v>
      </c>
      <c r="BL196" s="2" t="s">
        <v>142</v>
      </c>
      <c r="BM196" s="142" t="s">
        <v>622</v>
      </c>
    </row>
    <row r="197" spans="2:65" s="17" customFormat="1" ht="24.2" customHeight="1">
      <c r="B197" s="18"/>
      <c r="C197" s="164" t="s">
        <v>347</v>
      </c>
      <c r="D197" s="164" t="s">
        <v>195</v>
      </c>
      <c r="E197" s="165" t="s">
        <v>623</v>
      </c>
      <c r="F197" s="166" t="s">
        <v>624</v>
      </c>
      <c r="G197" s="167" t="s">
        <v>386</v>
      </c>
      <c r="H197" s="168">
        <v>24</v>
      </c>
      <c r="I197" s="169"/>
      <c r="J197" s="170">
        <f t="shared" si="0"/>
        <v>0</v>
      </c>
      <c r="K197" s="171"/>
      <c r="L197" s="172"/>
      <c r="M197" s="173" t="s">
        <v>1</v>
      </c>
      <c r="N197" s="174" t="s">
        <v>44</v>
      </c>
      <c r="P197" s="140">
        <f t="shared" si="1"/>
        <v>0</v>
      </c>
      <c r="Q197" s="140">
        <v>7.5999999999999998E-2</v>
      </c>
      <c r="R197" s="140">
        <f t="shared" si="2"/>
        <v>1.8239999999999998</v>
      </c>
      <c r="S197" s="140">
        <v>0</v>
      </c>
      <c r="T197" s="141">
        <f t="shared" si="3"/>
        <v>0</v>
      </c>
      <c r="AR197" s="142" t="s">
        <v>176</v>
      </c>
      <c r="AT197" s="142" t="s">
        <v>195</v>
      </c>
      <c r="AU197" s="142" t="s">
        <v>149</v>
      </c>
      <c r="AY197" s="2" t="s">
        <v>135</v>
      </c>
      <c r="BE197" s="143">
        <f t="shared" si="4"/>
        <v>0</v>
      </c>
      <c r="BF197" s="143">
        <f t="shared" si="5"/>
        <v>0</v>
      </c>
      <c r="BG197" s="143">
        <f t="shared" si="6"/>
        <v>0</v>
      </c>
      <c r="BH197" s="143">
        <f t="shared" si="7"/>
        <v>0</v>
      </c>
      <c r="BI197" s="143">
        <f t="shared" si="8"/>
        <v>0</v>
      </c>
      <c r="BJ197" s="2" t="s">
        <v>21</v>
      </c>
      <c r="BK197" s="143">
        <f t="shared" si="9"/>
        <v>0</v>
      </c>
      <c r="BL197" s="2" t="s">
        <v>142</v>
      </c>
      <c r="BM197" s="142" t="s">
        <v>625</v>
      </c>
    </row>
    <row r="198" spans="2:65" s="117" customFormat="1" ht="20.85" customHeight="1">
      <c r="B198" s="118"/>
      <c r="D198" s="119" t="s">
        <v>78</v>
      </c>
      <c r="E198" s="128" t="s">
        <v>626</v>
      </c>
      <c r="F198" s="128" t="s">
        <v>627</v>
      </c>
      <c r="I198" s="121"/>
      <c r="J198" s="129">
        <f>BK198</f>
        <v>0</v>
      </c>
      <c r="L198" s="118"/>
      <c r="M198" s="123"/>
      <c r="P198" s="124">
        <f>SUM(P199:P234)</f>
        <v>0</v>
      </c>
      <c r="R198" s="124">
        <f>SUM(R199:R234)</f>
        <v>2.0697549999999993</v>
      </c>
      <c r="T198" s="125">
        <f>SUM(T199:T234)</f>
        <v>0</v>
      </c>
      <c r="AR198" s="119" t="s">
        <v>21</v>
      </c>
      <c r="AT198" s="126" t="s">
        <v>78</v>
      </c>
      <c r="AU198" s="126" t="s">
        <v>86</v>
      </c>
      <c r="AY198" s="119" t="s">
        <v>135</v>
      </c>
      <c r="BK198" s="127">
        <f>SUM(BK199:BK234)</f>
        <v>0</v>
      </c>
    </row>
    <row r="199" spans="2:65" s="17" customFormat="1" ht="24.2" customHeight="1">
      <c r="B199" s="18"/>
      <c r="C199" s="130" t="s">
        <v>352</v>
      </c>
      <c r="D199" s="130" t="s">
        <v>138</v>
      </c>
      <c r="E199" s="131" t="s">
        <v>628</v>
      </c>
      <c r="F199" s="132" t="s">
        <v>629</v>
      </c>
      <c r="G199" s="133" t="s">
        <v>291</v>
      </c>
      <c r="H199" s="134">
        <v>30</v>
      </c>
      <c r="I199" s="135"/>
      <c r="J199" s="136">
        <f>ROUND(I199*H199,2)</f>
        <v>0</v>
      </c>
      <c r="K199" s="137"/>
      <c r="L199" s="18"/>
      <c r="M199" s="138" t="s">
        <v>1</v>
      </c>
      <c r="N199" s="139" t="s">
        <v>44</v>
      </c>
      <c r="P199" s="140">
        <f>O199*H199</f>
        <v>0</v>
      </c>
      <c r="Q199" s="140">
        <v>0</v>
      </c>
      <c r="R199" s="140">
        <f>Q199*H199</f>
        <v>0</v>
      </c>
      <c r="S199" s="140">
        <v>0</v>
      </c>
      <c r="T199" s="141">
        <f>S199*H199</f>
        <v>0</v>
      </c>
      <c r="AR199" s="142" t="s">
        <v>142</v>
      </c>
      <c r="AT199" s="142" t="s">
        <v>138</v>
      </c>
      <c r="AU199" s="142" t="s">
        <v>149</v>
      </c>
      <c r="AY199" s="2" t="s">
        <v>135</v>
      </c>
      <c r="BE199" s="143">
        <f>IF(N199="základní",J199,0)</f>
        <v>0</v>
      </c>
      <c r="BF199" s="143">
        <f>IF(N199="snížená",J199,0)</f>
        <v>0</v>
      </c>
      <c r="BG199" s="143">
        <f>IF(N199="zákl. přenesená",J199,0)</f>
        <v>0</v>
      </c>
      <c r="BH199" s="143">
        <f>IF(N199="sníž. přenesená",J199,0)</f>
        <v>0</v>
      </c>
      <c r="BI199" s="143">
        <f>IF(N199="nulová",J199,0)</f>
        <v>0</v>
      </c>
      <c r="BJ199" s="2" t="s">
        <v>21</v>
      </c>
      <c r="BK199" s="143">
        <f>ROUND(I199*H199,2)</f>
        <v>0</v>
      </c>
      <c r="BL199" s="2" t="s">
        <v>142</v>
      </c>
      <c r="BM199" s="142" t="s">
        <v>630</v>
      </c>
    </row>
    <row r="200" spans="2:65" s="17" customFormat="1" ht="24.2" customHeight="1">
      <c r="B200" s="18"/>
      <c r="C200" s="130" t="s">
        <v>356</v>
      </c>
      <c r="D200" s="130" t="s">
        <v>138</v>
      </c>
      <c r="E200" s="131" t="s">
        <v>631</v>
      </c>
      <c r="F200" s="132" t="s">
        <v>632</v>
      </c>
      <c r="G200" s="133" t="s">
        <v>291</v>
      </c>
      <c r="H200" s="134">
        <v>63</v>
      </c>
      <c r="I200" s="135"/>
      <c r="J200" s="136">
        <f>ROUND(I200*H200,2)</f>
        <v>0</v>
      </c>
      <c r="K200" s="137"/>
      <c r="L200" s="18"/>
      <c r="M200" s="138" t="s">
        <v>1</v>
      </c>
      <c r="N200" s="139" t="s">
        <v>44</v>
      </c>
      <c r="P200" s="140">
        <f>O200*H200</f>
        <v>0</v>
      </c>
      <c r="Q200" s="140">
        <v>0</v>
      </c>
      <c r="R200" s="140">
        <f>Q200*H200</f>
        <v>0</v>
      </c>
      <c r="S200" s="140">
        <v>0</v>
      </c>
      <c r="T200" s="141">
        <f>S200*H200</f>
        <v>0</v>
      </c>
      <c r="AR200" s="142" t="s">
        <v>142</v>
      </c>
      <c r="AT200" s="142" t="s">
        <v>138</v>
      </c>
      <c r="AU200" s="142" t="s">
        <v>149</v>
      </c>
      <c r="AY200" s="2" t="s">
        <v>135</v>
      </c>
      <c r="BE200" s="143">
        <f>IF(N200="základní",J200,0)</f>
        <v>0</v>
      </c>
      <c r="BF200" s="143">
        <f>IF(N200="snížená",J200,0)</f>
        <v>0</v>
      </c>
      <c r="BG200" s="143">
        <f>IF(N200="zákl. přenesená",J200,0)</f>
        <v>0</v>
      </c>
      <c r="BH200" s="143">
        <f>IF(N200="sníž. přenesená",J200,0)</f>
        <v>0</v>
      </c>
      <c r="BI200" s="143">
        <f>IF(N200="nulová",J200,0)</f>
        <v>0</v>
      </c>
      <c r="BJ200" s="2" t="s">
        <v>21</v>
      </c>
      <c r="BK200" s="143">
        <f>ROUND(I200*H200,2)</f>
        <v>0</v>
      </c>
      <c r="BL200" s="2" t="s">
        <v>142</v>
      </c>
      <c r="BM200" s="142" t="s">
        <v>633</v>
      </c>
    </row>
    <row r="201" spans="2:65" s="17" customFormat="1" ht="37.9" customHeight="1">
      <c r="B201" s="18"/>
      <c r="C201" s="164" t="s">
        <v>362</v>
      </c>
      <c r="D201" s="164" t="s">
        <v>195</v>
      </c>
      <c r="E201" s="165" t="s">
        <v>634</v>
      </c>
      <c r="F201" s="166" t="s">
        <v>635</v>
      </c>
      <c r="G201" s="167" t="s">
        <v>291</v>
      </c>
      <c r="H201" s="168">
        <v>31.5</v>
      </c>
      <c r="I201" s="169"/>
      <c r="J201" s="170">
        <f>ROUND(I201*H201,2)</f>
        <v>0</v>
      </c>
      <c r="K201" s="171"/>
      <c r="L201" s="172"/>
      <c r="M201" s="173" t="s">
        <v>1</v>
      </c>
      <c r="N201" s="174" t="s">
        <v>44</v>
      </c>
      <c r="P201" s="140">
        <f>O201*H201</f>
        <v>0</v>
      </c>
      <c r="Q201" s="140">
        <v>1.14E-3</v>
      </c>
      <c r="R201" s="140">
        <f>Q201*H201</f>
        <v>3.5909999999999997E-2</v>
      </c>
      <c r="S201" s="140">
        <v>0</v>
      </c>
      <c r="T201" s="141">
        <f>S201*H201</f>
        <v>0</v>
      </c>
      <c r="AR201" s="142" t="s">
        <v>176</v>
      </c>
      <c r="AT201" s="142" t="s">
        <v>195</v>
      </c>
      <c r="AU201" s="142" t="s">
        <v>149</v>
      </c>
      <c r="AY201" s="2" t="s">
        <v>135</v>
      </c>
      <c r="BE201" s="143">
        <f>IF(N201="základní",J201,0)</f>
        <v>0</v>
      </c>
      <c r="BF201" s="143">
        <f>IF(N201="snížená",J201,0)</f>
        <v>0</v>
      </c>
      <c r="BG201" s="143">
        <f>IF(N201="zákl. přenesená",J201,0)</f>
        <v>0</v>
      </c>
      <c r="BH201" s="143">
        <f>IF(N201="sníž. přenesená",J201,0)</f>
        <v>0</v>
      </c>
      <c r="BI201" s="143">
        <f>IF(N201="nulová",J201,0)</f>
        <v>0</v>
      </c>
      <c r="BJ201" s="2" t="s">
        <v>21</v>
      </c>
      <c r="BK201" s="143">
        <f>ROUND(I201*H201,2)</f>
        <v>0</v>
      </c>
      <c r="BL201" s="2" t="s">
        <v>142</v>
      </c>
      <c r="BM201" s="142" t="s">
        <v>636</v>
      </c>
    </row>
    <row r="202" spans="2:65" s="144" customFormat="1" ht="11.25">
      <c r="B202" s="145"/>
      <c r="D202" s="146" t="s">
        <v>144</v>
      </c>
      <c r="E202" s="147" t="s">
        <v>1</v>
      </c>
      <c r="F202" s="148" t="s">
        <v>637</v>
      </c>
      <c r="H202" s="149">
        <v>31.5</v>
      </c>
      <c r="I202" s="150"/>
      <c r="L202" s="145"/>
      <c r="M202" s="151"/>
      <c r="T202" s="152"/>
      <c r="AT202" s="147" t="s">
        <v>144</v>
      </c>
      <c r="AU202" s="147" t="s">
        <v>149</v>
      </c>
      <c r="AV202" s="144" t="s">
        <v>86</v>
      </c>
      <c r="AW202" s="144" t="s">
        <v>36</v>
      </c>
      <c r="AX202" s="144" t="s">
        <v>21</v>
      </c>
      <c r="AY202" s="147" t="s">
        <v>135</v>
      </c>
    </row>
    <row r="203" spans="2:65" s="17" customFormat="1" ht="37.9" customHeight="1">
      <c r="B203" s="18"/>
      <c r="C203" s="164" t="s">
        <v>368</v>
      </c>
      <c r="D203" s="164" t="s">
        <v>195</v>
      </c>
      <c r="E203" s="165" t="s">
        <v>638</v>
      </c>
      <c r="F203" s="166" t="s">
        <v>639</v>
      </c>
      <c r="G203" s="167" t="s">
        <v>291</v>
      </c>
      <c r="H203" s="168">
        <v>66.150000000000006</v>
      </c>
      <c r="I203" s="169"/>
      <c r="J203" s="170">
        <f>ROUND(I203*H203,2)</f>
        <v>0</v>
      </c>
      <c r="K203" s="171"/>
      <c r="L203" s="172"/>
      <c r="M203" s="173" t="s">
        <v>1</v>
      </c>
      <c r="N203" s="174" t="s">
        <v>44</v>
      </c>
      <c r="P203" s="140">
        <f>O203*H203</f>
        <v>0</v>
      </c>
      <c r="Q203" s="140">
        <v>1.2999999999999999E-3</v>
      </c>
      <c r="R203" s="140">
        <f>Q203*H203</f>
        <v>8.5995000000000002E-2</v>
      </c>
      <c r="S203" s="140">
        <v>0</v>
      </c>
      <c r="T203" s="141">
        <f>S203*H203</f>
        <v>0</v>
      </c>
      <c r="AR203" s="142" t="s">
        <v>176</v>
      </c>
      <c r="AT203" s="142" t="s">
        <v>195</v>
      </c>
      <c r="AU203" s="142" t="s">
        <v>149</v>
      </c>
      <c r="AY203" s="2" t="s">
        <v>135</v>
      </c>
      <c r="BE203" s="143">
        <f>IF(N203="základní",J203,0)</f>
        <v>0</v>
      </c>
      <c r="BF203" s="143">
        <f>IF(N203="snížená",J203,0)</f>
        <v>0</v>
      </c>
      <c r="BG203" s="143">
        <f>IF(N203="zákl. přenesená",J203,0)</f>
        <v>0</v>
      </c>
      <c r="BH203" s="143">
        <f>IF(N203="sníž. přenesená",J203,0)</f>
        <v>0</v>
      </c>
      <c r="BI203" s="143">
        <f>IF(N203="nulová",J203,0)</f>
        <v>0</v>
      </c>
      <c r="BJ203" s="2" t="s">
        <v>21</v>
      </c>
      <c r="BK203" s="143">
        <f>ROUND(I203*H203,2)</f>
        <v>0</v>
      </c>
      <c r="BL203" s="2" t="s">
        <v>142</v>
      </c>
      <c r="BM203" s="142" t="s">
        <v>640</v>
      </c>
    </row>
    <row r="204" spans="2:65" s="144" customFormat="1" ht="11.25">
      <c r="B204" s="145"/>
      <c r="D204" s="146" t="s">
        <v>144</v>
      </c>
      <c r="E204" s="147" t="s">
        <v>1</v>
      </c>
      <c r="F204" s="148" t="s">
        <v>641</v>
      </c>
      <c r="H204" s="149">
        <v>66.150000000000006</v>
      </c>
      <c r="I204" s="150"/>
      <c r="L204" s="145"/>
      <c r="M204" s="151"/>
      <c r="T204" s="152"/>
      <c r="AT204" s="147" t="s">
        <v>144</v>
      </c>
      <c r="AU204" s="147" t="s">
        <v>149</v>
      </c>
      <c r="AV204" s="144" t="s">
        <v>86</v>
      </c>
      <c r="AW204" s="144" t="s">
        <v>36</v>
      </c>
      <c r="AX204" s="144" t="s">
        <v>21</v>
      </c>
      <c r="AY204" s="147" t="s">
        <v>135</v>
      </c>
    </row>
    <row r="205" spans="2:65" s="17" customFormat="1" ht="33" customHeight="1">
      <c r="B205" s="18"/>
      <c r="C205" s="130" t="s">
        <v>373</v>
      </c>
      <c r="D205" s="130" t="s">
        <v>138</v>
      </c>
      <c r="E205" s="131" t="s">
        <v>642</v>
      </c>
      <c r="F205" s="132" t="s">
        <v>643</v>
      </c>
      <c r="G205" s="133" t="s">
        <v>291</v>
      </c>
      <c r="H205" s="134">
        <v>21</v>
      </c>
      <c r="I205" s="135"/>
      <c r="J205" s="136">
        <f>ROUND(I205*H205,2)</f>
        <v>0</v>
      </c>
      <c r="K205" s="137"/>
      <c r="L205" s="18"/>
      <c r="M205" s="138" t="s">
        <v>1</v>
      </c>
      <c r="N205" s="139" t="s">
        <v>44</v>
      </c>
      <c r="P205" s="140">
        <f>O205*H205</f>
        <v>0</v>
      </c>
      <c r="Q205" s="140">
        <v>1.0000000000000001E-5</v>
      </c>
      <c r="R205" s="140">
        <f>Q205*H205</f>
        <v>2.1000000000000001E-4</v>
      </c>
      <c r="S205" s="140">
        <v>0</v>
      </c>
      <c r="T205" s="141">
        <f>S205*H205</f>
        <v>0</v>
      </c>
      <c r="AR205" s="142" t="s">
        <v>142</v>
      </c>
      <c r="AT205" s="142" t="s">
        <v>138</v>
      </c>
      <c r="AU205" s="142" t="s">
        <v>149</v>
      </c>
      <c r="AY205" s="2" t="s">
        <v>135</v>
      </c>
      <c r="BE205" s="143">
        <f>IF(N205="základní",J205,0)</f>
        <v>0</v>
      </c>
      <c r="BF205" s="143">
        <f>IF(N205="snížená",J205,0)</f>
        <v>0</v>
      </c>
      <c r="BG205" s="143">
        <f>IF(N205="zákl. přenesená",J205,0)</f>
        <v>0</v>
      </c>
      <c r="BH205" s="143">
        <f>IF(N205="sníž. přenesená",J205,0)</f>
        <v>0</v>
      </c>
      <c r="BI205" s="143">
        <f>IF(N205="nulová",J205,0)</f>
        <v>0</v>
      </c>
      <c r="BJ205" s="2" t="s">
        <v>21</v>
      </c>
      <c r="BK205" s="143">
        <f>ROUND(I205*H205,2)</f>
        <v>0</v>
      </c>
      <c r="BL205" s="2" t="s">
        <v>142</v>
      </c>
      <c r="BM205" s="142" t="s">
        <v>644</v>
      </c>
    </row>
    <row r="206" spans="2:65" s="144" customFormat="1" ht="11.25">
      <c r="B206" s="145"/>
      <c r="D206" s="146" t="s">
        <v>144</v>
      </c>
      <c r="E206" s="147" t="s">
        <v>1</v>
      </c>
      <c r="F206" s="148" t="s">
        <v>7</v>
      </c>
      <c r="H206" s="149">
        <v>21</v>
      </c>
      <c r="I206" s="150"/>
      <c r="L206" s="145"/>
      <c r="M206" s="151"/>
      <c r="T206" s="152"/>
      <c r="AT206" s="147" t="s">
        <v>144</v>
      </c>
      <c r="AU206" s="147" t="s">
        <v>149</v>
      </c>
      <c r="AV206" s="144" t="s">
        <v>86</v>
      </c>
      <c r="AW206" s="144" t="s">
        <v>36</v>
      </c>
      <c r="AX206" s="144" t="s">
        <v>21</v>
      </c>
      <c r="AY206" s="147" t="s">
        <v>135</v>
      </c>
    </row>
    <row r="207" spans="2:65" s="17" customFormat="1" ht="33" customHeight="1">
      <c r="B207" s="18"/>
      <c r="C207" s="130" t="s">
        <v>378</v>
      </c>
      <c r="D207" s="130" t="s">
        <v>138</v>
      </c>
      <c r="E207" s="131" t="s">
        <v>645</v>
      </c>
      <c r="F207" s="132" t="s">
        <v>646</v>
      </c>
      <c r="G207" s="133" t="s">
        <v>291</v>
      </c>
      <c r="H207" s="134">
        <v>54</v>
      </c>
      <c r="I207" s="135"/>
      <c r="J207" s="136">
        <f>ROUND(I207*H207,2)</f>
        <v>0</v>
      </c>
      <c r="K207" s="137"/>
      <c r="L207" s="18"/>
      <c r="M207" s="138" t="s">
        <v>1</v>
      </c>
      <c r="N207" s="139" t="s">
        <v>44</v>
      </c>
      <c r="P207" s="140">
        <f>O207*H207</f>
        <v>0</v>
      </c>
      <c r="Q207" s="140">
        <v>1.0000000000000001E-5</v>
      </c>
      <c r="R207" s="140">
        <f>Q207*H207</f>
        <v>5.4000000000000001E-4</v>
      </c>
      <c r="S207" s="140">
        <v>0</v>
      </c>
      <c r="T207" s="141">
        <f>S207*H207</f>
        <v>0</v>
      </c>
      <c r="AR207" s="142" t="s">
        <v>142</v>
      </c>
      <c r="AT207" s="142" t="s">
        <v>138</v>
      </c>
      <c r="AU207" s="142" t="s">
        <v>149</v>
      </c>
      <c r="AY207" s="2" t="s">
        <v>135</v>
      </c>
      <c r="BE207" s="143">
        <f>IF(N207="základní",J207,0)</f>
        <v>0</v>
      </c>
      <c r="BF207" s="143">
        <f>IF(N207="snížená",J207,0)</f>
        <v>0</v>
      </c>
      <c r="BG207" s="143">
        <f>IF(N207="zákl. přenesená",J207,0)</f>
        <v>0</v>
      </c>
      <c r="BH207" s="143">
        <f>IF(N207="sníž. přenesená",J207,0)</f>
        <v>0</v>
      </c>
      <c r="BI207" s="143">
        <f>IF(N207="nulová",J207,0)</f>
        <v>0</v>
      </c>
      <c r="BJ207" s="2" t="s">
        <v>21</v>
      </c>
      <c r="BK207" s="143">
        <f>ROUND(I207*H207,2)</f>
        <v>0</v>
      </c>
      <c r="BL207" s="2" t="s">
        <v>142</v>
      </c>
      <c r="BM207" s="142" t="s">
        <v>647</v>
      </c>
    </row>
    <row r="208" spans="2:65" s="144" customFormat="1" ht="11.25">
      <c r="B208" s="145"/>
      <c r="D208" s="146" t="s">
        <v>144</v>
      </c>
      <c r="E208" s="147" t="s">
        <v>1</v>
      </c>
      <c r="F208" s="148" t="s">
        <v>415</v>
      </c>
      <c r="H208" s="149">
        <v>54</v>
      </c>
      <c r="I208" s="150"/>
      <c r="L208" s="145"/>
      <c r="M208" s="151"/>
      <c r="T208" s="152"/>
      <c r="AT208" s="147" t="s">
        <v>144</v>
      </c>
      <c r="AU208" s="147" t="s">
        <v>149</v>
      </c>
      <c r="AV208" s="144" t="s">
        <v>86</v>
      </c>
      <c r="AW208" s="144" t="s">
        <v>36</v>
      </c>
      <c r="AX208" s="144" t="s">
        <v>21</v>
      </c>
      <c r="AY208" s="147" t="s">
        <v>135</v>
      </c>
    </row>
    <row r="209" spans="2:65" s="17" customFormat="1" ht="33" customHeight="1">
      <c r="B209" s="18"/>
      <c r="C209" s="130" t="s">
        <v>383</v>
      </c>
      <c r="D209" s="130" t="s">
        <v>138</v>
      </c>
      <c r="E209" s="131" t="s">
        <v>648</v>
      </c>
      <c r="F209" s="132" t="s">
        <v>649</v>
      </c>
      <c r="G209" s="133" t="s">
        <v>291</v>
      </c>
      <c r="H209" s="134">
        <v>98</v>
      </c>
      <c r="I209" s="135"/>
      <c r="J209" s="136">
        <f>ROUND(I209*H209,2)</f>
        <v>0</v>
      </c>
      <c r="K209" s="137"/>
      <c r="L209" s="18"/>
      <c r="M209" s="138" t="s">
        <v>1</v>
      </c>
      <c r="N209" s="139" t="s">
        <v>44</v>
      </c>
      <c r="P209" s="140">
        <f>O209*H209</f>
        <v>0</v>
      </c>
      <c r="Q209" s="140">
        <v>2.0000000000000002E-5</v>
      </c>
      <c r="R209" s="140">
        <f>Q209*H209</f>
        <v>1.9600000000000004E-3</v>
      </c>
      <c r="S209" s="140">
        <v>0</v>
      </c>
      <c r="T209" s="141">
        <f>S209*H209</f>
        <v>0</v>
      </c>
      <c r="AR209" s="142" t="s">
        <v>142</v>
      </c>
      <c r="AT209" s="142" t="s">
        <v>138</v>
      </c>
      <c r="AU209" s="142" t="s">
        <v>149</v>
      </c>
      <c r="AY209" s="2" t="s">
        <v>135</v>
      </c>
      <c r="BE209" s="143">
        <f>IF(N209="základní",J209,0)</f>
        <v>0</v>
      </c>
      <c r="BF209" s="143">
        <f>IF(N209="snížená",J209,0)</f>
        <v>0</v>
      </c>
      <c r="BG209" s="143">
        <f>IF(N209="zákl. přenesená",J209,0)</f>
        <v>0</v>
      </c>
      <c r="BH209" s="143">
        <f>IF(N209="sníž. přenesená",J209,0)</f>
        <v>0</v>
      </c>
      <c r="BI209" s="143">
        <f>IF(N209="nulová",J209,0)</f>
        <v>0</v>
      </c>
      <c r="BJ209" s="2" t="s">
        <v>21</v>
      </c>
      <c r="BK209" s="143">
        <f>ROUND(I209*H209,2)</f>
        <v>0</v>
      </c>
      <c r="BL209" s="2" t="s">
        <v>142</v>
      </c>
      <c r="BM209" s="142" t="s">
        <v>650</v>
      </c>
    </row>
    <row r="210" spans="2:65" s="144" customFormat="1" ht="11.25">
      <c r="B210" s="145"/>
      <c r="D210" s="146" t="s">
        <v>144</v>
      </c>
      <c r="E210" s="147" t="s">
        <v>1</v>
      </c>
      <c r="F210" s="148" t="s">
        <v>651</v>
      </c>
      <c r="H210" s="149">
        <v>98</v>
      </c>
      <c r="I210" s="150"/>
      <c r="L210" s="145"/>
      <c r="M210" s="151"/>
      <c r="T210" s="152"/>
      <c r="AT210" s="147" t="s">
        <v>144</v>
      </c>
      <c r="AU210" s="147" t="s">
        <v>149</v>
      </c>
      <c r="AV210" s="144" t="s">
        <v>86</v>
      </c>
      <c r="AW210" s="144" t="s">
        <v>36</v>
      </c>
      <c r="AX210" s="144" t="s">
        <v>21</v>
      </c>
      <c r="AY210" s="147" t="s">
        <v>135</v>
      </c>
    </row>
    <row r="211" spans="2:65" s="17" customFormat="1" ht="16.5" customHeight="1">
      <c r="B211" s="18"/>
      <c r="C211" s="164" t="s">
        <v>390</v>
      </c>
      <c r="D211" s="164" t="s">
        <v>195</v>
      </c>
      <c r="E211" s="165" t="s">
        <v>652</v>
      </c>
      <c r="F211" s="166" t="s">
        <v>653</v>
      </c>
      <c r="G211" s="167" t="s">
        <v>291</v>
      </c>
      <c r="H211" s="168">
        <v>26.4</v>
      </c>
      <c r="I211" s="169"/>
      <c r="J211" s="170">
        <f>ROUND(I211*H211,2)</f>
        <v>0</v>
      </c>
      <c r="K211" s="171"/>
      <c r="L211" s="172"/>
      <c r="M211" s="173" t="s">
        <v>1</v>
      </c>
      <c r="N211" s="174" t="s">
        <v>44</v>
      </c>
      <c r="P211" s="140">
        <f>O211*H211</f>
        <v>0</v>
      </c>
      <c r="Q211" s="140">
        <v>2.6700000000000001E-3</v>
      </c>
      <c r="R211" s="140">
        <f>Q211*H211</f>
        <v>7.0487999999999995E-2</v>
      </c>
      <c r="S211" s="140">
        <v>0</v>
      </c>
      <c r="T211" s="141">
        <f>S211*H211</f>
        <v>0</v>
      </c>
      <c r="AR211" s="142" t="s">
        <v>176</v>
      </c>
      <c r="AT211" s="142" t="s">
        <v>195</v>
      </c>
      <c r="AU211" s="142" t="s">
        <v>149</v>
      </c>
      <c r="AY211" s="2" t="s">
        <v>135</v>
      </c>
      <c r="BE211" s="143">
        <f>IF(N211="základní",J211,0)</f>
        <v>0</v>
      </c>
      <c r="BF211" s="143">
        <f>IF(N211="snížená",J211,0)</f>
        <v>0</v>
      </c>
      <c r="BG211" s="143">
        <f>IF(N211="zákl. přenesená",J211,0)</f>
        <v>0</v>
      </c>
      <c r="BH211" s="143">
        <f>IF(N211="sníž. přenesená",J211,0)</f>
        <v>0</v>
      </c>
      <c r="BI211" s="143">
        <f>IF(N211="nulová",J211,0)</f>
        <v>0</v>
      </c>
      <c r="BJ211" s="2" t="s">
        <v>21</v>
      </c>
      <c r="BK211" s="143">
        <f>ROUND(I211*H211,2)</f>
        <v>0</v>
      </c>
      <c r="BL211" s="2" t="s">
        <v>142</v>
      </c>
      <c r="BM211" s="142" t="s">
        <v>654</v>
      </c>
    </row>
    <row r="212" spans="2:65" s="17" customFormat="1" ht="19.5">
      <c r="B212" s="18"/>
      <c r="D212" s="146" t="s">
        <v>163</v>
      </c>
      <c r="F212" s="161" t="s">
        <v>655</v>
      </c>
      <c r="I212" s="162"/>
      <c r="L212" s="18"/>
      <c r="M212" s="163"/>
      <c r="T212" s="45"/>
      <c r="AT212" s="2" t="s">
        <v>163</v>
      </c>
      <c r="AU212" s="2" t="s">
        <v>149</v>
      </c>
    </row>
    <row r="213" spans="2:65" s="144" customFormat="1" ht="11.25">
      <c r="B213" s="145"/>
      <c r="D213" s="146" t="s">
        <v>144</v>
      </c>
      <c r="E213" s="147" t="s">
        <v>1</v>
      </c>
      <c r="F213" s="148" t="s">
        <v>656</v>
      </c>
      <c r="H213" s="149">
        <v>26.4</v>
      </c>
      <c r="I213" s="150"/>
      <c r="L213" s="145"/>
      <c r="M213" s="151"/>
      <c r="T213" s="152"/>
      <c r="AT213" s="147" t="s">
        <v>144</v>
      </c>
      <c r="AU213" s="147" t="s">
        <v>149</v>
      </c>
      <c r="AV213" s="144" t="s">
        <v>86</v>
      </c>
      <c r="AW213" s="144" t="s">
        <v>36</v>
      </c>
      <c r="AX213" s="144" t="s">
        <v>21</v>
      </c>
      <c r="AY213" s="147" t="s">
        <v>135</v>
      </c>
    </row>
    <row r="214" spans="2:65" s="17" customFormat="1" ht="16.5" customHeight="1">
      <c r="B214" s="18"/>
      <c r="C214" s="164" t="s">
        <v>395</v>
      </c>
      <c r="D214" s="164" t="s">
        <v>195</v>
      </c>
      <c r="E214" s="165" t="s">
        <v>657</v>
      </c>
      <c r="F214" s="166" t="s">
        <v>658</v>
      </c>
      <c r="G214" s="167" t="s">
        <v>291</v>
      </c>
      <c r="H214" s="168">
        <v>72</v>
      </c>
      <c r="I214" s="169"/>
      <c r="J214" s="170">
        <f>ROUND(I214*H214,2)</f>
        <v>0</v>
      </c>
      <c r="K214" s="171"/>
      <c r="L214" s="172"/>
      <c r="M214" s="173" t="s">
        <v>1</v>
      </c>
      <c r="N214" s="174" t="s">
        <v>44</v>
      </c>
      <c r="P214" s="140">
        <f>O214*H214</f>
        <v>0</v>
      </c>
      <c r="Q214" s="140">
        <v>4.2599999999999999E-3</v>
      </c>
      <c r="R214" s="140">
        <f>Q214*H214</f>
        <v>0.30671999999999999</v>
      </c>
      <c r="S214" s="140">
        <v>0</v>
      </c>
      <c r="T214" s="141">
        <f>S214*H214</f>
        <v>0</v>
      </c>
      <c r="AR214" s="142" t="s">
        <v>176</v>
      </c>
      <c r="AT214" s="142" t="s">
        <v>195</v>
      </c>
      <c r="AU214" s="142" t="s">
        <v>149</v>
      </c>
      <c r="AY214" s="2" t="s">
        <v>135</v>
      </c>
      <c r="BE214" s="143">
        <f>IF(N214="základní",J214,0)</f>
        <v>0</v>
      </c>
      <c r="BF214" s="143">
        <f>IF(N214="snížená",J214,0)</f>
        <v>0</v>
      </c>
      <c r="BG214" s="143">
        <f>IF(N214="zákl. přenesená",J214,0)</f>
        <v>0</v>
      </c>
      <c r="BH214" s="143">
        <f>IF(N214="sníž. přenesená",J214,0)</f>
        <v>0</v>
      </c>
      <c r="BI214" s="143">
        <f>IF(N214="nulová",J214,0)</f>
        <v>0</v>
      </c>
      <c r="BJ214" s="2" t="s">
        <v>21</v>
      </c>
      <c r="BK214" s="143">
        <f>ROUND(I214*H214,2)</f>
        <v>0</v>
      </c>
      <c r="BL214" s="2" t="s">
        <v>142</v>
      </c>
      <c r="BM214" s="142" t="s">
        <v>659</v>
      </c>
    </row>
    <row r="215" spans="2:65" s="17" customFormat="1" ht="19.5">
      <c r="B215" s="18"/>
      <c r="D215" s="146" t="s">
        <v>163</v>
      </c>
      <c r="F215" s="161" t="s">
        <v>660</v>
      </c>
      <c r="I215" s="162"/>
      <c r="L215" s="18"/>
      <c r="M215" s="163"/>
      <c r="T215" s="45"/>
      <c r="AT215" s="2" t="s">
        <v>163</v>
      </c>
      <c r="AU215" s="2" t="s">
        <v>149</v>
      </c>
    </row>
    <row r="216" spans="2:65" s="144" customFormat="1" ht="11.25">
      <c r="B216" s="145"/>
      <c r="D216" s="146" t="s">
        <v>144</v>
      </c>
      <c r="E216" s="147" t="s">
        <v>1</v>
      </c>
      <c r="F216" s="148" t="s">
        <v>661</v>
      </c>
      <c r="H216" s="149">
        <v>72</v>
      </c>
      <c r="I216" s="150"/>
      <c r="L216" s="145"/>
      <c r="M216" s="151"/>
      <c r="T216" s="152"/>
      <c r="AT216" s="147" t="s">
        <v>144</v>
      </c>
      <c r="AU216" s="147" t="s">
        <v>149</v>
      </c>
      <c r="AV216" s="144" t="s">
        <v>86</v>
      </c>
      <c r="AW216" s="144" t="s">
        <v>36</v>
      </c>
      <c r="AX216" s="144" t="s">
        <v>21</v>
      </c>
      <c r="AY216" s="147" t="s">
        <v>135</v>
      </c>
    </row>
    <row r="217" spans="2:65" s="17" customFormat="1" ht="16.5" customHeight="1">
      <c r="B217" s="18"/>
      <c r="C217" s="164" t="s">
        <v>399</v>
      </c>
      <c r="D217" s="164" t="s">
        <v>195</v>
      </c>
      <c r="E217" s="165" t="s">
        <v>662</v>
      </c>
      <c r="F217" s="166" t="s">
        <v>663</v>
      </c>
      <c r="G217" s="167" t="s">
        <v>291</v>
      </c>
      <c r="H217" s="168">
        <v>117.6</v>
      </c>
      <c r="I217" s="169"/>
      <c r="J217" s="170">
        <f>ROUND(I217*H217,2)</f>
        <v>0</v>
      </c>
      <c r="K217" s="171"/>
      <c r="L217" s="172"/>
      <c r="M217" s="173" t="s">
        <v>1</v>
      </c>
      <c r="N217" s="174" t="s">
        <v>44</v>
      </c>
      <c r="P217" s="140">
        <f>O217*H217</f>
        <v>0</v>
      </c>
      <c r="Q217" s="140">
        <v>9.92E-3</v>
      </c>
      <c r="R217" s="140">
        <f>Q217*H217</f>
        <v>1.1665919999999999</v>
      </c>
      <c r="S217" s="140">
        <v>0</v>
      </c>
      <c r="T217" s="141">
        <f>S217*H217</f>
        <v>0</v>
      </c>
      <c r="AR217" s="142" t="s">
        <v>176</v>
      </c>
      <c r="AT217" s="142" t="s">
        <v>195</v>
      </c>
      <c r="AU217" s="142" t="s">
        <v>149</v>
      </c>
      <c r="AY217" s="2" t="s">
        <v>135</v>
      </c>
      <c r="BE217" s="143">
        <f>IF(N217="základní",J217,0)</f>
        <v>0</v>
      </c>
      <c r="BF217" s="143">
        <f>IF(N217="snížená",J217,0)</f>
        <v>0</v>
      </c>
      <c r="BG217" s="143">
        <f>IF(N217="zákl. přenesená",J217,0)</f>
        <v>0</v>
      </c>
      <c r="BH217" s="143">
        <f>IF(N217="sníž. přenesená",J217,0)</f>
        <v>0</v>
      </c>
      <c r="BI217" s="143">
        <f>IF(N217="nulová",J217,0)</f>
        <v>0</v>
      </c>
      <c r="BJ217" s="2" t="s">
        <v>21</v>
      </c>
      <c r="BK217" s="143">
        <f>ROUND(I217*H217,2)</f>
        <v>0</v>
      </c>
      <c r="BL217" s="2" t="s">
        <v>142</v>
      </c>
      <c r="BM217" s="142" t="s">
        <v>664</v>
      </c>
    </row>
    <row r="218" spans="2:65" s="17" customFormat="1" ht="19.5">
      <c r="B218" s="18"/>
      <c r="D218" s="146" t="s">
        <v>163</v>
      </c>
      <c r="F218" s="161" t="s">
        <v>665</v>
      </c>
      <c r="I218" s="162"/>
      <c r="L218" s="18"/>
      <c r="M218" s="163"/>
      <c r="T218" s="45"/>
      <c r="AT218" s="2" t="s">
        <v>163</v>
      </c>
      <c r="AU218" s="2" t="s">
        <v>149</v>
      </c>
    </row>
    <row r="219" spans="2:65" s="144" customFormat="1" ht="11.25">
      <c r="B219" s="145"/>
      <c r="D219" s="146" t="s">
        <v>144</v>
      </c>
      <c r="E219" s="147" t="s">
        <v>1</v>
      </c>
      <c r="F219" s="148" t="s">
        <v>666</v>
      </c>
      <c r="H219" s="149">
        <v>117.6</v>
      </c>
      <c r="I219" s="150"/>
      <c r="L219" s="145"/>
      <c r="M219" s="151"/>
      <c r="T219" s="152"/>
      <c r="AT219" s="147" t="s">
        <v>144</v>
      </c>
      <c r="AU219" s="147" t="s">
        <v>149</v>
      </c>
      <c r="AV219" s="144" t="s">
        <v>86</v>
      </c>
      <c r="AW219" s="144" t="s">
        <v>36</v>
      </c>
      <c r="AX219" s="144" t="s">
        <v>21</v>
      </c>
      <c r="AY219" s="147" t="s">
        <v>135</v>
      </c>
    </row>
    <row r="220" spans="2:65" s="17" customFormat="1" ht="24.2" customHeight="1">
      <c r="B220" s="18"/>
      <c r="C220" s="130" t="s">
        <v>404</v>
      </c>
      <c r="D220" s="130" t="s">
        <v>138</v>
      </c>
      <c r="E220" s="131" t="s">
        <v>667</v>
      </c>
      <c r="F220" s="132" t="s">
        <v>668</v>
      </c>
      <c r="G220" s="133" t="s">
        <v>669</v>
      </c>
      <c r="H220" s="134">
        <v>1</v>
      </c>
      <c r="I220" s="135"/>
      <c r="J220" s="136">
        <f>ROUND(I220*H220,2)</f>
        <v>0</v>
      </c>
      <c r="K220" s="137"/>
      <c r="L220" s="18"/>
      <c r="M220" s="138" t="s">
        <v>1</v>
      </c>
      <c r="N220" s="139" t="s">
        <v>44</v>
      </c>
      <c r="P220" s="140">
        <f>O220*H220</f>
        <v>0</v>
      </c>
      <c r="Q220" s="140">
        <v>0</v>
      </c>
      <c r="R220" s="140">
        <f>Q220*H220</f>
        <v>0</v>
      </c>
      <c r="S220" s="140">
        <v>0</v>
      </c>
      <c r="T220" s="141">
        <f>S220*H220</f>
        <v>0</v>
      </c>
      <c r="AR220" s="142" t="s">
        <v>142</v>
      </c>
      <c r="AT220" s="142" t="s">
        <v>138</v>
      </c>
      <c r="AU220" s="142" t="s">
        <v>149</v>
      </c>
      <c r="AY220" s="2" t="s">
        <v>135</v>
      </c>
      <c r="BE220" s="143">
        <f>IF(N220="základní",J220,0)</f>
        <v>0</v>
      </c>
      <c r="BF220" s="143">
        <f>IF(N220="snížená",J220,0)</f>
        <v>0</v>
      </c>
      <c r="BG220" s="143">
        <f>IF(N220="zákl. přenesená",J220,0)</f>
        <v>0</v>
      </c>
      <c r="BH220" s="143">
        <f>IF(N220="sníž. přenesená",J220,0)</f>
        <v>0</v>
      </c>
      <c r="BI220" s="143">
        <f>IF(N220="nulová",J220,0)</f>
        <v>0</v>
      </c>
      <c r="BJ220" s="2" t="s">
        <v>21</v>
      </c>
      <c r="BK220" s="143">
        <f>ROUND(I220*H220,2)</f>
        <v>0</v>
      </c>
      <c r="BL220" s="2" t="s">
        <v>142</v>
      </c>
      <c r="BM220" s="142" t="s">
        <v>670</v>
      </c>
    </row>
    <row r="221" spans="2:65" s="17" customFormat="1" ht="24.2" customHeight="1">
      <c r="B221" s="18"/>
      <c r="C221" s="130" t="s">
        <v>410</v>
      </c>
      <c r="D221" s="130" t="s">
        <v>138</v>
      </c>
      <c r="E221" s="131" t="s">
        <v>671</v>
      </c>
      <c r="F221" s="132" t="s">
        <v>672</v>
      </c>
      <c r="G221" s="133" t="s">
        <v>386</v>
      </c>
      <c r="H221" s="134">
        <v>7</v>
      </c>
      <c r="I221" s="135"/>
      <c r="J221" s="136">
        <f>ROUND(I221*H221,2)</f>
        <v>0</v>
      </c>
      <c r="K221" s="137"/>
      <c r="L221" s="18"/>
      <c r="M221" s="138" t="s">
        <v>1</v>
      </c>
      <c r="N221" s="139" t="s">
        <v>44</v>
      </c>
      <c r="P221" s="140">
        <f>O221*H221</f>
        <v>0</v>
      </c>
      <c r="Q221" s="140">
        <v>4.0050000000000002E-2</v>
      </c>
      <c r="R221" s="140">
        <f>Q221*H221</f>
        <v>0.28034999999999999</v>
      </c>
      <c r="S221" s="140">
        <v>0</v>
      </c>
      <c r="T221" s="141">
        <f>S221*H221</f>
        <v>0</v>
      </c>
      <c r="AR221" s="142" t="s">
        <v>142</v>
      </c>
      <c r="AT221" s="142" t="s">
        <v>138</v>
      </c>
      <c r="AU221" s="142" t="s">
        <v>149</v>
      </c>
      <c r="AY221" s="2" t="s">
        <v>135</v>
      </c>
      <c r="BE221" s="143">
        <f>IF(N221="základní",J221,0)</f>
        <v>0</v>
      </c>
      <c r="BF221" s="143">
        <f>IF(N221="snížená",J221,0)</f>
        <v>0</v>
      </c>
      <c r="BG221" s="143">
        <f>IF(N221="zákl. přenesená",J221,0)</f>
        <v>0</v>
      </c>
      <c r="BH221" s="143">
        <f>IF(N221="sníž. přenesená",J221,0)</f>
        <v>0</v>
      </c>
      <c r="BI221" s="143">
        <f>IF(N221="nulová",J221,0)</f>
        <v>0</v>
      </c>
      <c r="BJ221" s="2" t="s">
        <v>21</v>
      </c>
      <c r="BK221" s="143">
        <f>ROUND(I221*H221,2)</f>
        <v>0</v>
      </c>
      <c r="BL221" s="2" t="s">
        <v>142</v>
      </c>
      <c r="BM221" s="142" t="s">
        <v>673</v>
      </c>
    </row>
    <row r="222" spans="2:65" s="17" customFormat="1" ht="33" customHeight="1">
      <c r="B222" s="18"/>
      <c r="C222" s="130" t="s">
        <v>415</v>
      </c>
      <c r="D222" s="130" t="s">
        <v>138</v>
      </c>
      <c r="E222" s="131" t="s">
        <v>674</v>
      </c>
      <c r="F222" s="132" t="s">
        <v>675</v>
      </c>
      <c r="G222" s="133" t="s">
        <v>386</v>
      </c>
      <c r="H222" s="134">
        <v>3</v>
      </c>
      <c r="I222" s="135"/>
      <c r="J222" s="136">
        <f>ROUND(I222*H222,2)</f>
        <v>0</v>
      </c>
      <c r="K222" s="137"/>
      <c r="L222" s="18"/>
      <c r="M222" s="138" t="s">
        <v>1</v>
      </c>
      <c r="N222" s="139" t="s">
        <v>44</v>
      </c>
      <c r="P222" s="140">
        <f>O222*H222</f>
        <v>0</v>
      </c>
      <c r="Q222" s="140">
        <v>3.96E-3</v>
      </c>
      <c r="R222" s="140">
        <f>Q222*H222</f>
        <v>1.188E-2</v>
      </c>
      <c r="S222" s="140">
        <v>0</v>
      </c>
      <c r="T222" s="141">
        <f>S222*H222</f>
        <v>0</v>
      </c>
      <c r="AR222" s="142" t="s">
        <v>142</v>
      </c>
      <c r="AT222" s="142" t="s">
        <v>138</v>
      </c>
      <c r="AU222" s="142" t="s">
        <v>149</v>
      </c>
      <c r="AY222" s="2" t="s">
        <v>135</v>
      </c>
      <c r="BE222" s="143">
        <f>IF(N222="základní",J222,0)</f>
        <v>0</v>
      </c>
      <c r="BF222" s="143">
        <f>IF(N222="snížená",J222,0)</f>
        <v>0</v>
      </c>
      <c r="BG222" s="143">
        <f>IF(N222="zákl. přenesená",J222,0)</f>
        <v>0</v>
      </c>
      <c r="BH222" s="143">
        <f>IF(N222="sníž. přenesená",J222,0)</f>
        <v>0</v>
      </c>
      <c r="BI222" s="143">
        <f>IF(N222="nulová",J222,0)</f>
        <v>0</v>
      </c>
      <c r="BJ222" s="2" t="s">
        <v>21</v>
      </c>
      <c r="BK222" s="143">
        <f>ROUND(I222*H222,2)</f>
        <v>0</v>
      </c>
      <c r="BL222" s="2" t="s">
        <v>142</v>
      </c>
      <c r="BM222" s="142" t="s">
        <v>676</v>
      </c>
    </row>
    <row r="223" spans="2:65" s="17" customFormat="1" ht="19.5">
      <c r="B223" s="18"/>
      <c r="D223" s="146" t="s">
        <v>163</v>
      </c>
      <c r="F223" s="161" t="s">
        <v>677</v>
      </c>
      <c r="I223" s="162"/>
      <c r="L223" s="18"/>
      <c r="M223" s="163"/>
      <c r="T223" s="45"/>
      <c r="AT223" s="2" t="s">
        <v>163</v>
      </c>
      <c r="AU223" s="2" t="s">
        <v>149</v>
      </c>
    </row>
    <row r="224" spans="2:65" s="17" customFormat="1" ht="33" customHeight="1">
      <c r="B224" s="18"/>
      <c r="C224" s="130" t="s">
        <v>420</v>
      </c>
      <c r="D224" s="130" t="s">
        <v>138</v>
      </c>
      <c r="E224" s="131" t="s">
        <v>678</v>
      </c>
      <c r="F224" s="132" t="s">
        <v>679</v>
      </c>
      <c r="G224" s="133" t="s">
        <v>386</v>
      </c>
      <c r="H224" s="134">
        <v>4</v>
      </c>
      <c r="I224" s="135"/>
      <c r="J224" s="136">
        <f>ROUND(I224*H224,2)</f>
        <v>0</v>
      </c>
      <c r="K224" s="137"/>
      <c r="L224" s="18"/>
      <c r="M224" s="138" t="s">
        <v>1</v>
      </c>
      <c r="N224" s="139" t="s">
        <v>44</v>
      </c>
      <c r="P224" s="140">
        <f>O224*H224</f>
        <v>0</v>
      </c>
      <c r="Q224" s="140">
        <v>5.9800000000000001E-3</v>
      </c>
      <c r="R224" s="140">
        <f>Q224*H224</f>
        <v>2.392E-2</v>
      </c>
      <c r="S224" s="140">
        <v>0</v>
      </c>
      <c r="T224" s="141">
        <f>S224*H224</f>
        <v>0</v>
      </c>
      <c r="AR224" s="142" t="s">
        <v>142</v>
      </c>
      <c r="AT224" s="142" t="s">
        <v>138</v>
      </c>
      <c r="AU224" s="142" t="s">
        <v>149</v>
      </c>
      <c r="AY224" s="2" t="s">
        <v>135</v>
      </c>
      <c r="BE224" s="143">
        <f>IF(N224="základní",J224,0)</f>
        <v>0</v>
      </c>
      <c r="BF224" s="143">
        <f>IF(N224="snížená",J224,0)</f>
        <v>0</v>
      </c>
      <c r="BG224" s="143">
        <f>IF(N224="zákl. přenesená",J224,0)</f>
        <v>0</v>
      </c>
      <c r="BH224" s="143">
        <f>IF(N224="sníž. přenesená",J224,0)</f>
        <v>0</v>
      </c>
      <c r="BI224" s="143">
        <f>IF(N224="nulová",J224,0)</f>
        <v>0</v>
      </c>
      <c r="BJ224" s="2" t="s">
        <v>21</v>
      </c>
      <c r="BK224" s="143">
        <f>ROUND(I224*H224,2)</f>
        <v>0</v>
      </c>
      <c r="BL224" s="2" t="s">
        <v>142</v>
      </c>
      <c r="BM224" s="142" t="s">
        <v>680</v>
      </c>
    </row>
    <row r="225" spans="2:65" s="17" customFormat="1" ht="19.5">
      <c r="B225" s="18"/>
      <c r="D225" s="146" t="s">
        <v>163</v>
      </c>
      <c r="F225" s="161" t="s">
        <v>681</v>
      </c>
      <c r="I225" s="162"/>
      <c r="L225" s="18"/>
      <c r="M225" s="163"/>
      <c r="T225" s="45"/>
      <c r="AT225" s="2" t="s">
        <v>163</v>
      </c>
      <c r="AU225" s="2" t="s">
        <v>149</v>
      </c>
    </row>
    <row r="226" spans="2:65" s="17" customFormat="1" ht="24.2" customHeight="1">
      <c r="B226" s="18"/>
      <c r="C226" s="130" t="s">
        <v>425</v>
      </c>
      <c r="D226" s="130" t="s">
        <v>138</v>
      </c>
      <c r="E226" s="131" t="s">
        <v>682</v>
      </c>
      <c r="F226" s="132" t="s">
        <v>683</v>
      </c>
      <c r="G226" s="133" t="s">
        <v>386</v>
      </c>
      <c r="H226" s="134">
        <v>7</v>
      </c>
      <c r="I226" s="135"/>
      <c r="J226" s="136">
        <f>ROUND(I226*H226,2)</f>
        <v>0</v>
      </c>
      <c r="K226" s="137"/>
      <c r="L226" s="18"/>
      <c r="M226" s="138" t="s">
        <v>1</v>
      </c>
      <c r="N226" s="139" t="s">
        <v>44</v>
      </c>
      <c r="P226" s="140">
        <f>O226*H226</f>
        <v>0</v>
      </c>
      <c r="Q226" s="140">
        <v>0</v>
      </c>
      <c r="R226" s="140">
        <f>Q226*H226</f>
        <v>0</v>
      </c>
      <c r="S226" s="140">
        <v>0</v>
      </c>
      <c r="T226" s="141">
        <f>S226*H226</f>
        <v>0</v>
      </c>
      <c r="AR226" s="142" t="s">
        <v>142</v>
      </c>
      <c r="AT226" s="142" t="s">
        <v>138</v>
      </c>
      <c r="AU226" s="142" t="s">
        <v>149</v>
      </c>
      <c r="AY226" s="2" t="s">
        <v>135</v>
      </c>
      <c r="BE226" s="143">
        <f>IF(N226="základní",J226,0)</f>
        <v>0</v>
      </c>
      <c r="BF226" s="143">
        <f>IF(N226="snížená",J226,0)</f>
        <v>0</v>
      </c>
      <c r="BG226" s="143">
        <f>IF(N226="zákl. přenesená",J226,0)</f>
        <v>0</v>
      </c>
      <c r="BH226" s="143">
        <f>IF(N226="sníž. přenesená",J226,0)</f>
        <v>0</v>
      </c>
      <c r="BI226" s="143">
        <f>IF(N226="nulová",J226,0)</f>
        <v>0</v>
      </c>
      <c r="BJ226" s="2" t="s">
        <v>21</v>
      </c>
      <c r="BK226" s="143">
        <f>ROUND(I226*H226,2)</f>
        <v>0</v>
      </c>
      <c r="BL226" s="2" t="s">
        <v>142</v>
      </c>
      <c r="BM226" s="142" t="s">
        <v>684</v>
      </c>
    </row>
    <row r="227" spans="2:65" s="17" customFormat="1" ht="24.2" customHeight="1">
      <c r="B227" s="18"/>
      <c r="C227" s="130" t="s">
        <v>310</v>
      </c>
      <c r="D227" s="130" t="s">
        <v>138</v>
      </c>
      <c r="E227" s="131" t="s">
        <v>685</v>
      </c>
      <c r="F227" s="132" t="s">
        <v>686</v>
      </c>
      <c r="G227" s="133" t="s">
        <v>386</v>
      </c>
      <c r="H227" s="134">
        <v>7</v>
      </c>
      <c r="I227" s="135"/>
      <c r="J227" s="136">
        <f>ROUND(I227*H227,2)</f>
        <v>0</v>
      </c>
      <c r="K227" s="137"/>
      <c r="L227" s="18"/>
      <c r="M227" s="138" t="s">
        <v>1</v>
      </c>
      <c r="N227" s="139" t="s">
        <v>44</v>
      </c>
      <c r="P227" s="140">
        <f>O227*H227</f>
        <v>0</v>
      </c>
      <c r="Q227" s="140">
        <v>1.9400000000000001E-3</v>
      </c>
      <c r="R227" s="140">
        <f>Q227*H227</f>
        <v>1.358E-2</v>
      </c>
      <c r="S227" s="140">
        <v>0</v>
      </c>
      <c r="T227" s="141">
        <f>S227*H227</f>
        <v>0</v>
      </c>
      <c r="AR227" s="142" t="s">
        <v>142</v>
      </c>
      <c r="AT227" s="142" t="s">
        <v>138</v>
      </c>
      <c r="AU227" s="142" t="s">
        <v>149</v>
      </c>
      <c r="AY227" s="2" t="s">
        <v>135</v>
      </c>
      <c r="BE227" s="143">
        <f>IF(N227="základní",J227,0)</f>
        <v>0</v>
      </c>
      <c r="BF227" s="143">
        <f>IF(N227="snížená",J227,0)</f>
        <v>0</v>
      </c>
      <c r="BG227" s="143">
        <f>IF(N227="zákl. přenesená",J227,0)</f>
        <v>0</v>
      </c>
      <c r="BH227" s="143">
        <f>IF(N227="sníž. přenesená",J227,0)</f>
        <v>0</v>
      </c>
      <c r="BI227" s="143">
        <f>IF(N227="nulová",J227,0)</f>
        <v>0</v>
      </c>
      <c r="BJ227" s="2" t="s">
        <v>21</v>
      </c>
      <c r="BK227" s="143">
        <f>ROUND(I227*H227,2)</f>
        <v>0</v>
      </c>
      <c r="BL227" s="2" t="s">
        <v>142</v>
      </c>
      <c r="BM227" s="142" t="s">
        <v>687</v>
      </c>
    </row>
    <row r="228" spans="2:65" s="17" customFormat="1" ht="16.5" customHeight="1">
      <c r="B228" s="18"/>
      <c r="C228" s="130" t="s">
        <v>435</v>
      </c>
      <c r="D228" s="130" t="s">
        <v>138</v>
      </c>
      <c r="E228" s="131" t="s">
        <v>688</v>
      </c>
      <c r="F228" s="132" t="s">
        <v>689</v>
      </c>
      <c r="G228" s="133" t="s">
        <v>291</v>
      </c>
      <c r="H228" s="134">
        <v>21</v>
      </c>
      <c r="I228" s="135"/>
      <c r="J228" s="136">
        <f>ROUND(I228*H228,2)</f>
        <v>0</v>
      </c>
      <c r="K228" s="137"/>
      <c r="L228" s="18"/>
      <c r="M228" s="138" t="s">
        <v>1</v>
      </c>
      <c r="N228" s="139" t="s">
        <v>44</v>
      </c>
      <c r="P228" s="140">
        <f>O228*H228</f>
        <v>0</v>
      </c>
      <c r="Q228" s="140">
        <v>1.9000000000000001E-4</v>
      </c>
      <c r="R228" s="140">
        <f>Q228*H228</f>
        <v>3.9900000000000005E-3</v>
      </c>
      <c r="S228" s="140">
        <v>0</v>
      </c>
      <c r="T228" s="141">
        <f>S228*H228</f>
        <v>0</v>
      </c>
      <c r="AR228" s="142" t="s">
        <v>142</v>
      </c>
      <c r="AT228" s="142" t="s">
        <v>138</v>
      </c>
      <c r="AU228" s="142" t="s">
        <v>149</v>
      </c>
      <c r="AY228" s="2" t="s">
        <v>135</v>
      </c>
      <c r="BE228" s="143">
        <f>IF(N228="základní",J228,0)</f>
        <v>0</v>
      </c>
      <c r="BF228" s="143">
        <f>IF(N228="snížená",J228,0)</f>
        <v>0</v>
      </c>
      <c r="BG228" s="143">
        <f>IF(N228="zákl. přenesená",J228,0)</f>
        <v>0</v>
      </c>
      <c r="BH228" s="143">
        <f>IF(N228="sníž. přenesená",J228,0)</f>
        <v>0</v>
      </c>
      <c r="BI228" s="143">
        <f>IF(N228="nulová",J228,0)</f>
        <v>0</v>
      </c>
      <c r="BJ228" s="2" t="s">
        <v>21</v>
      </c>
      <c r="BK228" s="143">
        <f>ROUND(I228*H228,2)</f>
        <v>0</v>
      </c>
      <c r="BL228" s="2" t="s">
        <v>142</v>
      </c>
      <c r="BM228" s="142" t="s">
        <v>690</v>
      </c>
    </row>
    <row r="229" spans="2:65" s="17" customFormat="1" ht="19.5">
      <c r="B229" s="18"/>
      <c r="D229" s="146" t="s">
        <v>163</v>
      </c>
      <c r="F229" s="161" t="s">
        <v>691</v>
      </c>
      <c r="I229" s="162"/>
      <c r="L229" s="18"/>
      <c r="M229" s="163"/>
      <c r="T229" s="45"/>
      <c r="AT229" s="2" t="s">
        <v>163</v>
      </c>
      <c r="AU229" s="2" t="s">
        <v>149</v>
      </c>
    </row>
    <row r="230" spans="2:65" s="17" customFormat="1" ht="16.5" customHeight="1">
      <c r="B230" s="18"/>
      <c r="C230" s="130" t="s">
        <v>440</v>
      </c>
      <c r="D230" s="130" t="s">
        <v>138</v>
      </c>
      <c r="E230" s="131" t="s">
        <v>692</v>
      </c>
      <c r="F230" s="132" t="s">
        <v>693</v>
      </c>
      <c r="G230" s="133" t="s">
        <v>291</v>
      </c>
      <c r="H230" s="134">
        <v>245</v>
      </c>
      <c r="I230" s="135"/>
      <c r="J230" s="136">
        <f>ROUND(I230*H230,2)</f>
        <v>0</v>
      </c>
      <c r="K230" s="137"/>
      <c r="L230" s="18"/>
      <c r="M230" s="138" t="s">
        <v>1</v>
      </c>
      <c r="N230" s="139" t="s">
        <v>44</v>
      </c>
      <c r="P230" s="140">
        <f>O230*H230</f>
        <v>0</v>
      </c>
      <c r="Q230" s="140">
        <v>2.0000000000000001E-4</v>
      </c>
      <c r="R230" s="140">
        <f>Q230*H230</f>
        <v>4.9000000000000002E-2</v>
      </c>
      <c r="S230" s="140">
        <v>0</v>
      </c>
      <c r="T230" s="141">
        <f>S230*H230</f>
        <v>0</v>
      </c>
      <c r="AR230" s="142" t="s">
        <v>142</v>
      </c>
      <c r="AT230" s="142" t="s">
        <v>138</v>
      </c>
      <c r="AU230" s="142" t="s">
        <v>149</v>
      </c>
      <c r="AY230" s="2" t="s">
        <v>135</v>
      </c>
      <c r="BE230" s="143">
        <f>IF(N230="základní",J230,0)</f>
        <v>0</v>
      </c>
      <c r="BF230" s="143">
        <f>IF(N230="snížená",J230,0)</f>
        <v>0</v>
      </c>
      <c r="BG230" s="143">
        <f>IF(N230="zákl. přenesená",J230,0)</f>
        <v>0</v>
      </c>
      <c r="BH230" s="143">
        <f>IF(N230="sníž. přenesená",J230,0)</f>
        <v>0</v>
      </c>
      <c r="BI230" s="143">
        <f>IF(N230="nulová",J230,0)</f>
        <v>0</v>
      </c>
      <c r="BJ230" s="2" t="s">
        <v>21</v>
      </c>
      <c r="BK230" s="143">
        <f>ROUND(I230*H230,2)</f>
        <v>0</v>
      </c>
      <c r="BL230" s="2" t="s">
        <v>142</v>
      </c>
      <c r="BM230" s="142" t="s">
        <v>694</v>
      </c>
    </row>
    <row r="231" spans="2:65" s="17" customFormat="1" ht="19.5">
      <c r="B231" s="18"/>
      <c r="D231" s="146" t="s">
        <v>163</v>
      </c>
      <c r="F231" s="161" t="s">
        <v>691</v>
      </c>
      <c r="I231" s="162"/>
      <c r="L231" s="18"/>
      <c r="M231" s="163"/>
      <c r="T231" s="45"/>
      <c r="AT231" s="2" t="s">
        <v>163</v>
      </c>
      <c r="AU231" s="2" t="s">
        <v>149</v>
      </c>
    </row>
    <row r="232" spans="2:65" s="144" customFormat="1" ht="11.25">
      <c r="B232" s="145"/>
      <c r="D232" s="146" t="s">
        <v>144</v>
      </c>
      <c r="E232" s="147" t="s">
        <v>1</v>
      </c>
      <c r="F232" s="148" t="s">
        <v>695</v>
      </c>
      <c r="H232" s="149">
        <v>245</v>
      </c>
      <c r="I232" s="150"/>
      <c r="L232" s="145"/>
      <c r="M232" s="151"/>
      <c r="T232" s="152"/>
      <c r="AT232" s="147" t="s">
        <v>144</v>
      </c>
      <c r="AU232" s="147" t="s">
        <v>149</v>
      </c>
      <c r="AV232" s="144" t="s">
        <v>86</v>
      </c>
      <c r="AW232" s="144" t="s">
        <v>36</v>
      </c>
      <c r="AX232" s="144" t="s">
        <v>21</v>
      </c>
      <c r="AY232" s="147" t="s">
        <v>135</v>
      </c>
    </row>
    <row r="233" spans="2:65" s="17" customFormat="1" ht="21.75" customHeight="1">
      <c r="B233" s="18"/>
      <c r="C233" s="130" t="s">
        <v>444</v>
      </c>
      <c r="D233" s="130" t="s">
        <v>138</v>
      </c>
      <c r="E233" s="131" t="s">
        <v>696</v>
      </c>
      <c r="F233" s="132" t="s">
        <v>697</v>
      </c>
      <c r="G233" s="133" t="s">
        <v>291</v>
      </c>
      <c r="H233" s="134">
        <v>266</v>
      </c>
      <c r="I233" s="135"/>
      <c r="J233" s="136">
        <f>ROUND(I233*H233,2)</f>
        <v>0</v>
      </c>
      <c r="K233" s="137"/>
      <c r="L233" s="18"/>
      <c r="M233" s="138" t="s">
        <v>1</v>
      </c>
      <c r="N233" s="139" t="s">
        <v>44</v>
      </c>
      <c r="P233" s="140">
        <f>O233*H233</f>
        <v>0</v>
      </c>
      <c r="Q233" s="140">
        <v>6.9999999999999994E-5</v>
      </c>
      <c r="R233" s="140">
        <f>Q233*H233</f>
        <v>1.8619999999999998E-2</v>
      </c>
      <c r="S233" s="140">
        <v>0</v>
      </c>
      <c r="T233" s="141">
        <f>S233*H233</f>
        <v>0</v>
      </c>
      <c r="AR233" s="142" t="s">
        <v>142</v>
      </c>
      <c r="AT233" s="142" t="s">
        <v>138</v>
      </c>
      <c r="AU233" s="142" t="s">
        <v>149</v>
      </c>
      <c r="AY233" s="2" t="s">
        <v>135</v>
      </c>
      <c r="BE233" s="143">
        <f>IF(N233="základní",J233,0)</f>
        <v>0</v>
      </c>
      <c r="BF233" s="143">
        <f>IF(N233="snížená",J233,0)</f>
        <v>0</v>
      </c>
      <c r="BG233" s="143">
        <f>IF(N233="zákl. přenesená",J233,0)</f>
        <v>0</v>
      </c>
      <c r="BH233" s="143">
        <f>IF(N233="sníž. přenesená",J233,0)</f>
        <v>0</v>
      </c>
      <c r="BI233" s="143">
        <f>IF(N233="nulová",J233,0)</f>
        <v>0</v>
      </c>
      <c r="BJ233" s="2" t="s">
        <v>21</v>
      </c>
      <c r="BK233" s="143">
        <f>ROUND(I233*H233,2)</f>
        <v>0</v>
      </c>
      <c r="BL233" s="2" t="s">
        <v>142</v>
      </c>
      <c r="BM233" s="142" t="s">
        <v>698</v>
      </c>
    </row>
    <row r="234" spans="2:65" s="144" customFormat="1" ht="11.25">
      <c r="B234" s="145"/>
      <c r="D234" s="146" t="s">
        <v>144</v>
      </c>
      <c r="E234" s="147" t="s">
        <v>1</v>
      </c>
      <c r="F234" s="148" t="s">
        <v>699</v>
      </c>
      <c r="H234" s="149">
        <v>266</v>
      </c>
      <c r="I234" s="150"/>
      <c r="L234" s="145"/>
      <c r="M234" s="151"/>
      <c r="T234" s="152"/>
      <c r="AT234" s="147" t="s">
        <v>144</v>
      </c>
      <c r="AU234" s="147" t="s">
        <v>149</v>
      </c>
      <c r="AV234" s="144" t="s">
        <v>86</v>
      </c>
      <c r="AW234" s="144" t="s">
        <v>36</v>
      </c>
      <c r="AX234" s="144" t="s">
        <v>21</v>
      </c>
      <c r="AY234" s="147" t="s">
        <v>135</v>
      </c>
    </row>
    <row r="235" spans="2:65" s="117" customFormat="1" ht="22.9" customHeight="1">
      <c r="B235" s="118"/>
      <c r="D235" s="119" t="s">
        <v>78</v>
      </c>
      <c r="E235" s="128" t="s">
        <v>181</v>
      </c>
      <c r="F235" s="128" t="s">
        <v>700</v>
      </c>
      <c r="I235" s="121"/>
      <c r="J235" s="129">
        <f>BK235</f>
        <v>0</v>
      </c>
      <c r="L235" s="118"/>
      <c r="M235" s="123"/>
      <c r="P235" s="124">
        <f>SUM(P236:P259)</f>
        <v>0</v>
      </c>
      <c r="R235" s="124">
        <f>SUM(R236:R259)</f>
        <v>218.05370830000001</v>
      </c>
      <c r="T235" s="125">
        <f>SUM(T236:T259)</f>
        <v>0</v>
      </c>
      <c r="AR235" s="119" t="s">
        <v>21</v>
      </c>
      <c r="AT235" s="126" t="s">
        <v>78</v>
      </c>
      <c r="AU235" s="126" t="s">
        <v>21</v>
      </c>
      <c r="AY235" s="119" t="s">
        <v>135</v>
      </c>
      <c r="BK235" s="127">
        <f>SUM(BK236:BK259)</f>
        <v>0</v>
      </c>
    </row>
    <row r="236" spans="2:65" s="17" customFormat="1" ht="24.2" customHeight="1">
      <c r="B236" s="18"/>
      <c r="C236" s="130" t="s">
        <v>447</v>
      </c>
      <c r="D236" s="130" t="s">
        <v>138</v>
      </c>
      <c r="E236" s="131" t="s">
        <v>701</v>
      </c>
      <c r="F236" s="132" t="s">
        <v>702</v>
      </c>
      <c r="G236" s="133" t="s">
        <v>703</v>
      </c>
      <c r="H236" s="134">
        <v>3</v>
      </c>
      <c r="I236" s="135"/>
      <c r="J236" s="136">
        <f>ROUND(I236*H236,2)</f>
        <v>0</v>
      </c>
      <c r="K236" s="137"/>
      <c r="L236" s="18"/>
      <c r="M236" s="138" t="s">
        <v>1</v>
      </c>
      <c r="N236" s="139" t="s">
        <v>44</v>
      </c>
      <c r="P236" s="140">
        <f>O236*H236</f>
        <v>0</v>
      </c>
      <c r="Q236" s="140">
        <v>0</v>
      </c>
      <c r="R236" s="140">
        <f>Q236*H236</f>
        <v>0</v>
      </c>
      <c r="S236" s="140">
        <v>0</v>
      </c>
      <c r="T236" s="141">
        <f>S236*H236</f>
        <v>0</v>
      </c>
      <c r="AR236" s="142" t="s">
        <v>142</v>
      </c>
      <c r="AT236" s="142" t="s">
        <v>138</v>
      </c>
      <c r="AU236" s="142" t="s">
        <v>86</v>
      </c>
      <c r="AY236" s="2" t="s">
        <v>135</v>
      </c>
      <c r="BE236" s="143">
        <f>IF(N236="základní",J236,0)</f>
        <v>0</v>
      </c>
      <c r="BF236" s="143">
        <f>IF(N236="snížená",J236,0)</f>
        <v>0</v>
      </c>
      <c r="BG236" s="143">
        <f>IF(N236="zákl. přenesená",J236,0)</f>
        <v>0</v>
      </c>
      <c r="BH236" s="143">
        <f>IF(N236="sníž. přenesená",J236,0)</f>
        <v>0</v>
      </c>
      <c r="BI236" s="143">
        <f>IF(N236="nulová",J236,0)</f>
        <v>0</v>
      </c>
      <c r="BJ236" s="2" t="s">
        <v>21</v>
      </c>
      <c r="BK236" s="143">
        <f>ROUND(I236*H236,2)</f>
        <v>0</v>
      </c>
      <c r="BL236" s="2" t="s">
        <v>142</v>
      </c>
      <c r="BM236" s="142" t="s">
        <v>704</v>
      </c>
    </row>
    <row r="237" spans="2:65" s="17" customFormat="1" ht="19.5">
      <c r="B237" s="18"/>
      <c r="D237" s="146" t="s">
        <v>163</v>
      </c>
      <c r="F237" s="161" t="s">
        <v>705</v>
      </c>
      <c r="I237" s="162"/>
      <c r="L237" s="18"/>
      <c r="M237" s="163"/>
      <c r="T237" s="45"/>
      <c r="AT237" s="2" t="s">
        <v>163</v>
      </c>
      <c r="AU237" s="2" t="s">
        <v>86</v>
      </c>
    </row>
    <row r="238" spans="2:65" s="17" customFormat="1" ht="24.2" customHeight="1">
      <c r="B238" s="18"/>
      <c r="C238" s="130" t="s">
        <v>449</v>
      </c>
      <c r="D238" s="130" t="s">
        <v>138</v>
      </c>
      <c r="E238" s="131" t="s">
        <v>706</v>
      </c>
      <c r="F238" s="132" t="s">
        <v>707</v>
      </c>
      <c r="G238" s="133" t="s">
        <v>291</v>
      </c>
      <c r="H238" s="134">
        <v>173</v>
      </c>
      <c r="I238" s="135"/>
      <c r="J238" s="136">
        <f>ROUND(I238*H238,2)</f>
        <v>0</v>
      </c>
      <c r="K238" s="137"/>
      <c r="L238" s="18"/>
      <c r="M238" s="138" t="s">
        <v>1</v>
      </c>
      <c r="N238" s="139" t="s">
        <v>44</v>
      </c>
      <c r="P238" s="140">
        <f>O238*H238</f>
        <v>0</v>
      </c>
      <c r="Q238" s="140">
        <v>0</v>
      </c>
      <c r="R238" s="140">
        <f>Q238*H238</f>
        <v>0</v>
      </c>
      <c r="S238" s="140">
        <v>0</v>
      </c>
      <c r="T238" s="141">
        <f>S238*H238</f>
        <v>0</v>
      </c>
      <c r="AR238" s="142" t="s">
        <v>142</v>
      </c>
      <c r="AT238" s="142" t="s">
        <v>138</v>
      </c>
      <c r="AU238" s="142" t="s">
        <v>86</v>
      </c>
      <c r="AY238" s="2" t="s">
        <v>135</v>
      </c>
      <c r="BE238" s="143">
        <f>IF(N238="základní",J238,0)</f>
        <v>0</v>
      </c>
      <c r="BF238" s="143">
        <f>IF(N238="snížená",J238,0)</f>
        <v>0</v>
      </c>
      <c r="BG238" s="143">
        <f>IF(N238="zákl. přenesená",J238,0)</f>
        <v>0</v>
      </c>
      <c r="BH238" s="143">
        <f>IF(N238="sníž. přenesená",J238,0)</f>
        <v>0</v>
      </c>
      <c r="BI238" s="143">
        <f>IF(N238="nulová",J238,0)</f>
        <v>0</v>
      </c>
      <c r="BJ238" s="2" t="s">
        <v>21</v>
      </c>
      <c r="BK238" s="143">
        <f>ROUND(I238*H238,2)</f>
        <v>0</v>
      </c>
      <c r="BL238" s="2" t="s">
        <v>142</v>
      </c>
      <c r="BM238" s="142" t="s">
        <v>708</v>
      </c>
    </row>
    <row r="239" spans="2:65" s="17" customFormat="1" ht="19.5">
      <c r="B239" s="18"/>
      <c r="D239" s="146" t="s">
        <v>163</v>
      </c>
      <c r="F239" s="161" t="s">
        <v>705</v>
      </c>
      <c r="I239" s="162"/>
      <c r="L239" s="18"/>
      <c r="M239" s="163"/>
      <c r="T239" s="45"/>
      <c r="AT239" s="2" t="s">
        <v>163</v>
      </c>
      <c r="AU239" s="2" t="s">
        <v>86</v>
      </c>
    </row>
    <row r="240" spans="2:65" s="17" customFormat="1" ht="24.2" customHeight="1">
      <c r="B240" s="18"/>
      <c r="C240" s="130" t="s">
        <v>452</v>
      </c>
      <c r="D240" s="130" t="s">
        <v>138</v>
      </c>
      <c r="E240" s="131" t="s">
        <v>709</v>
      </c>
      <c r="F240" s="132" t="s">
        <v>710</v>
      </c>
      <c r="G240" s="133" t="s">
        <v>291</v>
      </c>
      <c r="H240" s="134">
        <v>173</v>
      </c>
      <c r="I240" s="135"/>
      <c r="J240" s="136">
        <f>ROUND(I240*H240,2)</f>
        <v>0</v>
      </c>
      <c r="K240" s="137"/>
      <c r="L240" s="18"/>
      <c r="M240" s="138" t="s">
        <v>1</v>
      </c>
      <c r="N240" s="139" t="s">
        <v>44</v>
      </c>
      <c r="P240" s="140">
        <f>O240*H240</f>
        <v>0</v>
      </c>
      <c r="Q240" s="140">
        <v>0</v>
      </c>
      <c r="R240" s="140">
        <f>Q240*H240</f>
        <v>0</v>
      </c>
      <c r="S240" s="140">
        <v>0</v>
      </c>
      <c r="T240" s="141">
        <f>S240*H240</f>
        <v>0</v>
      </c>
      <c r="AR240" s="142" t="s">
        <v>142</v>
      </c>
      <c r="AT240" s="142" t="s">
        <v>138</v>
      </c>
      <c r="AU240" s="142" t="s">
        <v>86</v>
      </c>
      <c r="AY240" s="2" t="s">
        <v>135</v>
      </c>
      <c r="BE240" s="143">
        <f>IF(N240="základní",J240,0)</f>
        <v>0</v>
      </c>
      <c r="BF240" s="143">
        <f>IF(N240="snížená",J240,0)</f>
        <v>0</v>
      </c>
      <c r="BG240" s="143">
        <f>IF(N240="zákl. přenesená",J240,0)</f>
        <v>0</v>
      </c>
      <c r="BH240" s="143">
        <f>IF(N240="sníž. přenesená",J240,0)</f>
        <v>0</v>
      </c>
      <c r="BI240" s="143">
        <f>IF(N240="nulová",J240,0)</f>
        <v>0</v>
      </c>
      <c r="BJ240" s="2" t="s">
        <v>21</v>
      </c>
      <c r="BK240" s="143">
        <f>ROUND(I240*H240,2)</f>
        <v>0</v>
      </c>
      <c r="BL240" s="2" t="s">
        <v>142</v>
      </c>
      <c r="BM240" s="142" t="s">
        <v>711</v>
      </c>
    </row>
    <row r="241" spans="2:65" s="17" customFormat="1" ht="19.5">
      <c r="B241" s="18"/>
      <c r="D241" s="146" t="s">
        <v>163</v>
      </c>
      <c r="F241" s="161" t="s">
        <v>705</v>
      </c>
      <c r="I241" s="162"/>
      <c r="L241" s="18"/>
      <c r="M241" s="163"/>
      <c r="T241" s="45"/>
      <c r="AT241" s="2" t="s">
        <v>163</v>
      </c>
      <c r="AU241" s="2" t="s">
        <v>86</v>
      </c>
    </row>
    <row r="242" spans="2:65" s="144" customFormat="1" ht="11.25">
      <c r="B242" s="145"/>
      <c r="D242" s="146" t="s">
        <v>144</v>
      </c>
      <c r="E242" s="147" t="s">
        <v>1</v>
      </c>
      <c r="F242" s="148" t="s">
        <v>712</v>
      </c>
      <c r="H242" s="149">
        <v>173</v>
      </c>
      <c r="I242" s="150"/>
      <c r="L242" s="145"/>
      <c r="M242" s="151"/>
      <c r="T242" s="152"/>
      <c r="AT242" s="147" t="s">
        <v>144</v>
      </c>
      <c r="AU242" s="147" t="s">
        <v>86</v>
      </c>
      <c r="AV242" s="144" t="s">
        <v>86</v>
      </c>
      <c r="AW242" s="144" t="s">
        <v>36</v>
      </c>
      <c r="AX242" s="144" t="s">
        <v>21</v>
      </c>
      <c r="AY242" s="147" t="s">
        <v>135</v>
      </c>
    </row>
    <row r="243" spans="2:65" s="17" customFormat="1" ht="24.2" customHeight="1">
      <c r="B243" s="18"/>
      <c r="C243" s="130" t="s">
        <v>454</v>
      </c>
      <c r="D243" s="130" t="s">
        <v>138</v>
      </c>
      <c r="E243" s="131" t="s">
        <v>713</v>
      </c>
      <c r="F243" s="132" t="s">
        <v>714</v>
      </c>
      <c r="G243" s="133" t="s">
        <v>291</v>
      </c>
      <c r="H243" s="134">
        <v>173</v>
      </c>
      <c r="I243" s="135"/>
      <c r="J243" s="136">
        <f>ROUND(I243*H243,2)</f>
        <v>0</v>
      </c>
      <c r="K243" s="137"/>
      <c r="L243" s="18"/>
      <c r="M243" s="138" t="s">
        <v>1</v>
      </c>
      <c r="N243" s="139" t="s">
        <v>44</v>
      </c>
      <c r="P243" s="140">
        <f>O243*H243</f>
        <v>0</v>
      </c>
      <c r="Q243" s="140">
        <v>0</v>
      </c>
      <c r="R243" s="140">
        <f>Q243*H243</f>
        <v>0</v>
      </c>
      <c r="S243" s="140">
        <v>0</v>
      </c>
      <c r="T243" s="141">
        <f>S243*H243</f>
        <v>0</v>
      </c>
      <c r="AR243" s="142" t="s">
        <v>142</v>
      </c>
      <c r="AT243" s="142" t="s">
        <v>138</v>
      </c>
      <c r="AU243" s="142" t="s">
        <v>86</v>
      </c>
      <c r="AY243" s="2" t="s">
        <v>135</v>
      </c>
      <c r="BE243" s="143">
        <f>IF(N243="základní",J243,0)</f>
        <v>0</v>
      </c>
      <c r="BF243" s="143">
        <f>IF(N243="snížená",J243,0)</f>
        <v>0</v>
      </c>
      <c r="BG243" s="143">
        <f>IF(N243="zákl. přenesená",J243,0)</f>
        <v>0</v>
      </c>
      <c r="BH243" s="143">
        <f>IF(N243="sníž. přenesená",J243,0)</f>
        <v>0</v>
      </c>
      <c r="BI243" s="143">
        <f>IF(N243="nulová",J243,0)</f>
        <v>0</v>
      </c>
      <c r="BJ243" s="2" t="s">
        <v>21</v>
      </c>
      <c r="BK243" s="143">
        <f>ROUND(I243*H243,2)</f>
        <v>0</v>
      </c>
      <c r="BL243" s="2" t="s">
        <v>142</v>
      </c>
      <c r="BM243" s="142" t="s">
        <v>715</v>
      </c>
    </row>
    <row r="244" spans="2:65" s="17" customFormat="1" ht="24.2" customHeight="1">
      <c r="B244" s="18"/>
      <c r="C244" s="130" t="s">
        <v>457</v>
      </c>
      <c r="D244" s="130" t="s">
        <v>138</v>
      </c>
      <c r="E244" s="131" t="s">
        <v>716</v>
      </c>
      <c r="F244" s="132" t="s">
        <v>717</v>
      </c>
      <c r="G244" s="133" t="s">
        <v>291</v>
      </c>
      <c r="H244" s="134">
        <v>76.89</v>
      </c>
      <c r="I244" s="135"/>
      <c r="J244" s="136">
        <f>ROUND(I244*H244,2)</f>
        <v>0</v>
      </c>
      <c r="K244" s="137"/>
      <c r="L244" s="18"/>
      <c r="M244" s="138" t="s">
        <v>1</v>
      </c>
      <c r="N244" s="139" t="s">
        <v>44</v>
      </c>
      <c r="P244" s="140">
        <f>O244*H244</f>
        <v>0</v>
      </c>
      <c r="Q244" s="140">
        <v>0.16370999999999999</v>
      </c>
      <c r="R244" s="140">
        <f>Q244*H244</f>
        <v>12.587661900000001</v>
      </c>
      <c r="S244" s="140">
        <v>0</v>
      </c>
      <c r="T244" s="141">
        <f>S244*H244</f>
        <v>0</v>
      </c>
      <c r="AR244" s="142" t="s">
        <v>142</v>
      </c>
      <c r="AT244" s="142" t="s">
        <v>138</v>
      </c>
      <c r="AU244" s="142" t="s">
        <v>86</v>
      </c>
      <c r="AY244" s="2" t="s">
        <v>135</v>
      </c>
      <c r="BE244" s="143">
        <f>IF(N244="základní",J244,0)</f>
        <v>0</v>
      </c>
      <c r="BF244" s="143">
        <f>IF(N244="snížená",J244,0)</f>
        <v>0</v>
      </c>
      <c r="BG244" s="143">
        <f>IF(N244="zákl. přenesená",J244,0)</f>
        <v>0</v>
      </c>
      <c r="BH244" s="143">
        <f>IF(N244="sníž. přenesená",J244,0)</f>
        <v>0</v>
      </c>
      <c r="BI244" s="143">
        <f>IF(N244="nulová",J244,0)</f>
        <v>0</v>
      </c>
      <c r="BJ244" s="2" t="s">
        <v>21</v>
      </c>
      <c r="BK244" s="143">
        <f>ROUND(I244*H244,2)</f>
        <v>0</v>
      </c>
      <c r="BL244" s="2" t="s">
        <v>142</v>
      </c>
      <c r="BM244" s="142" t="s">
        <v>718</v>
      </c>
    </row>
    <row r="245" spans="2:65" s="144" customFormat="1" ht="11.25">
      <c r="B245" s="145"/>
      <c r="D245" s="146" t="s">
        <v>144</v>
      </c>
      <c r="E245" s="147" t="s">
        <v>1</v>
      </c>
      <c r="F245" s="148" t="s">
        <v>719</v>
      </c>
      <c r="H245" s="149">
        <v>76.89</v>
      </c>
      <c r="I245" s="150"/>
      <c r="L245" s="145"/>
      <c r="M245" s="151"/>
      <c r="T245" s="152"/>
      <c r="AT245" s="147" t="s">
        <v>144</v>
      </c>
      <c r="AU245" s="147" t="s">
        <v>86</v>
      </c>
      <c r="AV245" s="144" t="s">
        <v>86</v>
      </c>
      <c r="AW245" s="144" t="s">
        <v>36</v>
      </c>
      <c r="AX245" s="144" t="s">
        <v>21</v>
      </c>
      <c r="AY245" s="147" t="s">
        <v>135</v>
      </c>
    </row>
    <row r="246" spans="2:65" s="17" customFormat="1" ht="24.2" customHeight="1">
      <c r="B246" s="18"/>
      <c r="C246" s="164" t="s">
        <v>460</v>
      </c>
      <c r="D246" s="164" t="s">
        <v>195</v>
      </c>
      <c r="E246" s="165" t="s">
        <v>720</v>
      </c>
      <c r="F246" s="166" t="s">
        <v>721</v>
      </c>
      <c r="G246" s="167" t="s">
        <v>291</v>
      </c>
      <c r="H246" s="168">
        <v>80.734999999999999</v>
      </c>
      <c r="I246" s="169"/>
      <c r="J246" s="170">
        <f>ROUND(I246*H246,2)</f>
        <v>0</v>
      </c>
      <c r="K246" s="171"/>
      <c r="L246" s="172"/>
      <c r="M246" s="173" t="s">
        <v>1</v>
      </c>
      <c r="N246" s="174" t="s">
        <v>44</v>
      </c>
      <c r="P246" s="140">
        <f>O246*H246</f>
        <v>0</v>
      </c>
      <c r="Q246" s="140">
        <v>0.11394</v>
      </c>
      <c r="R246" s="140">
        <f>Q246*H246</f>
        <v>9.1989459</v>
      </c>
      <c r="S246" s="140">
        <v>0</v>
      </c>
      <c r="T246" s="141">
        <f>S246*H246</f>
        <v>0</v>
      </c>
      <c r="AR246" s="142" t="s">
        <v>176</v>
      </c>
      <c r="AT246" s="142" t="s">
        <v>195</v>
      </c>
      <c r="AU246" s="142" t="s">
        <v>86</v>
      </c>
      <c r="AY246" s="2" t="s">
        <v>135</v>
      </c>
      <c r="BE246" s="143">
        <f>IF(N246="základní",J246,0)</f>
        <v>0</v>
      </c>
      <c r="BF246" s="143">
        <f>IF(N246="snížená",J246,0)</f>
        <v>0</v>
      </c>
      <c r="BG246" s="143">
        <f>IF(N246="zákl. přenesená",J246,0)</f>
        <v>0</v>
      </c>
      <c r="BH246" s="143">
        <f>IF(N246="sníž. přenesená",J246,0)</f>
        <v>0</v>
      </c>
      <c r="BI246" s="143">
        <f>IF(N246="nulová",J246,0)</f>
        <v>0</v>
      </c>
      <c r="BJ246" s="2" t="s">
        <v>21</v>
      </c>
      <c r="BK246" s="143">
        <f>ROUND(I246*H246,2)</f>
        <v>0</v>
      </c>
      <c r="BL246" s="2" t="s">
        <v>142</v>
      </c>
      <c r="BM246" s="142" t="s">
        <v>722</v>
      </c>
    </row>
    <row r="247" spans="2:65" s="17" customFormat="1" ht="19.5">
      <c r="B247" s="18"/>
      <c r="D247" s="146" t="s">
        <v>163</v>
      </c>
      <c r="F247" s="161" t="s">
        <v>723</v>
      </c>
      <c r="I247" s="162"/>
      <c r="L247" s="18"/>
      <c r="M247" s="163"/>
      <c r="T247" s="45"/>
      <c r="AT247" s="2" t="s">
        <v>163</v>
      </c>
      <c r="AU247" s="2" t="s">
        <v>86</v>
      </c>
    </row>
    <row r="248" spans="2:65" s="144" customFormat="1" ht="11.25">
      <c r="B248" s="145"/>
      <c r="D248" s="146" t="s">
        <v>144</v>
      </c>
      <c r="E248" s="147" t="s">
        <v>1</v>
      </c>
      <c r="F248" s="148" t="s">
        <v>724</v>
      </c>
      <c r="H248" s="149">
        <v>80.734999999999999</v>
      </c>
      <c r="I248" s="150"/>
      <c r="L248" s="145"/>
      <c r="M248" s="151"/>
      <c r="T248" s="152"/>
      <c r="AT248" s="147" t="s">
        <v>144</v>
      </c>
      <c r="AU248" s="147" t="s">
        <v>86</v>
      </c>
      <c r="AV248" s="144" t="s">
        <v>86</v>
      </c>
      <c r="AW248" s="144" t="s">
        <v>36</v>
      </c>
      <c r="AX248" s="144" t="s">
        <v>21</v>
      </c>
      <c r="AY248" s="147" t="s">
        <v>135</v>
      </c>
    </row>
    <row r="249" spans="2:65" s="17" customFormat="1" ht="24.2" customHeight="1">
      <c r="B249" s="18"/>
      <c r="C249" s="130" t="s">
        <v>462</v>
      </c>
      <c r="D249" s="130" t="s">
        <v>138</v>
      </c>
      <c r="E249" s="131" t="s">
        <v>725</v>
      </c>
      <c r="F249" s="132" t="s">
        <v>726</v>
      </c>
      <c r="G249" s="133" t="s">
        <v>141</v>
      </c>
      <c r="H249" s="134">
        <v>325.5</v>
      </c>
      <c r="I249" s="135"/>
      <c r="J249" s="136">
        <f>ROUND(I249*H249,2)</f>
        <v>0</v>
      </c>
      <c r="K249" s="137"/>
      <c r="L249" s="18"/>
      <c r="M249" s="138" t="s">
        <v>1</v>
      </c>
      <c r="N249" s="139" t="s">
        <v>44</v>
      </c>
      <c r="P249" s="140">
        <f>O249*H249</f>
        <v>0</v>
      </c>
      <c r="Q249" s="140">
        <v>5.0000000000000002E-5</v>
      </c>
      <c r="R249" s="140">
        <f>Q249*H249</f>
        <v>1.6275000000000001E-2</v>
      </c>
      <c r="S249" s="140">
        <v>0</v>
      </c>
      <c r="T249" s="141">
        <f>S249*H249</f>
        <v>0</v>
      </c>
      <c r="AR249" s="142" t="s">
        <v>142</v>
      </c>
      <c r="AT249" s="142" t="s">
        <v>138</v>
      </c>
      <c r="AU249" s="142" t="s">
        <v>86</v>
      </c>
      <c r="AY249" s="2" t="s">
        <v>135</v>
      </c>
      <c r="BE249" s="143">
        <f>IF(N249="základní",J249,0)</f>
        <v>0</v>
      </c>
      <c r="BF249" s="143">
        <f>IF(N249="snížená",J249,0)</f>
        <v>0</v>
      </c>
      <c r="BG249" s="143">
        <f>IF(N249="zákl. přenesená",J249,0)</f>
        <v>0</v>
      </c>
      <c r="BH249" s="143">
        <f>IF(N249="sníž. přenesená",J249,0)</f>
        <v>0</v>
      </c>
      <c r="BI249" s="143">
        <f>IF(N249="nulová",J249,0)</f>
        <v>0</v>
      </c>
      <c r="BJ249" s="2" t="s">
        <v>21</v>
      </c>
      <c r="BK249" s="143">
        <f>ROUND(I249*H249,2)</f>
        <v>0</v>
      </c>
      <c r="BL249" s="2" t="s">
        <v>142</v>
      </c>
      <c r="BM249" s="142" t="s">
        <v>727</v>
      </c>
    </row>
    <row r="250" spans="2:65" s="144" customFormat="1" ht="11.25">
      <c r="B250" s="145"/>
      <c r="D250" s="146" t="s">
        <v>144</v>
      </c>
      <c r="E250" s="147" t="s">
        <v>1</v>
      </c>
      <c r="F250" s="148" t="s">
        <v>728</v>
      </c>
      <c r="H250" s="149">
        <v>325.5</v>
      </c>
      <c r="I250" s="150"/>
      <c r="L250" s="145"/>
      <c r="M250" s="151"/>
      <c r="T250" s="152"/>
      <c r="AT250" s="147" t="s">
        <v>144</v>
      </c>
      <c r="AU250" s="147" t="s">
        <v>86</v>
      </c>
      <c r="AV250" s="144" t="s">
        <v>86</v>
      </c>
      <c r="AW250" s="144" t="s">
        <v>36</v>
      </c>
      <c r="AX250" s="144" t="s">
        <v>21</v>
      </c>
      <c r="AY250" s="147" t="s">
        <v>135</v>
      </c>
    </row>
    <row r="251" spans="2:65" s="17" customFormat="1" ht="21.75" customHeight="1">
      <c r="B251" s="18"/>
      <c r="C251" s="164" t="s">
        <v>464</v>
      </c>
      <c r="D251" s="164" t="s">
        <v>195</v>
      </c>
      <c r="E251" s="165" t="s">
        <v>729</v>
      </c>
      <c r="F251" s="166" t="s">
        <v>730</v>
      </c>
      <c r="G251" s="167" t="s">
        <v>141</v>
      </c>
      <c r="H251" s="168">
        <v>374.32499999999999</v>
      </c>
      <c r="I251" s="169"/>
      <c r="J251" s="170">
        <f>ROUND(I251*H251,2)</f>
        <v>0</v>
      </c>
      <c r="K251" s="171"/>
      <c r="L251" s="172"/>
      <c r="M251" s="173" t="s">
        <v>1</v>
      </c>
      <c r="N251" s="174" t="s">
        <v>44</v>
      </c>
      <c r="P251" s="140">
        <f>O251*H251</f>
        <v>0</v>
      </c>
      <c r="Q251" s="140">
        <v>2.5400000000000002E-3</v>
      </c>
      <c r="R251" s="140">
        <f>Q251*H251</f>
        <v>0.95078550000000006</v>
      </c>
      <c r="S251" s="140">
        <v>0</v>
      </c>
      <c r="T251" s="141">
        <f>S251*H251</f>
        <v>0</v>
      </c>
      <c r="AR251" s="142" t="s">
        <v>176</v>
      </c>
      <c r="AT251" s="142" t="s">
        <v>195</v>
      </c>
      <c r="AU251" s="142" t="s">
        <v>86</v>
      </c>
      <c r="AY251" s="2" t="s">
        <v>135</v>
      </c>
      <c r="BE251" s="143">
        <f>IF(N251="základní",J251,0)</f>
        <v>0</v>
      </c>
      <c r="BF251" s="143">
        <f>IF(N251="snížená",J251,0)</f>
        <v>0</v>
      </c>
      <c r="BG251" s="143">
        <f>IF(N251="zákl. přenesená",J251,0)</f>
        <v>0</v>
      </c>
      <c r="BH251" s="143">
        <f>IF(N251="sníž. přenesená",J251,0)</f>
        <v>0</v>
      </c>
      <c r="BI251" s="143">
        <f>IF(N251="nulová",J251,0)</f>
        <v>0</v>
      </c>
      <c r="BJ251" s="2" t="s">
        <v>21</v>
      </c>
      <c r="BK251" s="143">
        <f>ROUND(I251*H251,2)</f>
        <v>0</v>
      </c>
      <c r="BL251" s="2" t="s">
        <v>142</v>
      </c>
      <c r="BM251" s="142" t="s">
        <v>731</v>
      </c>
    </row>
    <row r="252" spans="2:65" s="144" customFormat="1" ht="11.25">
      <c r="B252" s="145"/>
      <c r="D252" s="146" t="s">
        <v>144</v>
      </c>
      <c r="E252" s="147" t="s">
        <v>1</v>
      </c>
      <c r="F252" s="148" t="s">
        <v>732</v>
      </c>
      <c r="H252" s="149">
        <v>374.32499999999999</v>
      </c>
      <c r="I252" s="150"/>
      <c r="L252" s="145"/>
      <c r="M252" s="151"/>
      <c r="T252" s="152"/>
      <c r="AT252" s="147" t="s">
        <v>144</v>
      </c>
      <c r="AU252" s="147" t="s">
        <v>86</v>
      </c>
      <c r="AV252" s="144" t="s">
        <v>86</v>
      </c>
      <c r="AW252" s="144" t="s">
        <v>36</v>
      </c>
      <c r="AX252" s="144" t="s">
        <v>21</v>
      </c>
      <c r="AY252" s="147" t="s">
        <v>135</v>
      </c>
    </row>
    <row r="253" spans="2:65" s="17" customFormat="1" ht="33" customHeight="1">
      <c r="B253" s="18"/>
      <c r="C253" s="130" t="s">
        <v>466</v>
      </c>
      <c r="D253" s="130" t="s">
        <v>138</v>
      </c>
      <c r="E253" s="131" t="s">
        <v>733</v>
      </c>
      <c r="F253" s="132" t="s">
        <v>734</v>
      </c>
      <c r="G253" s="133" t="s">
        <v>152</v>
      </c>
      <c r="H253" s="134">
        <v>97.65</v>
      </c>
      <c r="I253" s="135"/>
      <c r="J253" s="136">
        <f>ROUND(I253*H253,2)</f>
        <v>0</v>
      </c>
      <c r="K253" s="137"/>
      <c r="L253" s="18"/>
      <c r="M253" s="138" t="s">
        <v>1</v>
      </c>
      <c r="N253" s="139" t="s">
        <v>44</v>
      </c>
      <c r="P253" s="140">
        <f>O253*H253</f>
        <v>0</v>
      </c>
      <c r="Q253" s="140">
        <v>0</v>
      </c>
      <c r="R253" s="140">
        <f>Q253*H253</f>
        <v>0</v>
      </c>
      <c r="S253" s="140">
        <v>0</v>
      </c>
      <c r="T253" s="141">
        <f>S253*H253</f>
        <v>0</v>
      </c>
      <c r="AR253" s="142" t="s">
        <v>142</v>
      </c>
      <c r="AT253" s="142" t="s">
        <v>138</v>
      </c>
      <c r="AU253" s="142" t="s">
        <v>86</v>
      </c>
      <c r="AY253" s="2" t="s">
        <v>135</v>
      </c>
      <c r="BE253" s="143">
        <f>IF(N253="základní",J253,0)</f>
        <v>0</v>
      </c>
      <c r="BF253" s="143">
        <f>IF(N253="snížená",J253,0)</f>
        <v>0</v>
      </c>
      <c r="BG253" s="143">
        <f>IF(N253="zákl. přenesená",J253,0)</f>
        <v>0</v>
      </c>
      <c r="BH253" s="143">
        <f>IF(N253="sníž. přenesená",J253,0)</f>
        <v>0</v>
      </c>
      <c r="BI253" s="143">
        <f>IF(N253="nulová",J253,0)</f>
        <v>0</v>
      </c>
      <c r="BJ253" s="2" t="s">
        <v>21</v>
      </c>
      <c r="BK253" s="143">
        <f>ROUND(I253*H253,2)</f>
        <v>0</v>
      </c>
      <c r="BL253" s="2" t="s">
        <v>142</v>
      </c>
      <c r="BM253" s="142" t="s">
        <v>735</v>
      </c>
    </row>
    <row r="254" spans="2:65" s="17" customFormat="1" ht="19.5">
      <c r="B254" s="18"/>
      <c r="D254" s="146" t="s">
        <v>163</v>
      </c>
      <c r="F254" s="161" t="s">
        <v>736</v>
      </c>
      <c r="I254" s="162"/>
      <c r="L254" s="18"/>
      <c r="M254" s="163"/>
      <c r="T254" s="45"/>
      <c r="AT254" s="2" t="s">
        <v>163</v>
      </c>
      <c r="AU254" s="2" t="s">
        <v>86</v>
      </c>
    </row>
    <row r="255" spans="2:65" s="144" customFormat="1" ht="11.25">
      <c r="B255" s="145"/>
      <c r="D255" s="146" t="s">
        <v>144</v>
      </c>
      <c r="E255" s="147" t="s">
        <v>1</v>
      </c>
      <c r="F255" s="148" t="s">
        <v>737</v>
      </c>
      <c r="H255" s="149">
        <v>97.65</v>
      </c>
      <c r="I255" s="150"/>
      <c r="L255" s="145"/>
      <c r="M255" s="151"/>
      <c r="T255" s="152"/>
      <c r="AT255" s="147" t="s">
        <v>144</v>
      </c>
      <c r="AU255" s="147" t="s">
        <v>86</v>
      </c>
      <c r="AV255" s="144" t="s">
        <v>86</v>
      </c>
      <c r="AW255" s="144" t="s">
        <v>36</v>
      </c>
      <c r="AX255" s="144" t="s">
        <v>21</v>
      </c>
      <c r="AY255" s="147" t="s">
        <v>135</v>
      </c>
    </row>
    <row r="256" spans="2:65" s="17" customFormat="1" ht="16.5" customHeight="1">
      <c r="B256" s="18"/>
      <c r="C256" s="164" t="s">
        <v>468</v>
      </c>
      <c r="D256" s="164" t="s">
        <v>195</v>
      </c>
      <c r="E256" s="165" t="s">
        <v>738</v>
      </c>
      <c r="F256" s="166" t="s">
        <v>739</v>
      </c>
      <c r="G256" s="167" t="s">
        <v>184</v>
      </c>
      <c r="H256" s="168">
        <v>195.3</v>
      </c>
      <c r="I256" s="169"/>
      <c r="J256" s="170">
        <f>ROUND(I256*H256,2)</f>
        <v>0</v>
      </c>
      <c r="K256" s="171"/>
      <c r="L256" s="172"/>
      <c r="M256" s="173" t="s">
        <v>1</v>
      </c>
      <c r="N256" s="174" t="s">
        <v>44</v>
      </c>
      <c r="P256" s="140">
        <f>O256*H256</f>
        <v>0</v>
      </c>
      <c r="Q256" s="140">
        <v>1</v>
      </c>
      <c r="R256" s="140">
        <f>Q256*H256</f>
        <v>195.3</v>
      </c>
      <c r="S256" s="140">
        <v>0</v>
      </c>
      <c r="T256" s="141">
        <f>S256*H256</f>
        <v>0</v>
      </c>
      <c r="AR256" s="142" t="s">
        <v>176</v>
      </c>
      <c r="AT256" s="142" t="s">
        <v>195</v>
      </c>
      <c r="AU256" s="142" t="s">
        <v>86</v>
      </c>
      <c r="AY256" s="2" t="s">
        <v>135</v>
      </c>
      <c r="BE256" s="143">
        <f>IF(N256="základní",J256,0)</f>
        <v>0</v>
      </c>
      <c r="BF256" s="143">
        <f>IF(N256="snížená",J256,0)</f>
        <v>0</v>
      </c>
      <c r="BG256" s="143">
        <f>IF(N256="zákl. přenesená",J256,0)</f>
        <v>0</v>
      </c>
      <c r="BH256" s="143">
        <f>IF(N256="sníž. přenesená",J256,0)</f>
        <v>0</v>
      </c>
      <c r="BI256" s="143">
        <f>IF(N256="nulová",J256,0)</f>
        <v>0</v>
      </c>
      <c r="BJ256" s="2" t="s">
        <v>21</v>
      </c>
      <c r="BK256" s="143">
        <f>ROUND(I256*H256,2)</f>
        <v>0</v>
      </c>
      <c r="BL256" s="2" t="s">
        <v>142</v>
      </c>
      <c r="BM256" s="142" t="s">
        <v>740</v>
      </c>
    </row>
    <row r="257" spans="2:65" s="144" customFormat="1" ht="11.25">
      <c r="B257" s="145"/>
      <c r="D257" s="146" t="s">
        <v>144</v>
      </c>
      <c r="E257" s="147" t="s">
        <v>1</v>
      </c>
      <c r="F257" s="148" t="s">
        <v>741</v>
      </c>
      <c r="H257" s="149">
        <v>195.3</v>
      </c>
      <c r="I257" s="150"/>
      <c r="L257" s="145"/>
      <c r="M257" s="151"/>
      <c r="T257" s="152"/>
      <c r="AT257" s="147" t="s">
        <v>144</v>
      </c>
      <c r="AU257" s="147" t="s">
        <v>86</v>
      </c>
      <c r="AV257" s="144" t="s">
        <v>86</v>
      </c>
      <c r="AW257" s="144" t="s">
        <v>36</v>
      </c>
      <c r="AX257" s="144" t="s">
        <v>21</v>
      </c>
      <c r="AY257" s="147" t="s">
        <v>135</v>
      </c>
    </row>
    <row r="258" spans="2:65" s="17" customFormat="1" ht="16.5" customHeight="1">
      <c r="B258" s="18"/>
      <c r="C258" s="164" t="s">
        <v>470</v>
      </c>
      <c r="D258" s="164" t="s">
        <v>195</v>
      </c>
      <c r="E258" s="165" t="s">
        <v>742</v>
      </c>
      <c r="F258" s="166" t="s">
        <v>743</v>
      </c>
      <c r="G258" s="167" t="s">
        <v>744</v>
      </c>
      <c r="H258" s="168">
        <v>1</v>
      </c>
      <c r="I258" s="169"/>
      <c r="J258" s="170">
        <f>ROUND(I258*H258,2)</f>
        <v>0</v>
      </c>
      <c r="K258" s="171"/>
      <c r="L258" s="172"/>
      <c r="M258" s="173" t="s">
        <v>1</v>
      </c>
      <c r="N258" s="174" t="s">
        <v>44</v>
      </c>
      <c r="P258" s="140">
        <f>O258*H258</f>
        <v>0</v>
      </c>
      <c r="Q258" s="140">
        <v>4.0000000000000003E-5</v>
      </c>
      <c r="R258" s="140">
        <f>Q258*H258</f>
        <v>4.0000000000000003E-5</v>
      </c>
      <c r="S258" s="140">
        <v>0</v>
      </c>
      <c r="T258" s="141">
        <f>S258*H258</f>
        <v>0</v>
      </c>
      <c r="AR258" s="142" t="s">
        <v>176</v>
      </c>
      <c r="AT258" s="142" t="s">
        <v>195</v>
      </c>
      <c r="AU258" s="142" t="s">
        <v>86</v>
      </c>
      <c r="AY258" s="2" t="s">
        <v>135</v>
      </c>
      <c r="BE258" s="143">
        <f>IF(N258="základní",J258,0)</f>
        <v>0</v>
      </c>
      <c r="BF258" s="143">
        <f>IF(N258="snížená",J258,0)</f>
        <v>0</v>
      </c>
      <c r="BG258" s="143">
        <f>IF(N258="zákl. přenesená",J258,0)</f>
        <v>0</v>
      </c>
      <c r="BH258" s="143">
        <f>IF(N258="sníž. přenesená",J258,0)</f>
        <v>0</v>
      </c>
      <c r="BI258" s="143">
        <f>IF(N258="nulová",J258,0)</f>
        <v>0</v>
      </c>
      <c r="BJ258" s="2" t="s">
        <v>21</v>
      </c>
      <c r="BK258" s="143">
        <f>ROUND(I258*H258,2)</f>
        <v>0</v>
      </c>
      <c r="BL258" s="2" t="s">
        <v>142</v>
      </c>
      <c r="BM258" s="142" t="s">
        <v>745</v>
      </c>
    </row>
    <row r="259" spans="2:65" s="17" customFormat="1" ht="16.5" customHeight="1">
      <c r="B259" s="18"/>
      <c r="C259" s="130" t="s">
        <v>746</v>
      </c>
      <c r="D259" s="130" t="s">
        <v>138</v>
      </c>
      <c r="E259" s="131" t="s">
        <v>747</v>
      </c>
      <c r="F259" s="132" t="s">
        <v>748</v>
      </c>
      <c r="G259" s="133" t="s">
        <v>744</v>
      </c>
      <c r="H259" s="134">
        <v>1</v>
      </c>
      <c r="I259" s="135"/>
      <c r="J259" s="136">
        <f>ROUND(I259*H259,2)</f>
        <v>0</v>
      </c>
      <c r="K259" s="137"/>
      <c r="L259" s="18"/>
      <c r="M259" s="176" t="s">
        <v>1</v>
      </c>
      <c r="N259" s="177" t="s">
        <v>44</v>
      </c>
      <c r="O259" s="175"/>
      <c r="P259" s="178">
        <f>O259*H259</f>
        <v>0</v>
      </c>
      <c r="Q259" s="178">
        <v>0</v>
      </c>
      <c r="R259" s="178">
        <f>Q259*H259</f>
        <v>0</v>
      </c>
      <c r="S259" s="178">
        <v>0</v>
      </c>
      <c r="T259" s="179">
        <f>S259*H259</f>
        <v>0</v>
      </c>
      <c r="AR259" s="142" t="s">
        <v>142</v>
      </c>
      <c r="AT259" s="142" t="s">
        <v>138</v>
      </c>
      <c r="AU259" s="142" t="s">
        <v>86</v>
      </c>
      <c r="AY259" s="2" t="s">
        <v>135</v>
      </c>
      <c r="BE259" s="143">
        <f>IF(N259="základní",J259,0)</f>
        <v>0</v>
      </c>
      <c r="BF259" s="143">
        <f>IF(N259="snížená",J259,0)</f>
        <v>0</v>
      </c>
      <c r="BG259" s="143">
        <f>IF(N259="zákl. přenesená",J259,0)</f>
        <v>0</v>
      </c>
      <c r="BH259" s="143">
        <f>IF(N259="sníž. přenesená",J259,0)</f>
        <v>0</v>
      </c>
      <c r="BI259" s="143">
        <f>IF(N259="nulová",J259,0)</f>
        <v>0</v>
      </c>
      <c r="BJ259" s="2" t="s">
        <v>21</v>
      </c>
      <c r="BK259" s="143">
        <f>ROUND(I259*H259,2)</f>
        <v>0</v>
      </c>
      <c r="BL259" s="2" t="s">
        <v>142</v>
      </c>
      <c r="BM259" s="142" t="s">
        <v>749</v>
      </c>
    </row>
    <row r="260" spans="2:65" s="17" customFormat="1" ht="6.95" customHeight="1">
      <c r="B260" s="31"/>
      <c r="C260" s="32"/>
      <c r="D260" s="32"/>
      <c r="E260" s="32"/>
      <c r="F260" s="32"/>
      <c r="G260" s="32"/>
      <c r="H260" s="32"/>
      <c r="I260" s="32"/>
      <c r="J260" s="32"/>
      <c r="K260" s="32"/>
      <c r="L260" s="18"/>
    </row>
  </sheetData>
  <sheetProtection algorithmName="SHA-512" hashValue="5WILfeQ8NpxXoXD/XP2R3oOfKBl0PjQYNjoFu2KFvpaDNZFzRvcTgGRBA0Pv+zTXLgasZSll3y5pw5nZR+fslQ==" saltValue="YAMVS0wIAgFwLVPz4Pr6vg==" spinCount="100000" sheet="1" objects="1" scenarios="1"/>
  <mergeCells count="9">
    <mergeCell ref="E87:H87"/>
    <mergeCell ref="E112:H112"/>
    <mergeCell ref="E114:H114"/>
    <mergeCell ref="L2:V2"/>
    <mergeCell ref="E7:H7"/>
    <mergeCell ref="E9:H9"/>
    <mergeCell ref="E18:H18"/>
    <mergeCell ref="E27:H27"/>
    <mergeCell ref="E85:H85"/>
  </mergeCells>
  <pageMargins left="0.7" right="0.7" top="0.78740157499999996" bottom="0.78740157499999996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9489CB-33F6-4246-9E53-B622109E113D}">
  <dimension ref="B1:H58"/>
  <sheetViews>
    <sheetView showGridLines="0" workbookViewId="0">
      <selection activeCell="A2" sqref="A2"/>
    </sheetView>
  </sheetViews>
  <sheetFormatPr defaultRowHeight="11.25"/>
  <cols>
    <col min="1" max="1" width="7.140625" style="194" customWidth="1"/>
    <col min="2" max="2" width="1.42578125" style="194" customWidth="1"/>
    <col min="3" max="3" width="21.42578125" style="194" customWidth="1"/>
    <col min="4" max="4" width="65" style="194" customWidth="1"/>
    <col min="5" max="5" width="11.42578125" style="194" customWidth="1"/>
    <col min="6" max="6" width="17.140625" style="194" customWidth="1"/>
    <col min="7" max="7" width="1.42578125" style="194" customWidth="1"/>
    <col min="8" max="8" width="7.140625" style="194" customWidth="1"/>
    <col min="9" max="16384" width="9.140625" style="194"/>
  </cols>
  <sheetData>
    <row r="1" spans="2:8" ht="11.25" customHeight="1"/>
    <row r="2" spans="2:8" ht="36.950000000000003" customHeight="1"/>
    <row r="3" spans="2:8" ht="6.95" customHeight="1">
      <c r="B3" s="195"/>
      <c r="C3" s="196"/>
      <c r="D3" s="196"/>
      <c r="E3" s="196"/>
      <c r="F3" s="196"/>
      <c r="G3" s="196"/>
      <c r="H3" s="197"/>
    </row>
    <row r="4" spans="2:8" ht="24.95" customHeight="1">
      <c r="B4" s="197"/>
      <c r="C4" s="182" t="s">
        <v>750</v>
      </c>
      <c r="H4" s="197"/>
    </row>
    <row r="5" spans="2:8" ht="12" customHeight="1">
      <c r="B5" s="197"/>
      <c r="C5" s="198" t="s">
        <v>13</v>
      </c>
      <c r="D5" s="288" t="s">
        <v>14</v>
      </c>
      <c r="E5" s="288"/>
      <c r="F5" s="288"/>
      <c r="H5" s="197"/>
    </row>
    <row r="6" spans="2:8" s="180" customFormat="1" ht="36.950000000000003" customHeight="1">
      <c r="B6" s="183"/>
      <c r="C6" s="184" t="s">
        <v>16</v>
      </c>
      <c r="D6" s="289" t="s">
        <v>17</v>
      </c>
      <c r="E6" s="289"/>
      <c r="F6" s="289"/>
      <c r="H6" s="181"/>
    </row>
    <row r="7" spans="2:8" ht="16.5" customHeight="1">
      <c r="B7" s="199"/>
      <c r="C7" s="200" t="s">
        <v>24</v>
      </c>
      <c r="D7" s="201" t="str">
        <f>'[1]Rekapitulace stavby'!AN8</f>
        <v>4. 12. 2023</v>
      </c>
      <c r="H7" s="197"/>
    </row>
    <row r="8" spans="2:8" s="202" customFormat="1" ht="10.9" customHeight="1">
      <c r="B8" s="203"/>
      <c r="H8" s="204"/>
    </row>
    <row r="9" spans="2:8" s="205" customFormat="1" ht="29.25" customHeight="1">
      <c r="B9" s="206"/>
      <c r="C9" s="207" t="s">
        <v>60</v>
      </c>
      <c r="D9" s="207" t="s">
        <v>61</v>
      </c>
      <c r="E9" s="207" t="s">
        <v>123</v>
      </c>
      <c r="F9" s="207" t="s">
        <v>751</v>
      </c>
      <c r="H9" s="208"/>
    </row>
    <row r="10" spans="2:8" s="217" customFormat="1" ht="26.45" customHeight="1">
      <c r="B10" s="218"/>
      <c r="C10" s="185" t="s">
        <v>752</v>
      </c>
      <c r="D10" s="185" t="s">
        <v>17</v>
      </c>
      <c r="H10" s="219"/>
    </row>
    <row r="11" spans="2:8" s="214" customFormat="1" ht="16.899999999999999" customHeight="1">
      <c r="B11" s="216"/>
      <c r="C11" s="186" t="s">
        <v>110</v>
      </c>
      <c r="D11" s="186" t="s">
        <v>111</v>
      </c>
      <c r="E11" s="187" t="s">
        <v>1</v>
      </c>
      <c r="F11" s="188">
        <v>31</v>
      </c>
      <c r="H11" s="215"/>
    </row>
    <row r="12" spans="2:8" s="202" customFormat="1" ht="16.899999999999999" customHeight="1">
      <c r="B12" s="203"/>
      <c r="C12" s="209" t="s">
        <v>110</v>
      </c>
      <c r="D12" s="209" t="s">
        <v>112</v>
      </c>
      <c r="E12" s="210" t="s">
        <v>1</v>
      </c>
      <c r="F12" s="211">
        <v>31</v>
      </c>
      <c r="H12" s="204"/>
    </row>
    <row r="13" spans="2:8" s="202" customFormat="1" ht="16.899999999999999" customHeight="1">
      <c r="B13" s="203"/>
      <c r="C13" s="189" t="s">
        <v>753</v>
      </c>
      <c r="H13" s="204"/>
    </row>
    <row r="14" spans="2:8" s="202" customFormat="1" ht="16.899999999999999" customHeight="1">
      <c r="B14" s="203"/>
      <c r="C14" s="209" t="s">
        <v>334</v>
      </c>
      <c r="D14" s="209" t="s">
        <v>335</v>
      </c>
      <c r="E14" s="210" t="s">
        <v>141</v>
      </c>
      <c r="F14" s="211">
        <v>31</v>
      </c>
      <c r="H14" s="204"/>
    </row>
    <row r="15" spans="2:8" s="202" customFormat="1" ht="16.899999999999999" customHeight="1">
      <c r="B15" s="203"/>
      <c r="C15" s="209" t="s">
        <v>411</v>
      </c>
      <c r="D15" s="209" t="s">
        <v>412</v>
      </c>
      <c r="E15" s="210" t="s">
        <v>184</v>
      </c>
      <c r="F15" s="211">
        <v>318.79000000000002</v>
      </c>
      <c r="H15" s="204"/>
    </row>
    <row r="16" spans="2:8" s="202" customFormat="1" ht="22.5">
      <c r="B16" s="203"/>
      <c r="C16" s="209" t="s">
        <v>430</v>
      </c>
      <c r="D16" s="209" t="s">
        <v>431</v>
      </c>
      <c r="E16" s="210" t="s">
        <v>184</v>
      </c>
      <c r="F16" s="211">
        <v>7.75</v>
      </c>
      <c r="H16" s="204"/>
    </row>
    <row r="17" spans="2:8" s="214" customFormat="1" ht="16.899999999999999" customHeight="1">
      <c r="B17" s="216"/>
      <c r="C17" s="186" t="s">
        <v>103</v>
      </c>
      <c r="D17" s="186" t="s">
        <v>104</v>
      </c>
      <c r="E17" s="187" t="s">
        <v>1</v>
      </c>
      <c r="F17" s="188">
        <v>129.6</v>
      </c>
      <c r="H17" s="215"/>
    </row>
    <row r="18" spans="2:8" s="202" customFormat="1" ht="16.899999999999999" customHeight="1">
      <c r="B18" s="203"/>
      <c r="C18" s="209" t="s">
        <v>103</v>
      </c>
      <c r="D18" s="209" t="s">
        <v>403</v>
      </c>
      <c r="E18" s="210" t="s">
        <v>1</v>
      </c>
      <c r="F18" s="211">
        <v>129.6</v>
      </c>
      <c r="H18" s="204"/>
    </row>
    <row r="19" spans="2:8" s="202" customFormat="1" ht="16.899999999999999" customHeight="1">
      <c r="B19" s="204"/>
      <c r="C19" s="189" t="s">
        <v>753</v>
      </c>
      <c r="H19" s="204"/>
    </row>
    <row r="20" spans="2:8" s="202" customFormat="1" ht="16.899999999999999" customHeight="1">
      <c r="B20" s="204"/>
      <c r="C20" s="209" t="s">
        <v>400</v>
      </c>
      <c r="D20" s="209" t="s">
        <v>401</v>
      </c>
      <c r="E20" s="210" t="s">
        <v>152</v>
      </c>
      <c r="F20" s="211">
        <v>129.6</v>
      </c>
      <c r="H20" s="204"/>
    </row>
    <row r="21" spans="2:8" s="202" customFormat="1" ht="22.5">
      <c r="B21" s="204"/>
      <c r="C21" s="209" t="s">
        <v>426</v>
      </c>
      <c r="D21" s="209" t="s">
        <v>427</v>
      </c>
      <c r="E21" s="210" t="s">
        <v>184</v>
      </c>
      <c r="F21" s="211">
        <v>311.04000000000002</v>
      </c>
      <c r="H21" s="204"/>
    </row>
    <row r="22" spans="2:8" s="202" customFormat="1" ht="16.899999999999999" customHeight="1">
      <c r="B22" s="204"/>
      <c r="C22" s="209" t="s">
        <v>411</v>
      </c>
      <c r="D22" s="209" t="s">
        <v>412</v>
      </c>
      <c r="E22" s="210" t="s">
        <v>184</v>
      </c>
      <c r="F22" s="211">
        <v>318.79000000000002</v>
      </c>
      <c r="H22" s="204"/>
    </row>
    <row r="23" spans="2:8" s="214" customFormat="1" ht="16.899999999999999" customHeight="1">
      <c r="B23" s="215"/>
      <c r="C23" s="190" t="s">
        <v>100</v>
      </c>
      <c r="D23" s="191" t="s">
        <v>101</v>
      </c>
      <c r="E23" s="192" t="s">
        <v>1</v>
      </c>
      <c r="F23" s="193">
        <v>1365.4739999999999</v>
      </c>
      <c r="H23" s="215"/>
    </row>
    <row r="24" spans="2:8" s="202" customFormat="1" ht="16.899999999999999" customHeight="1">
      <c r="B24" s="204"/>
      <c r="C24" s="209" t="s">
        <v>100</v>
      </c>
      <c r="D24" s="209" t="s">
        <v>154</v>
      </c>
      <c r="E24" s="210" t="s">
        <v>1</v>
      </c>
      <c r="F24" s="211">
        <v>1365.4739999999999</v>
      </c>
      <c r="H24" s="204"/>
    </row>
    <row r="25" spans="2:8" s="202" customFormat="1" ht="16.899999999999999" customHeight="1">
      <c r="B25" s="204"/>
      <c r="C25" s="189" t="s">
        <v>753</v>
      </c>
      <c r="H25" s="204"/>
    </row>
    <row r="26" spans="2:8" s="202" customFormat="1" ht="22.5">
      <c r="B26" s="204"/>
      <c r="C26" s="209" t="s">
        <v>150</v>
      </c>
      <c r="D26" s="209" t="s">
        <v>151</v>
      </c>
      <c r="E26" s="210" t="s">
        <v>152</v>
      </c>
      <c r="F26" s="211">
        <v>1365.4739999999999</v>
      </c>
      <c r="H26" s="204"/>
    </row>
    <row r="27" spans="2:8" s="202" customFormat="1" ht="16.899999999999999" customHeight="1">
      <c r="B27" s="204"/>
      <c r="C27" s="209" t="s">
        <v>155</v>
      </c>
      <c r="D27" s="209" t="s">
        <v>156</v>
      </c>
      <c r="E27" s="210" t="s">
        <v>152</v>
      </c>
      <c r="F27" s="211">
        <v>1455.4739999999999</v>
      </c>
      <c r="H27" s="204"/>
    </row>
    <row r="28" spans="2:8" s="202" customFormat="1" ht="16.899999999999999" customHeight="1">
      <c r="B28" s="204"/>
      <c r="C28" s="209" t="s">
        <v>177</v>
      </c>
      <c r="D28" s="209" t="s">
        <v>178</v>
      </c>
      <c r="E28" s="210" t="s">
        <v>152</v>
      </c>
      <c r="F28" s="211">
        <v>1365.4739999999999</v>
      </c>
      <c r="H28" s="204"/>
    </row>
    <row r="29" spans="2:8" s="214" customFormat="1" ht="16.899999999999999" customHeight="1">
      <c r="B29" s="215"/>
      <c r="C29" s="190" t="s">
        <v>90</v>
      </c>
      <c r="D29" s="191" t="s">
        <v>91</v>
      </c>
      <c r="E29" s="192" t="s">
        <v>1</v>
      </c>
      <c r="F29" s="193">
        <v>405</v>
      </c>
      <c r="H29" s="215"/>
    </row>
    <row r="30" spans="2:8" s="202" customFormat="1" ht="16.899999999999999" customHeight="1">
      <c r="B30" s="204"/>
      <c r="C30" s="209" t="s">
        <v>90</v>
      </c>
      <c r="D30" s="209" t="s">
        <v>148</v>
      </c>
      <c r="E30" s="210" t="s">
        <v>1</v>
      </c>
      <c r="F30" s="211">
        <v>405</v>
      </c>
      <c r="H30" s="204"/>
    </row>
    <row r="31" spans="2:8" s="202" customFormat="1" ht="16.899999999999999" customHeight="1">
      <c r="B31" s="204"/>
      <c r="C31" s="189" t="s">
        <v>753</v>
      </c>
      <c r="H31" s="204"/>
    </row>
    <row r="32" spans="2:8" s="202" customFormat="1" ht="16.899999999999999" customHeight="1">
      <c r="B32" s="204"/>
      <c r="C32" s="209" t="s">
        <v>145</v>
      </c>
      <c r="D32" s="209" t="s">
        <v>146</v>
      </c>
      <c r="E32" s="210" t="s">
        <v>141</v>
      </c>
      <c r="F32" s="211">
        <v>405</v>
      </c>
      <c r="H32" s="204"/>
    </row>
    <row r="33" spans="2:8" s="202" customFormat="1" ht="16.899999999999999" customHeight="1">
      <c r="B33" s="204"/>
      <c r="C33" s="209" t="s">
        <v>155</v>
      </c>
      <c r="D33" s="209" t="s">
        <v>156</v>
      </c>
      <c r="E33" s="210" t="s">
        <v>152</v>
      </c>
      <c r="F33" s="211">
        <v>1455.4739999999999</v>
      </c>
      <c r="H33" s="204"/>
    </row>
    <row r="34" spans="2:8" s="214" customFormat="1" ht="16.899999999999999" customHeight="1">
      <c r="B34" s="215"/>
      <c r="C34" s="190" t="s">
        <v>93</v>
      </c>
      <c r="D34" s="191" t="s">
        <v>94</v>
      </c>
      <c r="E34" s="192" t="s">
        <v>1</v>
      </c>
      <c r="F34" s="193">
        <v>30</v>
      </c>
      <c r="H34" s="215"/>
    </row>
    <row r="35" spans="2:8" s="202" customFormat="1" ht="16.899999999999999" customHeight="1">
      <c r="B35" s="204"/>
      <c r="C35" s="209" t="s">
        <v>93</v>
      </c>
      <c r="D35" s="209" t="s">
        <v>95</v>
      </c>
      <c r="E35" s="210" t="s">
        <v>1</v>
      </c>
      <c r="F35" s="211">
        <v>30</v>
      </c>
      <c r="H35" s="204"/>
    </row>
    <row r="36" spans="2:8" s="202" customFormat="1" ht="16.899999999999999" customHeight="1">
      <c r="B36" s="204"/>
      <c r="C36" s="189" t="s">
        <v>753</v>
      </c>
      <c r="H36" s="204"/>
    </row>
    <row r="37" spans="2:8" s="202" customFormat="1" ht="16.899999999999999" customHeight="1">
      <c r="B37" s="204"/>
      <c r="C37" s="209" t="s">
        <v>139</v>
      </c>
      <c r="D37" s="209" t="s">
        <v>140</v>
      </c>
      <c r="E37" s="210" t="s">
        <v>141</v>
      </c>
      <c r="F37" s="211">
        <v>30</v>
      </c>
      <c r="H37" s="204"/>
    </row>
    <row r="38" spans="2:8" s="202" customFormat="1" ht="16.899999999999999" customHeight="1">
      <c r="B38" s="204"/>
      <c r="C38" s="209" t="s">
        <v>155</v>
      </c>
      <c r="D38" s="209" t="s">
        <v>156</v>
      </c>
      <c r="E38" s="210" t="s">
        <v>152</v>
      </c>
      <c r="F38" s="211">
        <v>1455.4739999999999</v>
      </c>
      <c r="H38" s="204"/>
    </row>
    <row r="39" spans="2:8" s="214" customFormat="1" ht="16.899999999999999" customHeight="1">
      <c r="B39" s="215"/>
      <c r="C39" s="190" t="s">
        <v>192</v>
      </c>
      <c r="D39" s="191" t="s">
        <v>754</v>
      </c>
      <c r="E39" s="192" t="s">
        <v>1</v>
      </c>
      <c r="F39" s="193">
        <v>907.2</v>
      </c>
      <c r="H39" s="215"/>
    </row>
    <row r="40" spans="2:8" s="202" customFormat="1" ht="16.899999999999999" customHeight="1">
      <c r="B40" s="204"/>
      <c r="C40" s="209" t="s">
        <v>192</v>
      </c>
      <c r="D40" s="209" t="s">
        <v>193</v>
      </c>
      <c r="E40" s="210" t="s">
        <v>1</v>
      </c>
      <c r="F40" s="211">
        <v>907.2</v>
      </c>
      <c r="H40" s="204"/>
    </row>
    <row r="41" spans="2:8" s="214" customFormat="1" ht="16.899999999999999" customHeight="1">
      <c r="B41" s="215"/>
      <c r="C41" s="190" t="s">
        <v>97</v>
      </c>
      <c r="D41" s="191" t="s">
        <v>98</v>
      </c>
      <c r="E41" s="192" t="s">
        <v>1</v>
      </c>
      <c r="F41" s="193">
        <v>1455.4739999999999</v>
      </c>
      <c r="H41" s="215"/>
    </row>
    <row r="42" spans="2:8" s="202" customFormat="1" ht="16.899999999999999" customHeight="1">
      <c r="B42" s="204"/>
      <c r="C42" s="209" t="s">
        <v>97</v>
      </c>
      <c r="D42" s="209" t="s">
        <v>158</v>
      </c>
      <c r="E42" s="210" t="s">
        <v>1</v>
      </c>
      <c r="F42" s="211">
        <v>1455.4739999999999</v>
      </c>
      <c r="H42" s="204"/>
    </row>
    <row r="43" spans="2:8" s="202" customFormat="1" ht="16.899999999999999" customHeight="1">
      <c r="B43" s="204"/>
      <c r="C43" s="189" t="s">
        <v>753</v>
      </c>
      <c r="H43" s="204"/>
    </row>
    <row r="44" spans="2:8" s="202" customFormat="1" ht="16.899999999999999" customHeight="1">
      <c r="B44" s="204"/>
      <c r="C44" s="209" t="s">
        <v>155</v>
      </c>
      <c r="D44" s="209" t="s">
        <v>156</v>
      </c>
      <c r="E44" s="210" t="s">
        <v>152</v>
      </c>
      <c r="F44" s="211">
        <v>1455.4739999999999</v>
      </c>
      <c r="H44" s="204"/>
    </row>
    <row r="45" spans="2:8" s="202" customFormat="1" ht="22.5">
      <c r="B45" s="204"/>
      <c r="C45" s="209" t="s">
        <v>160</v>
      </c>
      <c r="D45" s="209" t="s">
        <v>161</v>
      </c>
      <c r="E45" s="210" t="s">
        <v>152</v>
      </c>
      <c r="F45" s="211">
        <v>727.73699999999997</v>
      </c>
      <c r="H45" s="204"/>
    </row>
    <row r="46" spans="2:8" s="202" customFormat="1" ht="16.899999999999999" customHeight="1">
      <c r="B46" s="204"/>
      <c r="C46" s="209" t="s">
        <v>167</v>
      </c>
      <c r="D46" s="209" t="s">
        <v>168</v>
      </c>
      <c r="E46" s="210" t="s">
        <v>152</v>
      </c>
      <c r="F46" s="211">
        <v>727.73699999999997</v>
      </c>
      <c r="H46" s="204"/>
    </row>
    <row r="47" spans="2:8" s="202" customFormat="1" ht="22.5">
      <c r="B47" s="204"/>
      <c r="C47" s="209" t="s">
        <v>172</v>
      </c>
      <c r="D47" s="209" t="s">
        <v>173</v>
      </c>
      <c r="E47" s="210" t="s">
        <v>152</v>
      </c>
      <c r="F47" s="211">
        <v>10916.055</v>
      </c>
      <c r="H47" s="204"/>
    </row>
    <row r="48" spans="2:8" s="202" customFormat="1" ht="16.899999999999999" customHeight="1">
      <c r="B48" s="204"/>
      <c r="C48" s="209" t="s">
        <v>182</v>
      </c>
      <c r="D48" s="209" t="s">
        <v>183</v>
      </c>
      <c r="E48" s="210" t="s">
        <v>184</v>
      </c>
      <c r="F48" s="211">
        <v>1457.874</v>
      </c>
      <c r="H48" s="204"/>
    </row>
    <row r="49" spans="2:8" s="202" customFormat="1" ht="16.899999999999999" customHeight="1">
      <c r="B49" s="204"/>
      <c r="C49" s="190" t="s">
        <v>106</v>
      </c>
      <c r="D49" s="191" t="s">
        <v>107</v>
      </c>
      <c r="E49" s="192" t="s">
        <v>1</v>
      </c>
      <c r="F49" s="193">
        <v>318.79000000000002</v>
      </c>
      <c r="H49" s="204"/>
    </row>
    <row r="50" spans="2:8" s="202" customFormat="1" ht="16.899999999999999" customHeight="1">
      <c r="B50" s="204"/>
      <c r="C50" s="209" t="s">
        <v>106</v>
      </c>
      <c r="D50" s="209" t="s">
        <v>414</v>
      </c>
      <c r="E50" s="210" t="s">
        <v>1</v>
      </c>
      <c r="F50" s="211">
        <v>318.79000000000002</v>
      </c>
      <c r="H50" s="204"/>
    </row>
    <row r="51" spans="2:8" s="202" customFormat="1" ht="16.899999999999999" customHeight="1">
      <c r="B51" s="204"/>
      <c r="C51" s="189" t="s">
        <v>753</v>
      </c>
      <c r="H51" s="204"/>
    </row>
    <row r="52" spans="2:8" s="202" customFormat="1" ht="16.899999999999999" customHeight="1">
      <c r="B52" s="204"/>
      <c r="C52" s="209" t="s">
        <v>411</v>
      </c>
      <c r="D52" s="209" t="s">
        <v>412</v>
      </c>
      <c r="E52" s="210" t="s">
        <v>184</v>
      </c>
      <c r="F52" s="211">
        <v>318.79000000000002</v>
      </c>
      <c r="H52" s="204"/>
    </row>
    <row r="53" spans="2:8" s="202" customFormat="1" ht="16.899999999999999" customHeight="1">
      <c r="B53" s="204"/>
      <c r="C53" s="209" t="s">
        <v>416</v>
      </c>
      <c r="D53" s="209" t="s">
        <v>417</v>
      </c>
      <c r="E53" s="210" t="s">
        <v>184</v>
      </c>
      <c r="F53" s="211">
        <v>318.79000000000002</v>
      </c>
      <c r="H53" s="204"/>
    </row>
    <row r="54" spans="2:8" s="202" customFormat="1" ht="16.899999999999999" customHeight="1">
      <c r="B54" s="204"/>
      <c r="C54" s="209" t="s">
        <v>421</v>
      </c>
      <c r="D54" s="209" t="s">
        <v>422</v>
      </c>
      <c r="E54" s="210" t="s">
        <v>184</v>
      </c>
      <c r="F54" s="211">
        <v>4781.8500000000004</v>
      </c>
      <c r="H54" s="204"/>
    </row>
    <row r="55" spans="2:8" s="202" customFormat="1" ht="26.45" customHeight="1">
      <c r="B55" s="204"/>
      <c r="C55" s="185" t="s">
        <v>755</v>
      </c>
      <c r="D55" s="185" t="s">
        <v>88</v>
      </c>
      <c r="H55" s="204"/>
    </row>
    <row r="56" spans="2:8" s="202" customFormat="1" ht="16.899999999999999" customHeight="1">
      <c r="B56" s="204"/>
      <c r="C56" s="190" t="s">
        <v>97</v>
      </c>
      <c r="D56" s="191" t="s">
        <v>98</v>
      </c>
      <c r="E56" s="192" t="s">
        <v>1</v>
      </c>
      <c r="F56" s="193">
        <v>1450.8</v>
      </c>
      <c r="H56" s="204"/>
    </row>
    <row r="57" spans="2:8" s="202" customFormat="1" ht="7.35" customHeight="1">
      <c r="B57" s="212"/>
      <c r="C57" s="213"/>
      <c r="D57" s="213"/>
      <c r="E57" s="213"/>
      <c r="F57" s="213"/>
      <c r="G57" s="213"/>
      <c r="H57" s="204"/>
    </row>
    <row r="58" spans="2:8" s="202" customFormat="1"/>
  </sheetData>
  <sheetProtection algorithmName="SHA-512" hashValue="krFgcgKZocb/GA5JIqScl5L8g7ifw85ezB1/QBrD9hEqZ60wINV9+e1+Vlx3WFdRxCdUqchfmM3/rSQuoVDahg==" saltValue="JLAtjKptAZRBiodCLElp3g==" spinCount="100000" sheet="1" objects="1" scenarios="1"/>
  <mergeCells count="2">
    <mergeCell ref="D5:F5"/>
    <mergeCell ref="D6:F6"/>
  </mergeCells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4</vt:i4>
      </vt:variant>
    </vt:vector>
  </HeadingPairs>
  <TitlesOfParts>
    <vt:vector size="4" baseType="lpstr">
      <vt:lpstr>Rekapitulace stavby</vt:lpstr>
      <vt:lpstr>ST-2023-CL - Opěrná zeď</vt:lpstr>
      <vt:lpstr>ST-2023-CL - Kanalizace a odvod</vt:lpstr>
      <vt:lpstr>Seznam figur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Milan Ballák</dc:creator>
  <cp:lastModifiedBy>Milan Ballák</cp:lastModifiedBy>
  <dcterms:created xsi:type="dcterms:W3CDTF">2015-06-05T18:19:34Z</dcterms:created>
  <dcterms:modified xsi:type="dcterms:W3CDTF">2024-06-04T12:18:06Z</dcterms:modified>
</cp:coreProperties>
</file>