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4\Demolice městského nádraží\ZD\"/>
    </mc:Choice>
  </mc:AlternateContent>
  <xr:revisionPtr revIDLastSave="0" documentId="8_{525CD815-6386-4B41-A17B-8E3FCE2F7A6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024-001-MB - Demolice mě..." sheetId="2" r:id="rId2"/>
  </sheets>
  <definedNames>
    <definedName name="_xlnm._FilterDatabase" localSheetId="1" hidden="1">'2024-001-MB - Demolice mě...'!$C$132:$K$361</definedName>
    <definedName name="_xlnm.Print_Titles" localSheetId="1">'2024-001-MB - Demolice mě...'!$132:$132</definedName>
    <definedName name="_xlnm.Print_Titles" localSheetId="0">'Rekapitulace stavby'!$92:$92</definedName>
    <definedName name="_xlnm.Print_Area" localSheetId="1">'2024-001-MB - Demolice mě...'!$C$4:$J$76,'2024-001-MB - Demolice mě...'!$C$82:$J$116,'2024-001-MB - Demolice mě...'!$C$122:$J$361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359" i="2"/>
  <c r="BH359" i="2"/>
  <c r="BG359" i="2"/>
  <c r="BF359" i="2"/>
  <c r="T359" i="2"/>
  <c r="T358" i="2" s="1"/>
  <c r="R359" i="2"/>
  <c r="R358" i="2"/>
  <c r="P359" i="2"/>
  <c r="P358" i="2"/>
  <c r="BI354" i="2"/>
  <c r="BH354" i="2"/>
  <c r="BG354" i="2"/>
  <c r="BF354" i="2"/>
  <c r="T354" i="2"/>
  <c r="T353" i="2"/>
  <c r="R354" i="2"/>
  <c r="R353" i="2"/>
  <c r="P354" i="2"/>
  <c r="P353" i="2"/>
  <c r="BI350" i="2"/>
  <c r="BH350" i="2"/>
  <c r="BG350" i="2"/>
  <c r="BF350" i="2"/>
  <c r="T350" i="2"/>
  <c r="T349" i="2"/>
  <c r="R350" i="2"/>
  <c r="R349" i="2"/>
  <c r="P350" i="2"/>
  <c r="P349" i="2" s="1"/>
  <c r="BI345" i="2"/>
  <c r="BH345" i="2"/>
  <c r="BG345" i="2"/>
  <c r="BF345" i="2"/>
  <c r="T345" i="2"/>
  <c r="T344" i="2"/>
  <c r="R345" i="2"/>
  <c r="R344" i="2" s="1"/>
  <c r="P345" i="2"/>
  <c r="P344" i="2"/>
  <c r="BI341" i="2"/>
  <c r="BH341" i="2"/>
  <c r="BG341" i="2"/>
  <c r="BF341" i="2"/>
  <c r="T341" i="2"/>
  <c r="T340" i="2" s="1"/>
  <c r="R341" i="2"/>
  <c r="R340" i="2"/>
  <c r="P341" i="2"/>
  <c r="P340" i="2"/>
  <c r="BI337" i="2"/>
  <c r="BH337" i="2"/>
  <c r="BG337" i="2"/>
  <c r="BF337" i="2"/>
  <c r="T337" i="2"/>
  <c r="T336" i="2"/>
  <c r="R337" i="2"/>
  <c r="R336" i="2"/>
  <c r="P337" i="2"/>
  <c r="P336" i="2"/>
  <c r="BI332" i="2"/>
  <c r="BH332" i="2"/>
  <c r="BG332" i="2"/>
  <c r="BF332" i="2"/>
  <c r="T332" i="2"/>
  <c r="T331" i="2"/>
  <c r="R332" i="2"/>
  <c r="R331" i="2"/>
  <c r="P332" i="2"/>
  <c r="P331" i="2" s="1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T310" i="2" s="1"/>
  <c r="R311" i="2"/>
  <c r="R310" i="2"/>
  <c r="P311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T263" i="2"/>
  <c r="R264" i="2"/>
  <c r="R263" i="2" s="1"/>
  <c r="P264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P206" i="2"/>
  <c r="BI207" i="2"/>
  <c r="BH207" i="2"/>
  <c r="BG207" i="2"/>
  <c r="BF207" i="2"/>
  <c r="T207" i="2"/>
  <c r="T206" i="2" s="1"/>
  <c r="R207" i="2"/>
  <c r="R206" i="2" s="1"/>
  <c r="P207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F35" i="2" s="1"/>
  <c r="BH158" i="2"/>
  <c r="BG158" i="2"/>
  <c r="BF158" i="2"/>
  <c r="T158" i="2"/>
  <c r="R158" i="2"/>
  <c r="P158" i="2"/>
  <c r="BI155" i="2"/>
  <c r="BH155" i="2"/>
  <c r="F34" i="2" s="1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7" i="2"/>
  <c r="BH147" i="2"/>
  <c r="BG147" i="2"/>
  <c r="F33" i="2" s="1"/>
  <c r="BF147" i="2"/>
  <c r="T147" i="2"/>
  <c r="R147" i="2"/>
  <c r="P147" i="2"/>
  <c r="BI145" i="2"/>
  <c r="BH145" i="2"/>
  <c r="BG145" i="2"/>
  <c r="BF145" i="2"/>
  <c r="F32" i="2" s="1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J32" i="2" s="1"/>
  <c r="T136" i="2"/>
  <c r="R136" i="2"/>
  <c r="P136" i="2"/>
  <c r="F127" i="2"/>
  <c r="E125" i="2"/>
  <c r="F87" i="2"/>
  <c r="E85" i="2"/>
  <c r="J22" i="2"/>
  <c r="E22" i="2"/>
  <c r="J130" i="2"/>
  <c r="J21" i="2"/>
  <c r="J19" i="2"/>
  <c r="E19" i="2"/>
  <c r="J129" i="2" s="1"/>
  <c r="J18" i="2"/>
  <c r="J16" i="2"/>
  <c r="E16" i="2"/>
  <c r="F130" i="2"/>
  <c r="J15" i="2"/>
  <c r="J13" i="2"/>
  <c r="E13" i="2"/>
  <c r="F129" i="2" s="1"/>
  <c r="J12" i="2"/>
  <c r="J10" i="2"/>
  <c r="J127" i="2"/>
  <c r="L90" i="1"/>
  <c r="AM90" i="1"/>
  <c r="AM89" i="1"/>
  <c r="L89" i="1"/>
  <c r="AM87" i="1"/>
  <c r="L87" i="1"/>
  <c r="L85" i="1"/>
  <c r="L84" i="1"/>
  <c r="J260" i="2"/>
  <c r="BK251" i="2"/>
  <c r="J239" i="2"/>
  <c r="BK221" i="2"/>
  <c r="BK207" i="2"/>
  <c r="BK191" i="2"/>
  <c r="BK183" i="2"/>
  <c r="BK179" i="2"/>
  <c r="J171" i="2"/>
  <c r="BK158" i="2"/>
  <c r="J147" i="2"/>
  <c r="J139" i="2"/>
  <c r="BK345" i="2"/>
  <c r="J337" i="2"/>
  <c r="BK328" i="2"/>
  <c r="J325" i="2"/>
  <c r="J318" i="2"/>
  <c r="J315" i="2"/>
  <c r="BK307" i="2"/>
  <c r="J301" i="2"/>
  <c r="BK295" i="2"/>
  <c r="BK288" i="2"/>
  <c r="J285" i="2"/>
  <c r="BK278" i="2"/>
  <c r="J275" i="2"/>
  <c r="J269" i="2"/>
  <c r="BK260" i="2"/>
  <c r="BK254" i="2"/>
  <c r="BK239" i="2"/>
  <c r="J233" i="2"/>
  <c r="BK203" i="2"/>
  <c r="J197" i="2"/>
  <c r="J187" i="2"/>
  <c r="J182" i="2"/>
  <c r="J179" i="2"/>
  <c r="BK171" i="2"/>
  <c r="J164" i="2"/>
  <c r="BK155" i="2"/>
  <c r="J145" i="2"/>
  <c r="BK136" i="2"/>
  <c r="J359" i="2"/>
  <c r="BK354" i="2"/>
  <c r="BK350" i="2"/>
  <c r="J345" i="2"/>
  <c r="J341" i="2"/>
  <c r="BK332" i="2"/>
  <c r="J332" i="2"/>
  <c r="BK325" i="2"/>
  <c r="J322" i="2"/>
  <c r="BK315" i="2"/>
  <c r="J311" i="2"/>
  <c r="J307" i="2"/>
  <c r="J304" i="2"/>
  <c r="BK298" i="2"/>
  <c r="J295" i="2"/>
  <c r="J291" i="2"/>
  <c r="BK285" i="2"/>
  <c r="BK282" i="2"/>
  <c r="J278" i="2"/>
  <c r="BK272" i="2"/>
  <c r="BK269" i="2"/>
  <c r="J264" i="2"/>
  <c r="J257" i="2"/>
  <c r="J251" i="2"/>
  <c r="J243" i="2"/>
  <c r="BK233" i="2"/>
  <c r="J218" i="2"/>
  <c r="J207" i="2"/>
  <c r="BK197" i="2"/>
  <c r="BK187" i="2"/>
  <c r="J181" i="2"/>
  <c r="J175" i="2"/>
  <c r="BK168" i="2"/>
  <c r="BK164" i="2"/>
  <c r="J152" i="2"/>
  <c r="J142" i="2"/>
  <c r="J254" i="2"/>
  <c r="BK236" i="2"/>
  <c r="BK212" i="2"/>
  <c r="J203" i="2"/>
  <c r="BK194" i="2"/>
  <c r="J183" i="2"/>
  <c r="BK175" i="2"/>
  <c r="J168" i="2"/>
  <c r="J158" i="2"/>
  <c r="BK145" i="2"/>
  <c r="AS94" i="1"/>
  <c r="BK218" i="2"/>
  <c r="BK200" i="2"/>
  <c r="BK186" i="2"/>
  <c r="BK181" i="2"/>
  <c r="BK172" i="2"/>
  <c r="BK167" i="2"/>
  <c r="J161" i="2"/>
  <c r="BK147" i="2"/>
  <c r="BK359" i="2"/>
  <c r="J354" i="2"/>
  <c r="J350" i="2"/>
  <c r="BK341" i="2"/>
  <c r="BK337" i="2"/>
  <c r="J328" i="2"/>
  <c r="BK322" i="2"/>
  <c r="BK318" i="2"/>
  <c r="BK311" i="2"/>
  <c r="BK304" i="2"/>
  <c r="BK301" i="2"/>
  <c r="J298" i="2"/>
  <c r="BK291" i="2"/>
  <c r="J288" i="2"/>
  <c r="J282" i="2"/>
  <c r="BK275" i="2"/>
  <c r="J272" i="2"/>
  <c r="BK264" i="2"/>
  <c r="BK257" i="2"/>
  <c r="BK243" i="2"/>
  <c r="J236" i="2"/>
  <c r="J221" i="2"/>
  <c r="J200" i="2"/>
  <c r="J191" i="2"/>
  <c r="J186" i="2"/>
  <c r="BK180" i="2"/>
  <c r="J172" i="2"/>
  <c r="J167" i="2"/>
  <c r="J155" i="2"/>
  <c r="BK139" i="2"/>
  <c r="J212" i="2"/>
  <c r="J194" i="2"/>
  <c r="BK182" i="2"/>
  <c r="J180" i="2"/>
  <c r="BK161" i="2"/>
  <c r="BK152" i="2"/>
  <c r="BK142" i="2"/>
  <c r="J136" i="2"/>
  <c r="T335" i="2" l="1"/>
  <c r="R335" i="2"/>
  <c r="P335" i="2"/>
  <c r="T178" i="2"/>
  <c r="T135" i="2"/>
  <c r="T134" i="2" s="1"/>
  <c r="R217" i="2"/>
  <c r="T294" i="2"/>
  <c r="T281" i="2" s="1"/>
  <c r="T268" i="2" s="1"/>
  <c r="T267" i="2" s="1"/>
  <c r="BK314" i="2"/>
  <c r="J314" i="2" s="1"/>
  <c r="J106" i="2" s="1"/>
  <c r="R321" i="2"/>
  <c r="BK178" i="2"/>
  <c r="J178" i="2" s="1"/>
  <c r="J97" i="2" s="1"/>
  <c r="BK217" i="2"/>
  <c r="J217" i="2"/>
  <c r="J99" i="2" s="1"/>
  <c r="BK294" i="2"/>
  <c r="J294" i="2"/>
  <c r="J104" i="2"/>
  <c r="R314" i="2"/>
  <c r="P217" i="2"/>
  <c r="T321" i="2"/>
  <c r="T217" i="2"/>
  <c r="R294" i="2"/>
  <c r="R281" i="2"/>
  <c r="R268" i="2"/>
  <c r="R267" i="2"/>
  <c r="BK321" i="2"/>
  <c r="J321" i="2"/>
  <c r="J107" i="2" s="1"/>
  <c r="P178" i="2"/>
  <c r="P135" i="2" s="1"/>
  <c r="P134" i="2" s="1"/>
  <c r="P314" i="2"/>
  <c r="P321" i="2"/>
  <c r="R178" i="2"/>
  <c r="R135" i="2"/>
  <c r="R134" i="2" s="1"/>
  <c r="R133" i="2" s="1"/>
  <c r="P294" i="2"/>
  <c r="P281" i="2"/>
  <c r="P268" i="2"/>
  <c r="P267" i="2"/>
  <c r="T314" i="2"/>
  <c r="BK340" i="2"/>
  <c r="J340" i="2" s="1"/>
  <c r="J111" i="2" s="1"/>
  <c r="BK344" i="2"/>
  <c r="J344" i="2"/>
  <c r="J112" i="2"/>
  <c r="BK135" i="2"/>
  <c r="J135" i="2" s="1"/>
  <c r="J96" i="2" s="1"/>
  <c r="BK331" i="2"/>
  <c r="J331" i="2"/>
  <c r="J108" i="2" s="1"/>
  <c r="BK336" i="2"/>
  <c r="J336" i="2"/>
  <c r="J110" i="2"/>
  <c r="BK353" i="2"/>
  <c r="J353" i="2"/>
  <c r="J114" i="2" s="1"/>
  <c r="BK206" i="2"/>
  <c r="J206" i="2" s="1"/>
  <c r="J98" i="2" s="1"/>
  <c r="BK281" i="2"/>
  <c r="J281" i="2"/>
  <c r="J103" i="2" s="1"/>
  <c r="BK310" i="2"/>
  <c r="J310" i="2" s="1"/>
  <c r="J105" i="2" s="1"/>
  <c r="BK263" i="2"/>
  <c r="J263" i="2" s="1"/>
  <c r="J100" i="2" s="1"/>
  <c r="BK349" i="2"/>
  <c r="J349" i="2" s="1"/>
  <c r="J113" i="2" s="1"/>
  <c r="BK358" i="2"/>
  <c r="J358" i="2"/>
  <c r="J115" i="2" s="1"/>
  <c r="J87" i="2"/>
  <c r="F89" i="2"/>
  <c r="J89" i="2"/>
  <c r="F90" i="2"/>
  <c r="J90" i="2"/>
  <c r="BE136" i="2"/>
  <c r="BE139" i="2"/>
  <c r="BE142" i="2"/>
  <c r="BE145" i="2"/>
  <c r="BE147" i="2"/>
  <c r="BE152" i="2"/>
  <c r="BE155" i="2"/>
  <c r="BE158" i="2"/>
  <c r="BE161" i="2"/>
  <c r="BE164" i="2"/>
  <c r="BE167" i="2"/>
  <c r="BE168" i="2"/>
  <c r="BE171" i="2"/>
  <c r="BE172" i="2"/>
  <c r="BE175" i="2"/>
  <c r="BE179" i="2"/>
  <c r="BE180" i="2"/>
  <c r="BE181" i="2"/>
  <c r="BE182" i="2"/>
  <c r="BE183" i="2"/>
  <c r="BE186" i="2"/>
  <c r="BE187" i="2"/>
  <c r="BE191" i="2"/>
  <c r="BE194" i="2"/>
  <c r="BE197" i="2"/>
  <c r="BE200" i="2"/>
  <c r="BE203" i="2"/>
  <c r="BE207" i="2"/>
  <c r="BE212" i="2"/>
  <c r="BE218" i="2"/>
  <c r="BE221" i="2"/>
  <c r="BE233" i="2"/>
  <c r="BE236" i="2"/>
  <c r="BE239" i="2"/>
  <c r="BE243" i="2"/>
  <c r="BE251" i="2"/>
  <c r="BE254" i="2"/>
  <c r="BE257" i="2"/>
  <c r="BE260" i="2"/>
  <c r="BE264" i="2"/>
  <c r="BE269" i="2"/>
  <c r="BE272" i="2"/>
  <c r="BE275" i="2"/>
  <c r="BE278" i="2"/>
  <c r="BE282" i="2"/>
  <c r="BE285" i="2"/>
  <c r="BE288" i="2"/>
  <c r="BE291" i="2"/>
  <c r="BE295" i="2"/>
  <c r="BE298" i="2"/>
  <c r="BE301" i="2"/>
  <c r="BE304" i="2"/>
  <c r="BE307" i="2"/>
  <c r="BE311" i="2"/>
  <c r="BE315" i="2"/>
  <c r="BE318" i="2"/>
  <c r="BE322" i="2"/>
  <c r="BE325" i="2"/>
  <c r="BE328" i="2"/>
  <c r="BE332" i="2"/>
  <c r="BE337" i="2"/>
  <c r="BE341" i="2"/>
  <c r="BE345" i="2"/>
  <c r="BE350" i="2"/>
  <c r="BE354" i="2"/>
  <c r="BE359" i="2"/>
  <c r="BA95" i="1"/>
  <c r="BC95" i="1"/>
  <c r="BB95" i="1"/>
  <c r="BB94" i="1" s="1"/>
  <c r="W31" i="1" s="1"/>
  <c r="AW95" i="1"/>
  <c r="BD95" i="1"/>
  <c r="BC94" i="1"/>
  <c r="W32" i="1" s="1"/>
  <c r="BD94" i="1"/>
  <c r="W33" i="1"/>
  <c r="BA94" i="1"/>
  <c r="W30" i="1" s="1"/>
  <c r="T133" i="2" l="1"/>
  <c r="P133" i="2"/>
  <c r="AU95" i="1"/>
  <c r="AU94" i="1" s="1"/>
  <c r="BK268" i="2"/>
  <c r="BK267" i="2"/>
  <c r="J267" i="2" s="1"/>
  <c r="J101" i="2" s="1"/>
  <c r="BK134" i="2"/>
  <c r="BK335" i="2"/>
  <c r="J335" i="2"/>
  <c r="J109" i="2"/>
  <c r="J31" i="2"/>
  <c r="AV95" i="1" s="1"/>
  <c r="AT95" i="1" s="1"/>
  <c r="AW94" i="1"/>
  <c r="AK30" i="1" s="1"/>
  <c r="AX94" i="1"/>
  <c r="AY94" i="1"/>
  <c r="F31" i="2"/>
  <c r="AZ95" i="1" s="1"/>
  <c r="AZ94" i="1" s="1"/>
  <c r="W29" i="1" s="1"/>
  <c r="BK133" i="2" l="1"/>
  <c r="J133" i="2"/>
  <c r="J268" i="2"/>
  <c r="J102" i="2"/>
  <c r="J134" i="2"/>
  <c r="J95" i="2"/>
  <c r="J28" i="2"/>
  <c r="AG95" i="1" s="1"/>
  <c r="AG94" i="1" s="1"/>
  <c r="AK26" i="1" s="1"/>
  <c r="AV94" i="1"/>
  <c r="AK29" i="1" s="1"/>
  <c r="AK35" i="1" l="1"/>
  <c r="J37" i="2"/>
  <c r="J94" i="2"/>
  <c r="AN95" i="1"/>
  <c r="AT94" i="1"/>
  <c r="AN94" i="1" s="1"/>
</calcChain>
</file>

<file path=xl/sharedStrings.xml><?xml version="1.0" encoding="utf-8"?>
<sst xmlns="http://schemas.openxmlformats.org/spreadsheetml/2006/main" count="2015" uniqueCount="565">
  <si>
    <t>Export Komplet</t>
  </si>
  <si>
    <t/>
  </si>
  <si>
    <t>2.0</t>
  </si>
  <si>
    <t>ZAMOK</t>
  </si>
  <si>
    <t>False</t>
  </si>
  <si>
    <t>{cfd8d2f5-2156-4211-a1f3-d737f3801b63}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</si>
  <si>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</si>
  <si>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</si>
  <si>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</si>
  <si>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</si>
  <si>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</si>
  <si>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</si>
  <si>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</si>
  <si>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</si>
  <si>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2024-001-MB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</si>
  <si>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</si>
  <si>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</si>
  <si>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městského nádraží</t>
  </si>
  <si>
    <t>KSO:</t>
  </si>
  <si>
    <t>CC-CZ:</t>
  </si>
  <si>
    <t>Místo:</t>
  </si>
  <si>
    <t xml:space="preserve"> </t>
  </si>
  <si>
    <t>Datum:</t>
  </si>
  <si>
    <t>5. 2. 2024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</si>
  <si>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</si>
  <si>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</si>
  <si>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</si>
  <si>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</si>
  <si>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</si>
  <si>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</si>
  <si>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</si>
  <si>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</si>
  <si>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</si>
  <si>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</si>
  <si>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</si>
  <si>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</si>
  <si>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</si>
  <si>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</si>
  <si>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</si>
  <si>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</si>
  <si>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</si>
  <si>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</si>
  <si>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</si>
  <si>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</si>
  <si>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</si>
  <si>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</si>
  <si>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</si>
  <si>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</si>
  <si>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</si>
  <si>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</si>
  <si>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</si>
  <si>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</si>
  <si>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</si>
  <si>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</si>
  <si>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</si>
  <si>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</si>
  <si>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</si>
  <si>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</si>
  <si>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</si>
  <si>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</si>
  <si>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</si>
  <si>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</si>
  <si>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</si>
  <si>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</si>
  <si>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</si>
  <si>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</si>
  <si>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</si>
  <si>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</si>
  <si>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</si>
  <si>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</si>
  <si>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</si>
  <si>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</si>
  <si>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</si>
  <si>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</si>
  <si>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</si>
  <si>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</si>
  <si>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</si>
  <si>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</si>
  <si>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</si>
  <si>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</si>
  <si>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</si>
  <si>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</si>
  <si>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</si>
  <si>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</si>
  <si>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</si>
  <si>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</si>
  <si>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</si>
  <si>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</si>
  <si>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</si>
  <si>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9 - Ostatní konstrukce a práce, bourání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</si>
  <si>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</si>
  <si>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</si>
  <si>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</si>
  <si>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</si>
  <si>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</si>
  <si>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  762 - Konstrukce tesařské</t>
  </si>
  <si>
    <t xml:space="preserve">    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</si>
  <si>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</si>
  <si>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</si>
  <si>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</si>
  <si>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776 - Podlahy povlakové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</si>
  <si>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</si>
  <si>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</si>
  <si>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</si>
  <si>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</si>
  <si>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</si>
  <si>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</si>
  <si>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</si>
  <si>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</si>
  <si>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</si>
  <si>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</si>
  <si>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</si>
  <si>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</si>
  <si>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</si>
  <si>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</si>
  <si>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</si>
  <si>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</si>
  <si>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</si>
  <si>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</si>
  <si>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</si>
  <si>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</si>
  <si>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</si>
  <si>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</si>
  <si>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</si>
  <si>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</si>
  <si>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</si>
  <si>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174151101</t>
  </si>
  <si>
    <t>Zásyp jam, šachet rýh nebo kolem objektů sypaninou se zhutněním</t>
  </si>
  <si>
    <t>m3</t>
  </si>
  <si>
    <t>4</t>
  </si>
  <si>
    <t>1420878822</t>
  </si>
  <si>
    <t>PP</t>
  </si>
  <si>
    <t>Zásyp sypaninou z jakékoliv horniny strojně s uložením výkopku ve vrstvách se zhutněním jam, šachet, rýh nebo kolem objektů v těchto vykopávkách.
"Zásyp sklepních prostorrecyklátem po odstranění stavby"</t>
  </si>
  <si>
    <t>Online PSC</t>
  </si>
  <si>
    <t>https://podminky.urs.cz/item/CS_URS_2024_01/174151101</t>
  </si>
  <si>
    <t>M</t>
  </si>
  <si>
    <t>58981124</t>
  </si>
  <si>
    <t>recyklát betonový frakce 16/32</t>
  </si>
  <si>
    <t>t</t>
  </si>
  <si>
    <t>8</t>
  </si>
  <si>
    <t>-701311220</t>
  </si>
  <si>
    <t>VV</t>
  </si>
  <si>
    <t>813,417*1,7</t>
  </si>
  <si>
    <t>3</t>
  </si>
  <si>
    <t>181311105</t>
  </si>
  <si>
    <t>Rozprostření ornice tl vrstvy přes 250 do 300 mm v rovině nebo ve svahu do 1:5 ručně</t>
  </si>
  <si>
    <t>m2</t>
  </si>
  <si>
    <t>-515143182</t>
  </si>
  <si>
    <t>Rozprostření a urovnání ornice v rovině nebo ve svahu sklonu do 1:5 ručně při souvislé ploše, tl. vrstvy přes 250 do 300 mm</t>
  </si>
  <si>
    <t>https://podminky.urs.cz/item/CS_URS_2024_01/181311105</t>
  </si>
  <si>
    <t>10364100</t>
  </si>
  <si>
    <t>zemina pro terénní úpravy - tříděná</t>
  </si>
  <si>
    <t>-579067767</t>
  </si>
  <si>
    <t>5</t>
  </si>
  <si>
    <t>162751116</t>
  </si>
  <si>
    <t>Vodorovné přemístění přes 8 000 do 9000 m výkopku/sypaniny z horniny třídy těžitelnosti I skupiny 1 až 3</t>
  </si>
  <si>
    <t>2140551353</t>
  </si>
  <si>
    <t>Vodorovné přemístění výkopku nebo sypaniny po suchu na obvyklém dopravním prostředku, bez naložení výkopku, avšak se složením bez rozhrnutí z horniny třídy těžitelnosti I skupiny 1 až 3 na vzdálenost přes 8 000 do 9 000 m</t>
  </si>
  <si>
    <t>https://podminky.urs.cz/item/CS_URS_2024_01/162751116</t>
  </si>
  <si>
    <t>dovoz ornice</t>
  </si>
  <si>
    <t>870*0,3</t>
  </si>
  <si>
    <t>6</t>
  </si>
  <si>
    <t>181411121</t>
  </si>
  <si>
    <t>Založení lučního trávníku výsevem pl do 1000 m2 v rovině a ve svahu do 1:5</t>
  </si>
  <si>
    <t>-858921671</t>
  </si>
  <si>
    <t>Založení trávníku na půdě předem připravené plochy do 1000 m2 výsevem včetně utažení lučního v rovině nebo na svahu do 1:5</t>
  </si>
  <si>
    <t>https://podminky.urs.cz/item/CS_URS_2024_01/181411121</t>
  </si>
  <si>
    <t>7</t>
  </si>
  <si>
    <t>00572470</t>
  </si>
  <si>
    <t>osivo směs travní univerzál</t>
  </si>
  <si>
    <t>kg</t>
  </si>
  <si>
    <t>524612379</t>
  </si>
  <si>
    <t>870*0,02 'Přepočtené koeficientem množství</t>
  </si>
  <si>
    <t>111203201</t>
  </si>
  <si>
    <t>Odstranění křovin a stromů s ponecháním kořenů z plochy do 1000 m2</t>
  </si>
  <si>
    <t>-1877636821</t>
  </si>
  <si>
    <t>Odstranění křovin a stromů s ponecháním kořenů průměru kmene do 100 mm, při jakémkoliv sklonu terénu mimo LTM, při celkové ploše do 1 000 m2</t>
  </si>
  <si>
    <t>https://podminky.urs.cz/item/CS_URS_2024_01/111203201</t>
  </si>
  <si>
    <t>9</t>
  </si>
  <si>
    <t>112101104</t>
  </si>
  <si>
    <t>Odstranění stromů listnatých průměru kmene přes 700 do 900 mm</t>
  </si>
  <si>
    <t>kus</t>
  </si>
  <si>
    <t>541415936</t>
  </si>
  <si>
    <t>Odstranění stromů s odřezáním kmene a s odvětvením listnatých, průměru kmene přes 700 do 900 mm</t>
  </si>
  <si>
    <t>https://podminky.urs.cz/item/CS_URS_2024_01/112101104</t>
  </si>
  <si>
    <t>10</t>
  </si>
  <si>
    <t>162201404</t>
  </si>
  <si>
    <t>Vodorovné přemístění větví stromů listnatých do 1 km D kmene přes 700 do 900 mm</t>
  </si>
  <si>
    <t>-1541039683</t>
  </si>
  <si>
    <t>Vodorovné přemístění větví, kmenů nebo pařezů s naložením, složením a dopravou do 1000 m větví stromů listnatých, průměru kmene přes 700 do 900 mm</t>
  </si>
  <si>
    <t>https://podminky.urs.cz/item/CS_URS_2024_01/162201404</t>
  </si>
  <si>
    <t>11</t>
  </si>
  <si>
    <t>112101105</t>
  </si>
  <si>
    <t>Odstranění stromů listnatých průměru kmene do 1100 mm</t>
  </si>
  <si>
    <t>-2127265058</t>
  </si>
  <si>
    <t>162201500</t>
  </si>
  <si>
    <t>Vodorovné přemístění větví stromů listnatých do 1 km D kmene přes 900 do 1100 mm</t>
  </si>
  <si>
    <t>-562356633</t>
  </si>
  <si>
    <t>Vodorovné přemístění větví, kmenů nebo pařezů s naložením, složením a dopravou do 1000 m větví stromů listnatých, průměru kmene přes 900 do 1100 mm</t>
  </si>
  <si>
    <t>https://podminky.urs.cz/item/CS_URS_2024_01/162201500</t>
  </si>
  <si>
    <t>13</t>
  </si>
  <si>
    <t>112101106</t>
  </si>
  <si>
    <t>Odstranění stromů listnatých průměru kmene do 1300 mm</t>
  </si>
  <si>
    <t>347526853</t>
  </si>
  <si>
    <t>14</t>
  </si>
  <si>
    <t>162201501</t>
  </si>
  <si>
    <t>Vodorovné přemístění větví stromů listnatých do 1 km D kmene přes 1100 do 1300 mm</t>
  </si>
  <si>
    <t>1614493872</t>
  </si>
  <si>
    <t>Vodorovné přemístění větví, kmenů nebo pařezů s naložením, složením a dopravou do 1000 m větví stromů listnatých, průměru kmene přes 1100 do 1300 mm</t>
  </si>
  <si>
    <t>https://podminky.urs.cz/item/CS_URS_2024_01/162201501</t>
  </si>
  <si>
    <t>15</t>
  </si>
  <si>
    <t>112155311</t>
  </si>
  <si>
    <t>Štěpkování keřového porostu středně hustého s naložením</t>
  </si>
  <si>
    <t>1414224847</t>
  </si>
  <si>
    <t>Štěpkování s naložením na dopravní prostředek a odvozem do 20 km keřového porostu středně hustého</t>
  </si>
  <si>
    <t>https://podminky.urs.cz/item/CS_URS_2024_01/112155311</t>
  </si>
  <si>
    <t>Ostatní konstrukce a práce, bourání</t>
  </si>
  <si>
    <t>16</t>
  </si>
  <si>
    <t>962032231</t>
  </si>
  <si>
    <t>Bourání zdiva z cihel pálených nebo vápenopískových na MV nebo MVC přes 1 m3</t>
  </si>
  <si>
    <t>976266138</t>
  </si>
  <si>
    <t>17</t>
  </si>
  <si>
    <t>962032641</t>
  </si>
  <si>
    <t>Bourání zdiva komínového nad střechou z cihel na MC</t>
  </si>
  <si>
    <t>-1806691020</t>
  </si>
  <si>
    <t>18</t>
  </si>
  <si>
    <t>962081131</t>
  </si>
  <si>
    <t>Bourání příček ze skleněných tvárnic tl do 100 mm</t>
  </si>
  <si>
    <t>454734564</t>
  </si>
  <si>
    <t>19</t>
  </si>
  <si>
    <t>963042819</t>
  </si>
  <si>
    <t>Bourání schodišťových stupňů betonových zhotovených na místě</t>
  </si>
  <si>
    <t>m</t>
  </si>
  <si>
    <t>-1706856102</t>
  </si>
  <si>
    <t>20</t>
  </si>
  <si>
    <t>968062244</t>
  </si>
  <si>
    <t>Vybourání dřevěných rámů oken jednoduchých včetně křídel pl do 1 m2</t>
  </si>
  <si>
    <t>-329702338</t>
  </si>
  <si>
    <t>Vybourání dřevěných rámů oken s křídly, dveřních zárubní, vrat, stěn, ostění nebo obkladů rámů oken s křídly jednoduchých, plochy do 1 m2</t>
  </si>
  <si>
    <t>https://podminky.urs.cz/item/CS_URS_2024_01/968062244</t>
  </si>
  <si>
    <t>968062245</t>
  </si>
  <si>
    <t>Vybourání dřevěných rámů oken jednoduchých včetně křídel pl do 2 m2</t>
  </si>
  <si>
    <t>-1240603501</t>
  </si>
  <si>
    <t>22</t>
  </si>
  <si>
    <t>968062246</t>
  </si>
  <si>
    <t>Vybourání dřevěných rámů oken jednoduchých včetně křídel pl do 4 m2</t>
  </si>
  <si>
    <t>52968157</t>
  </si>
  <si>
    <t>Vybourání dřevěných rámů oken s křídly, dveřních zárubní, vrat, stěn, ostění nebo obkladů rámů oken s křídly jednoduchých, plochy do 4 m2</t>
  </si>
  <si>
    <t>https://podminky.urs.cz/item/CS_URS_2024_01/968062246</t>
  </si>
  <si>
    <t>1*180,45 'Přepočtené koeficientem množství</t>
  </si>
  <si>
    <t>23</t>
  </si>
  <si>
    <t>968062455</t>
  </si>
  <si>
    <t>Vybourání dřevěných dveřních zárubní pl do 2 m2</t>
  </si>
  <si>
    <t>-44690186</t>
  </si>
  <si>
    <t>Vybourání dřevěných rámů oken s křídly, dveřních zárubní, vrat, stěn, ostění nebo obkladů dveřních zárubní, plochy do 2 m2</t>
  </si>
  <si>
    <t>https://podminky.urs.cz/item/CS_URS_2024_01/968062455</t>
  </si>
  <si>
    <t>24</t>
  </si>
  <si>
    <t>968062456</t>
  </si>
  <si>
    <t>Vybourání dřevěných dveřních zárubní pl přes 2 m2</t>
  </si>
  <si>
    <t>-1660234834</t>
  </si>
  <si>
    <t>Vybourání dřevěných rámů oken s křídly, dveřních zárubní, vrat, stěn, ostění nebo obkladů dveřních zárubní, plochy přes 2 m2</t>
  </si>
  <si>
    <t>https://podminky.urs.cz/item/CS_URS_2024_01/968062456</t>
  </si>
  <si>
    <t>25</t>
  </si>
  <si>
    <t>981013313</t>
  </si>
  <si>
    <t>Demolice budov zděných na MVC podíl konstrukcí přes 15 do 20 % těžkou mechanizací</t>
  </si>
  <si>
    <t>194808595</t>
  </si>
  <si>
    <t>Demolice budov těžkými mechanizačními prostředky z cihel, kamene, smíšeného nebo hrázděného zdiva, tvárnic na maltu vápennou nebo vápenocementovou s podílem konstrukcí přes 15 do 20 %</t>
  </si>
  <si>
    <t>https://podminky.urs.cz/item/CS_URS_2024_01/981013313</t>
  </si>
  <si>
    <t>26</t>
  </si>
  <si>
    <t>981013314</t>
  </si>
  <si>
    <t>Demolice budov zděných na MVC podíl konstrukcí přes 20 do 25 % těžkou mechanizací</t>
  </si>
  <si>
    <t>2061511078</t>
  </si>
  <si>
    <t>Demolice budov těžkými mechanizačními prostředky z cihel, kamene, smíšeného nebo hrázděného zdiva, tvárnic na maltu vápennou nebo vápenocementovou s podílem konstrukcí přes 20 do 25 %</t>
  </si>
  <si>
    <t>https://podminky.urs.cz/item/CS_URS_2024_01/981013314</t>
  </si>
  <si>
    <t>27</t>
  </si>
  <si>
    <t>981013316</t>
  </si>
  <si>
    <t>Demolice budov zděných na MVC podíl konstrukcí přes 30 do 35 % těžkou mechanizací</t>
  </si>
  <si>
    <t>-1633539843</t>
  </si>
  <si>
    <t>Demolice budov těžkými mechanizačními prostředky z cihel, kamene, smíšeného nebo hrázděného zdiva, tvárnic na maltu vápennou nebo vápenocementovou s podílem konstrukcí přes 30 do 35 %</t>
  </si>
  <si>
    <t>https://podminky.urs.cz/item/CS_URS_2024_01/981013316</t>
  </si>
  <si>
    <t>28</t>
  </si>
  <si>
    <t>965043421</t>
  </si>
  <si>
    <t>Bourání podkladů pod dlažby betonových s potěrem nebo teracem tl do 150 mm pl do 1 m2</t>
  </si>
  <si>
    <t>1050453542</t>
  </si>
  <si>
    <t>Bourání mazanin betonových s potěrem nebo teracem tl. do 150 mm, plochy do 1 m2</t>
  </si>
  <si>
    <t>https://podminky.urs.cz/item/CS_URS_2024_01/965043421</t>
  </si>
  <si>
    <t xml:space="preserve">Otvory v podlahách 1. PP </t>
  </si>
  <si>
    <t>20*1*1*0,15</t>
  </si>
  <si>
    <t>29</t>
  </si>
  <si>
    <t>965049112</t>
  </si>
  <si>
    <t>Příplatek k bourání betonových mazanin za bourání mazanin se svařovanou sítí tl přes 100 mm</t>
  </si>
  <si>
    <t>1582534549</t>
  </si>
  <si>
    <t>Bourání mazanin Příplatek k cenám za bourání mazanin betonových se svařovanou sítí, tl. přes 100 mm</t>
  </si>
  <si>
    <t>https://podminky.urs.cz/item/CS_URS_2024_01/965049112</t>
  </si>
  <si>
    <t>997</t>
  </si>
  <si>
    <t>Přesun sutě</t>
  </si>
  <si>
    <t>30</t>
  </si>
  <si>
    <t>997006002</t>
  </si>
  <si>
    <t>Strojové třídění stavebního odpadu</t>
  </si>
  <si>
    <t>-375245048</t>
  </si>
  <si>
    <t>Úprava stavebního odpadu třídění strojové</t>
  </si>
  <si>
    <t>https://podminky.urs.cz/item/CS_URS_2024_01/997006002</t>
  </si>
  <si>
    <t>31</t>
  </si>
  <si>
    <t>997006012</t>
  </si>
  <si>
    <t>Ruční třídění stavebního odpadu</t>
  </si>
  <si>
    <t>1657201387</t>
  </si>
  <si>
    <t>Úprava stavebního odpadu třídění ruční</t>
  </si>
  <si>
    <t>https://podminky.urs.cz/item/CS_URS_2024_01/997006012</t>
  </si>
  <si>
    <t>likvidace střešní krytiny</t>
  </si>
  <si>
    <t>17,690</t>
  </si>
  <si>
    <t>likvidace dřevního odpadu</t>
  </si>
  <si>
    <t>40,877</t>
  </si>
  <si>
    <t>likvidace komunálního odpadu</t>
  </si>
  <si>
    <t>30,0</t>
  </si>
  <si>
    <t>likvidace skleněného odpadu</t>
  </si>
  <si>
    <t>0,462</t>
  </si>
  <si>
    <t>Součet</t>
  </si>
  <si>
    <t>32</t>
  </si>
  <si>
    <t>997006511</t>
  </si>
  <si>
    <t>Vodorovná doprava suti s naložením a složením na skládku do 100 m</t>
  </si>
  <si>
    <t>4129185</t>
  </si>
  <si>
    <t>Vodorovná doprava suti na meziskládku s naložením na dopravní prostředek a složením do 100 m</t>
  </si>
  <si>
    <t>https://podminky.urs.cz/item/CS_URS_2024_01/997006511</t>
  </si>
  <si>
    <t>33</t>
  </si>
  <si>
    <t>997013511</t>
  </si>
  <si>
    <t>Odvoz suti a vybouraných hmot z meziskládky na skládku do 1 km s naložením a se složením</t>
  </si>
  <si>
    <t>-1555061848</t>
  </si>
  <si>
    <t>Odvoz suti a vybouraných hmot z meziskládky na skládku s naložením a se složením, na vzdálenost do 1 km</t>
  </si>
  <si>
    <t>https://podminky.urs.cz/item/CS_URS_2024_01/997013511</t>
  </si>
  <si>
    <t>34</t>
  </si>
  <si>
    <t>997013509</t>
  </si>
  <si>
    <t>Příplatek k odvozu suti a vybouraných hmot na skládku ZKD 1 km přes 1 km</t>
  </si>
  <si>
    <t>601401191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</si>
  <si>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</si>
  <si>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</si>
  <si>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5218,561*9 'Přepočtené koeficientem množství</t>
  </si>
  <si>
    <t>35</t>
  </si>
  <si>
    <t>997013871</t>
  </si>
  <si>
    <t>Poplatek za uložení stavebního odpadu na recyklační skládce (skládkovné) směsného stavebního a demoličního kód odpadu 17 09 04</t>
  </si>
  <si>
    <t>531214918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</si>
  <si>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</si>
  <si>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</si>
  <si>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směs stavebního a demoličního odpadu 17 09 04</t>
  </si>
  <si>
    <t xml:space="preserve">4720,631+405 </t>
  </si>
  <si>
    <t>sklěněný odpad z oken a dveří 17 02 02</t>
  </si>
  <si>
    <t>3,904</t>
  </si>
  <si>
    <t>36</t>
  </si>
  <si>
    <t>997013821</t>
  </si>
  <si>
    <t>Poplatek za uložení na skládce (skládkovné) stavebního odpadu s obsahem azbestu kód odpadu 17 06 05</t>
  </si>
  <si>
    <t>-1495415311</t>
  </si>
  <si>
    <t>Poplatek za uložení stavebního odpadu na skládce (skládkovné) ze stavebních materiálů obsahujících azbest zatříděných do Katalogu odpadů pod kódem 17 06 05</t>
  </si>
  <si>
    <t>https://podminky.urs.cz/item/CS_URS_2024_01/997013821</t>
  </si>
  <si>
    <t>37</t>
  </si>
  <si>
    <t>997013841</t>
  </si>
  <si>
    <t>Poplatek za uložení na skládce (skládkovné) odpadu po otryskávání bez obsahu nebezpečných látek kód odpadu 12 01 17</t>
  </si>
  <si>
    <t>1214145303</t>
  </si>
  <si>
    <t>Poplatek za uložení stavebního odpadu na skládce (skládkovné) odpadního materiálu po otryskávání bez obsahu nebezpečných látek zatříděného do Katalogu odpadů pod kódem 12 01 17</t>
  </si>
  <si>
    <t>https://podminky.urs.cz/item/CS_URS_2024_01/997013841</t>
  </si>
  <si>
    <t>38</t>
  </si>
  <si>
    <t>997013635</t>
  </si>
  <si>
    <t>Poplatek za uložení na skládce (skládkovné) komunálního odpadu kód odpadu 20 03 01</t>
  </si>
  <si>
    <t>522747612</t>
  </si>
  <si>
    <t>Poplatek za uložení stavebního odpadu na skládce (skládkovné) komunálního zatříděného do Katalogu odpadů pod kódem 20 03 01</t>
  </si>
  <si>
    <t>https://podminky.urs.cz/item/CS_URS_2024_01/997013635</t>
  </si>
  <si>
    <t>39</t>
  </si>
  <si>
    <t>997013811</t>
  </si>
  <si>
    <t>Poplatek za uložení na skládce (skládkovné) stavebního odpadu dřevěného kód odpadu 17 02 01</t>
  </si>
  <si>
    <t>-1957050755</t>
  </si>
  <si>
    <t>Poplatek za uložení stavebního odpadu na skládce (skládkovné) dřevěného zatříděného do Katalogu odpadů pod kódem 17 02 01</t>
  </si>
  <si>
    <t>https://podminky.urs.cz/item/CS_URS_2024_01/997013811</t>
  </si>
  <si>
    <t>998</t>
  </si>
  <si>
    <t>Přesun hmot</t>
  </si>
  <si>
    <t>40</t>
  </si>
  <si>
    <t>998231311</t>
  </si>
  <si>
    <t>Přesun hmot pro sadovnické a krajinářské úpravy vodorovně do 5000 m</t>
  </si>
  <si>
    <t>-506739010</t>
  </si>
  <si>
    <t>Přesun hmot pro sadovnické a krajinářské úpravy strojně dopravní vzdálenost do 5000 m</t>
  </si>
  <si>
    <t>https://podminky.urs.cz/item/CS_URS_2024_01/998231311</t>
  </si>
  <si>
    <t>PSV</t>
  </si>
  <si>
    <t>Práce a dodávky PSV</t>
  </si>
  <si>
    <t>741</t>
  </si>
  <si>
    <t>Elektroinstalace - silnoproud</t>
  </si>
  <si>
    <t>41</t>
  </si>
  <si>
    <t>741372841</t>
  </si>
  <si>
    <t>Demontáž svítidla průmyslového výbojkového venkovního na parkovém sloupku bez zachování funkčnosti</t>
  </si>
  <si>
    <t>-643644489</t>
  </si>
  <si>
    <t>Demontáž svítidel bez zachování funkčnosti (do suti) průmyslových výbojkových venkovních na parkovém sloupku</t>
  </si>
  <si>
    <t>https://podminky.urs.cz/item/CS_URS_2024_01/741372841</t>
  </si>
  <si>
    <t>42</t>
  </si>
  <si>
    <t>741421811</t>
  </si>
  <si>
    <t>Demontáž drátu nebo lana svodového vedení D do 8 mm kolmý svod</t>
  </si>
  <si>
    <t>747654870</t>
  </si>
  <si>
    <t>Demontáž hromosvodného vedení bez zachování funkčnosti svodových drátů nebo lan kolmého svodu, průměru do 8 mm</t>
  </si>
  <si>
    <t>https://podminky.urs.cz/item/CS_URS_2024_01/741421811</t>
  </si>
  <si>
    <t>43</t>
  </si>
  <si>
    <t>741421821</t>
  </si>
  <si>
    <t>Demontáž drátu nebo lana svodového vedení D do 8 mm rovná střecha</t>
  </si>
  <si>
    <t>1645893401</t>
  </si>
  <si>
    <t>Demontáž hromosvodného vedení bez zachování funkčnosti svodových drátů nebo lan na rovné střeše, průměru do 8 mm</t>
  </si>
  <si>
    <t>https://podminky.urs.cz/item/CS_URS_2024_01/741421821</t>
  </si>
  <si>
    <t>44</t>
  </si>
  <si>
    <t>741421831</t>
  </si>
  <si>
    <t>Demontáž drátu nebo lana svodového vedení D do 8 mm šikmá střecha</t>
  </si>
  <si>
    <t>1481413392</t>
  </si>
  <si>
    <t>Demontáž hromosvodného vedení bez zachování funkčnosti svodových drátů nebo lan na šikmé střeše, průměru do 8 mm</t>
  </si>
  <si>
    <t>https://podminky.urs.cz/item/CS_URS_2024_01/741421831</t>
  </si>
  <si>
    <t>762</t>
  </si>
  <si>
    <t>Konstrukce tesařské</t>
  </si>
  <si>
    <t>45</t>
  </si>
  <si>
    <t>762331812</t>
  </si>
  <si>
    <t>Demontáž vázaných kcí krovů z hranolů průřezové pl přes 120 do 224 cm2</t>
  </si>
  <si>
    <t>-1622464915</t>
  </si>
  <si>
    <t>Demontáž vázaných konstrukcí krovů sklonu do 60° z hranolů, hranolků, fošen, průřezové plochy přes 120 do 224 cm2</t>
  </si>
  <si>
    <t>https://podminky.urs.cz/item/CS_URS_2024_01/762331812</t>
  </si>
  <si>
    <t>46</t>
  </si>
  <si>
    <t>762331813</t>
  </si>
  <si>
    <t>Demontáž vázaných kcí krovů z hranolů průřezové pl přes 224 do 288 cm2</t>
  </si>
  <si>
    <t>-1729257411</t>
  </si>
  <si>
    <t>Demontáž vázaných konstrukcí krovů sklonu do 60° z hranolů, hranolků, fošen, průřezové plochy přes 224 do 288 cm2</t>
  </si>
  <si>
    <t>https://podminky.urs.cz/item/CS_URS_2024_01/762331813</t>
  </si>
  <si>
    <t>47</t>
  </si>
  <si>
    <t>762331814</t>
  </si>
  <si>
    <t>Demontáž vázaných kcí krovů z hranolů průřezové pl přes 288 do 450 cm2</t>
  </si>
  <si>
    <t>891812566</t>
  </si>
  <si>
    <t>Demontáž vázaných konstrukcí krovů sklonu do 60° z hranolů, hranolků, fošen, průřezové plochy přes 288 do 450 cm2</t>
  </si>
  <si>
    <t>https://podminky.urs.cz/item/CS_URS_2024_01/762331814</t>
  </si>
  <si>
    <t>48</t>
  </si>
  <si>
    <t>762341811</t>
  </si>
  <si>
    <t>Demontáž bednění střech z prken</t>
  </si>
  <si>
    <t>-1895956098</t>
  </si>
  <si>
    <t>Demontáž bednění a laťování bednění střech rovných, obloukových, sklonu do 60° se všemi nadstřešními konstrukcemi z prken hrubých, hoblovaných tl. do 32 mm</t>
  </si>
  <si>
    <t>https://podminky.urs.cz/item/CS_URS_2024_01/762341811</t>
  </si>
  <si>
    <t>764</t>
  </si>
  <si>
    <t>Konstrukce klempířské</t>
  </si>
  <si>
    <t>49</t>
  </si>
  <si>
    <t>764001821</t>
  </si>
  <si>
    <t>Demontáž krytiny ze svitků nebo tabulí do suti</t>
  </si>
  <si>
    <t>-1912651136</t>
  </si>
  <si>
    <t>Demontáž klempířských konstrukcí krytiny ze svitků nebo tabulí do suti</t>
  </si>
  <si>
    <t>https://podminky.urs.cz/item/CS_URS_2024_01/764001821</t>
  </si>
  <si>
    <t>50</t>
  </si>
  <si>
    <t>764002871</t>
  </si>
  <si>
    <t>Demontáž lemování zdí do suti</t>
  </si>
  <si>
    <t>1675874285</t>
  </si>
  <si>
    <t>Demontáž klempířských konstrukcí lemování zdí do suti</t>
  </si>
  <si>
    <t>https://podminky.urs.cz/item/CS_URS_2024_01/764002871</t>
  </si>
  <si>
    <t>51</t>
  </si>
  <si>
    <t>764002881</t>
  </si>
  <si>
    <t>Demontáž lemování střešních prostupů do suti</t>
  </si>
  <si>
    <t>1046801758</t>
  </si>
  <si>
    <t>Demontáž klempířských konstrukcí lemování střešních prostupů do suti</t>
  </si>
  <si>
    <t>https://podminky.urs.cz/item/CS_URS_2024_01/764002881</t>
  </si>
  <si>
    <t>52</t>
  </si>
  <si>
    <t>764004801</t>
  </si>
  <si>
    <t>Demontáž podokapního žlabu do suti</t>
  </si>
  <si>
    <t>-233790919</t>
  </si>
  <si>
    <t>Demontáž klempířských konstrukcí žlabu podokapního do suti</t>
  </si>
  <si>
    <t>https://podminky.urs.cz/item/CS_URS_2024_01/764004801</t>
  </si>
  <si>
    <t>53</t>
  </si>
  <si>
    <t>764004861</t>
  </si>
  <si>
    <t>Demontáž svodu do suti</t>
  </si>
  <si>
    <t>-1138200788</t>
  </si>
  <si>
    <t>Demontáž klempířských konstrukcí svodu do suti</t>
  </si>
  <si>
    <t>https://podminky.urs.cz/item/CS_URS_2024_01/764004861</t>
  </si>
  <si>
    <t>765</t>
  </si>
  <si>
    <t>Krytina skládaná</t>
  </si>
  <si>
    <t>54</t>
  </si>
  <si>
    <t>765131801</t>
  </si>
  <si>
    <t>Demontáž vláknocementové skládané krytiny sklonu do 30° do suti</t>
  </si>
  <si>
    <t>999596884</t>
  </si>
  <si>
    <t>Demontáž vláknocementové krytiny skládané sklonu do 30° do suti</t>
  </si>
  <si>
    <t>https://podminky.urs.cz/item/CS_URS_2024_01/765131801</t>
  </si>
  <si>
    <t>766</t>
  </si>
  <si>
    <t>Konstrukce truhlářské</t>
  </si>
  <si>
    <t>55</t>
  </si>
  <si>
    <t>766311811</t>
  </si>
  <si>
    <t>Demontáž dřevěného zábradlí vnitřního</t>
  </si>
  <si>
    <t>-804882696</t>
  </si>
  <si>
    <t>Demontáž zábradlí dřevěného vnitřního</t>
  </si>
  <si>
    <t>https://podminky.urs.cz/item/CS_URS_2024_01/766311811</t>
  </si>
  <si>
    <t>56</t>
  </si>
  <si>
    <t>766674810</t>
  </si>
  <si>
    <t>Demontáž střešního okna hladká krytina do 30°</t>
  </si>
  <si>
    <t>849155614</t>
  </si>
  <si>
    <t>Demontáž střešních oken na krytině hladké a drážkové, sklonu do 30°</t>
  </si>
  <si>
    <t>https://podminky.urs.cz/item/CS_URS_2024_01/766674810</t>
  </si>
  <si>
    <t>767</t>
  </si>
  <si>
    <t>Konstrukce zámečnické</t>
  </si>
  <si>
    <t>57</t>
  </si>
  <si>
    <t>767582800</t>
  </si>
  <si>
    <t>Demontáž roštu podhledu</t>
  </si>
  <si>
    <t>1189120606</t>
  </si>
  <si>
    <t>Demontáž podhledů roštů</t>
  </si>
  <si>
    <t>https://podminky.urs.cz/item/CS_URS_2024_01/767582800</t>
  </si>
  <si>
    <t>58</t>
  </si>
  <si>
    <t>767661811</t>
  </si>
  <si>
    <t>Demontáž mříží pevných nebo otevíravých</t>
  </si>
  <si>
    <t>1211087427</t>
  </si>
  <si>
    <t>https://podminky.urs.cz/item/CS_URS_2024_01/767661811</t>
  </si>
  <si>
    <t>59</t>
  </si>
  <si>
    <t>767851803</t>
  </si>
  <si>
    <t>Demontáž komínových lávek - celé komínové lávky</t>
  </si>
  <si>
    <t>-1834061303</t>
  </si>
  <si>
    <t>Demontáž komínových lávek kompletní celé lávky</t>
  </si>
  <si>
    <t>https://podminky.urs.cz/item/CS_URS_2024_01/767851803</t>
  </si>
  <si>
    <t>776</t>
  </si>
  <si>
    <t>Podlahy povlakové</t>
  </si>
  <si>
    <t>60</t>
  </si>
  <si>
    <t>776201814</t>
  </si>
  <si>
    <t>Demontáž povlakových podlahovin volně položených podlepených páskou</t>
  </si>
  <si>
    <t>-2066876336</t>
  </si>
  <si>
    <t>https://podminky.urs.cz/item/CS_URS_2024_01/776201814</t>
  </si>
  <si>
    <t>VRN</t>
  </si>
  <si>
    <t>Vedlejší rozpočtové náklady</t>
  </si>
  <si>
    <t>VRN1</t>
  </si>
  <si>
    <t>Průzkumné, geodetické a projektové práce</t>
  </si>
  <si>
    <t>61</t>
  </si>
  <si>
    <t>013294000R</t>
  </si>
  <si>
    <t>Ostatní dokumentace - fotodokumentace</t>
  </si>
  <si>
    <t>soubor</t>
  </si>
  <si>
    <t>1024</t>
  </si>
  <si>
    <t>2000467681</t>
  </si>
  <si>
    <t>Ostatní dokumentace</t>
  </si>
  <si>
    <t>P</t>
  </si>
  <si>
    <t>Poznámka k položce:_x000D_
v souladu se čl. 2 ost. 2.5.6 smlouy o dílo</t>
  </si>
  <si>
    <t>VRN3</t>
  </si>
  <si>
    <t>Zařízení staveniště</t>
  </si>
  <si>
    <t>62</t>
  </si>
  <si>
    <t>032200000</t>
  </si>
  <si>
    <t>Náklady na zařízení a odstranění staveniště</t>
  </si>
  <si>
    <t>-1797955517</t>
  </si>
  <si>
    <t>Náklady na stavební buňky</t>
  </si>
  <si>
    <t>Poznámka k položce:_x000D_
v souladu s čl. 2 odst. 2.5.1 smlouvy o dílo</t>
  </si>
  <si>
    <t>VRN4</t>
  </si>
  <si>
    <t>Inženýrská činnost</t>
  </si>
  <si>
    <t>63</t>
  </si>
  <si>
    <t>045303000</t>
  </si>
  <si>
    <t>Koordinační činnost</t>
  </si>
  <si>
    <t>-502672340</t>
  </si>
  <si>
    <t>https://podminky.urs.cz/item/CS_URS_2024_01/045303000</t>
  </si>
  <si>
    <t>Poznámka k položce:_x000D_
v souladu s čl. 2 odst. 2.5.3 smlouvy o dílo</t>
  </si>
  <si>
    <t>VRN5</t>
  </si>
  <si>
    <t>Finanční náklady</t>
  </si>
  <si>
    <t>64</t>
  </si>
  <si>
    <t>051303000R</t>
  </si>
  <si>
    <t>Pojištění stavby</t>
  </si>
  <si>
    <t>1899180699</t>
  </si>
  <si>
    <t>Pojištění proti zpoždění</t>
  </si>
  <si>
    <t>Poznámka k položce:_x000D_
pojištění v souladu se čl. 2 odst. 2.5.4 smlouvy o dílo</t>
  </si>
  <si>
    <t>VRN6</t>
  </si>
  <si>
    <t>Územní vlivy</t>
  </si>
  <si>
    <t>65</t>
  </si>
  <si>
    <t>064203000</t>
  </si>
  <si>
    <t>Práce se škodlivými materiály</t>
  </si>
  <si>
    <t>-1211701678</t>
  </si>
  <si>
    <t>https://podminky.urs.cz/item/CS_URS_2024_01/064203000</t>
  </si>
  <si>
    <t>Poznámka k položce:_x000D_
v souladu se čl. 2 odst. 2.5.2 a 2.5.5 bod c smlouvy o dílo</t>
  </si>
  <si>
    <t>VRN7</t>
  </si>
  <si>
    <t>Provozní vlivy</t>
  </si>
  <si>
    <t>66</t>
  </si>
  <si>
    <t>071103000R</t>
  </si>
  <si>
    <t>Ostatní provozní a územní vlivy</t>
  </si>
  <si>
    <t>1996192062</t>
  </si>
  <si>
    <t>Provoz investora</t>
  </si>
  <si>
    <t>Poznámka k položce:_x000D_
v souladu se čl. 2 odst. 2.5.5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</si>
</sst>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4" fontId="12" fillId="0" borderId="0" xfId="0" applyNumberFormat="1" applyFont="1"/>
    <xf numFmtId="0" fontId="12" fillId="0" borderId="14" xfId="0" applyFont="1" applyBorder="1"/>
    <xf numFmtId="166" fontId="12" fillId="0" borderId="0" xfId="0" applyNumberFormat="1" applyFont="1"/>
    <xf numFmtId="166" fontId="12" fillId="0" borderId="15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68062455" TargetMode="External"/><Relationship Id="rId18" Type="http://schemas.openxmlformats.org/officeDocument/2006/relationships/hyperlink" Target="https://podminky.urs.cz/item/CS_URS_2024_01/965043421" TargetMode="External"/><Relationship Id="rId26" Type="http://schemas.openxmlformats.org/officeDocument/2006/relationships/hyperlink" Target="https://podminky.urs.cz/item/CS_URS_2024_01/997013821" TargetMode="External"/><Relationship Id="rId39" Type="http://schemas.openxmlformats.org/officeDocument/2006/relationships/hyperlink" Target="https://podminky.urs.cz/item/CS_URS_2024_01/764001821" TargetMode="External"/><Relationship Id="rId3" Type="http://schemas.openxmlformats.org/officeDocument/2006/relationships/hyperlink" Target="https://podminky.urs.cz/item/CS_URS_2024_01/162751116" TargetMode="External"/><Relationship Id="rId21" Type="http://schemas.openxmlformats.org/officeDocument/2006/relationships/hyperlink" Target="https://podminky.urs.cz/item/CS_URS_2024_01/997006012" TargetMode="External"/><Relationship Id="rId34" Type="http://schemas.openxmlformats.org/officeDocument/2006/relationships/hyperlink" Target="https://podminky.urs.cz/item/CS_URS_2024_01/741421831" TargetMode="External"/><Relationship Id="rId42" Type="http://schemas.openxmlformats.org/officeDocument/2006/relationships/hyperlink" Target="https://podminky.urs.cz/item/CS_URS_2024_01/764004801" TargetMode="External"/><Relationship Id="rId47" Type="http://schemas.openxmlformats.org/officeDocument/2006/relationships/hyperlink" Target="https://podminky.urs.cz/item/CS_URS_2024_01/767582800" TargetMode="External"/><Relationship Id="rId50" Type="http://schemas.openxmlformats.org/officeDocument/2006/relationships/hyperlink" Target="https://podminky.urs.cz/item/CS_URS_2024_01/776201814" TargetMode="External"/><Relationship Id="rId7" Type="http://schemas.openxmlformats.org/officeDocument/2006/relationships/hyperlink" Target="https://podminky.urs.cz/item/CS_URS_2024_01/162201404" TargetMode="External"/><Relationship Id="rId12" Type="http://schemas.openxmlformats.org/officeDocument/2006/relationships/hyperlink" Target="https://podminky.urs.cz/item/CS_URS_2024_01/968062246" TargetMode="External"/><Relationship Id="rId17" Type="http://schemas.openxmlformats.org/officeDocument/2006/relationships/hyperlink" Target="https://podminky.urs.cz/item/CS_URS_2024_01/981013316" TargetMode="External"/><Relationship Id="rId25" Type="http://schemas.openxmlformats.org/officeDocument/2006/relationships/hyperlink" Target="https://podminky.urs.cz/item/CS_URS_2024_01/997013871" TargetMode="External"/><Relationship Id="rId33" Type="http://schemas.openxmlformats.org/officeDocument/2006/relationships/hyperlink" Target="https://podminky.urs.cz/item/CS_URS_2024_01/741421821" TargetMode="External"/><Relationship Id="rId38" Type="http://schemas.openxmlformats.org/officeDocument/2006/relationships/hyperlink" Target="https://podminky.urs.cz/item/CS_URS_2024_01/762341811" TargetMode="External"/><Relationship Id="rId46" Type="http://schemas.openxmlformats.org/officeDocument/2006/relationships/hyperlink" Target="https://podminky.urs.cz/item/CS_URS_2024_01/766674810" TargetMode="External"/><Relationship Id="rId2" Type="http://schemas.openxmlformats.org/officeDocument/2006/relationships/hyperlink" Target="https://podminky.urs.cz/item/CS_URS_2024_01/181311105" TargetMode="External"/><Relationship Id="rId16" Type="http://schemas.openxmlformats.org/officeDocument/2006/relationships/hyperlink" Target="https://podminky.urs.cz/item/CS_URS_2024_01/981013314" TargetMode="External"/><Relationship Id="rId20" Type="http://schemas.openxmlformats.org/officeDocument/2006/relationships/hyperlink" Target="https://podminky.urs.cz/item/CS_URS_2024_01/997006002" TargetMode="External"/><Relationship Id="rId29" Type="http://schemas.openxmlformats.org/officeDocument/2006/relationships/hyperlink" Target="https://podminky.urs.cz/item/CS_URS_2024_01/997013811" TargetMode="External"/><Relationship Id="rId41" Type="http://schemas.openxmlformats.org/officeDocument/2006/relationships/hyperlink" Target="https://podminky.urs.cz/item/CS_URS_2024_01/764002881" TargetMode="External"/><Relationship Id="rId1" Type="http://schemas.openxmlformats.org/officeDocument/2006/relationships/hyperlink" Target="https://podminky.urs.cz/item/CS_URS_2024_01/174151101" TargetMode="External"/><Relationship Id="rId6" Type="http://schemas.openxmlformats.org/officeDocument/2006/relationships/hyperlink" Target="https://podminky.urs.cz/item/CS_URS_2024_01/112101104" TargetMode="External"/><Relationship Id="rId11" Type="http://schemas.openxmlformats.org/officeDocument/2006/relationships/hyperlink" Target="https://podminky.urs.cz/item/CS_URS_2024_01/968062244" TargetMode="External"/><Relationship Id="rId24" Type="http://schemas.openxmlformats.org/officeDocument/2006/relationships/hyperlink" Target="https://podminky.urs.cz/item/CS_URS_2024_01/997013509" TargetMode="External"/><Relationship Id="rId32" Type="http://schemas.openxmlformats.org/officeDocument/2006/relationships/hyperlink" Target="https://podminky.urs.cz/item/CS_URS_2024_01/741421811" TargetMode="External"/><Relationship Id="rId37" Type="http://schemas.openxmlformats.org/officeDocument/2006/relationships/hyperlink" Target="https://podminky.urs.cz/item/CS_URS_2024_01/762331814" TargetMode="External"/><Relationship Id="rId40" Type="http://schemas.openxmlformats.org/officeDocument/2006/relationships/hyperlink" Target="https://podminky.urs.cz/item/CS_URS_2024_01/764002871" TargetMode="External"/><Relationship Id="rId45" Type="http://schemas.openxmlformats.org/officeDocument/2006/relationships/hyperlink" Target="https://podminky.urs.cz/item/CS_URS_2024_01/766311811" TargetMode="External"/><Relationship Id="rId53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111203201" TargetMode="External"/><Relationship Id="rId15" Type="http://schemas.openxmlformats.org/officeDocument/2006/relationships/hyperlink" Target="https://podminky.urs.cz/item/CS_URS_2024_01/981013313" TargetMode="External"/><Relationship Id="rId23" Type="http://schemas.openxmlformats.org/officeDocument/2006/relationships/hyperlink" Target="https://podminky.urs.cz/item/CS_URS_2024_01/997013511" TargetMode="External"/><Relationship Id="rId28" Type="http://schemas.openxmlformats.org/officeDocument/2006/relationships/hyperlink" Target="https://podminky.urs.cz/item/CS_URS_2024_01/997013635" TargetMode="External"/><Relationship Id="rId36" Type="http://schemas.openxmlformats.org/officeDocument/2006/relationships/hyperlink" Target="https://podminky.urs.cz/item/CS_URS_2024_01/762331813" TargetMode="External"/><Relationship Id="rId49" Type="http://schemas.openxmlformats.org/officeDocument/2006/relationships/hyperlink" Target="https://podminky.urs.cz/item/CS_URS_2024_01/767851803" TargetMode="External"/><Relationship Id="rId10" Type="http://schemas.openxmlformats.org/officeDocument/2006/relationships/hyperlink" Target="https://podminky.urs.cz/item/CS_URS_2024_01/112155311" TargetMode="External"/><Relationship Id="rId19" Type="http://schemas.openxmlformats.org/officeDocument/2006/relationships/hyperlink" Target="https://podminky.urs.cz/item/CS_URS_2024_01/965049112" TargetMode="External"/><Relationship Id="rId31" Type="http://schemas.openxmlformats.org/officeDocument/2006/relationships/hyperlink" Target="https://podminky.urs.cz/item/CS_URS_2024_01/741372841" TargetMode="External"/><Relationship Id="rId44" Type="http://schemas.openxmlformats.org/officeDocument/2006/relationships/hyperlink" Target="https://podminky.urs.cz/item/CS_URS_2024_01/765131801" TargetMode="External"/><Relationship Id="rId52" Type="http://schemas.openxmlformats.org/officeDocument/2006/relationships/hyperlink" Target="https://podminky.urs.cz/item/CS_URS_2024_01/064203000" TargetMode="External"/><Relationship Id="rId4" Type="http://schemas.openxmlformats.org/officeDocument/2006/relationships/hyperlink" Target="https://podminky.urs.cz/item/CS_URS_2024_01/181411121" TargetMode="External"/><Relationship Id="rId9" Type="http://schemas.openxmlformats.org/officeDocument/2006/relationships/hyperlink" Target="https://podminky.urs.cz/item/CS_URS_2024_01/162201501" TargetMode="External"/><Relationship Id="rId14" Type="http://schemas.openxmlformats.org/officeDocument/2006/relationships/hyperlink" Target="https://podminky.urs.cz/item/CS_URS_2024_01/968062456" TargetMode="External"/><Relationship Id="rId22" Type="http://schemas.openxmlformats.org/officeDocument/2006/relationships/hyperlink" Target="https://podminky.urs.cz/item/CS_URS_2024_01/997006511" TargetMode="External"/><Relationship Id="rId27" Type="http://schemas.openxmlformats.org/officeDocument/2006/relationships/hyperlink" Target="https://podminky.urs.cz/item/CS_URS_2024_01/997013841" TargetMode="External"/><Relationship Id="rId30" Type="http://schemas.openxmlformats.org/officeDocument/2006/relationships/hyperlink" Target="https://podminky.urs.cz/item/CS_URS_2024_01/998231311" TargetMode="External"/><Relationship Id="rId35" Type="http://schemas.openxmlformats.org/officeDocument/2006/relationships/hyperlink" Target="https://podminky.urs.cz/item/CS_URS_2024_01/762331812" TargetMode="External"/><Relationship Id="rId43" Type="http://schemas.openxmlformats.org/officeDocument/2006/relationships/hyperlink" Target="https://podminky.urs.cz/item/CS_URS_2024_01/764004861" TargetMode="External"/><Relationship Id="rId48" Type="http://schemas.openxmlformats.org/officeDocument/2006/relationships/hyperlink" Target="https://podminky.urs.cz/item/CS_URS_2024_01/767661811" TargetMode="External"/><Relationship Id="rId8" Type="http://schemas.openxmlformats.org/officeDocument/2006/relationships/hyperlink" Target="https://podminky.urs.cz/item/CS_URS_2024_01/162201500" TargetMode="External"/><Relationship Id="rId51" Type="http://schemas.openxmlformats.org/officeDocument/2006/relationships/hyperlink" Target="https://podminky.urs.cz/item/CS_URS_2024_01/0453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5" t="s">
        <v>14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R5" s="20"/>
      <c r="BE5" s="19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97" t="s">
        <v>17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R6" s="20"/>
      <c r="BE6" s="193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3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3"/>
      <c r="BS8" s="17" t="s">
        <v>6</v>
      </c>
    </row>
    <row r="9" spans="1:74" ht="14.45" customHeight="1">
      <c r="B9" s="20"/>
      <c r="AR9" s="20"/>
      <c r="BE9" s="19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3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193"/>
      <c r="BS11" s="17" t="s">
        <v>6</v>
      </c>
    </row>
    <row r="12" spans="1:74" ht="6.95" customHeight="1">
      <c r="B12" s="20"/>
      <c r="AR12" s="20"/>
      <c r="BE12" s="193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193"/>
      <c r="BS13" s="17" t="s">
        <v>6</v>
      </c>
    </row>
    <row r="14" spans="1:74" ht="12.75">
      <c r="B14" s="20"/>
      <c r="E14" s="198" t="s">
        <v>28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27" t="s">
        <v>26</v>
      </c>
      <c r="AN14" s="29" t="s">
        <v>28</v>
      </c>
      <c r="AR14" s="20"/>
      <c r="BE14" s="193"/>
      <c r="BS14" s="17" t="s">
        <v>6</v>
      </c>
    </row>
    <row r="15" spans="1:74" ht="6.95" customHeight="1">
      <c r="B15" s="20"/>
      <c r="AR15" s="20"/>
      <c r="BE15" s="193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193"/>
      <c r="BS16" s="17" t="s">
        <v>4</v>
      </c>
    </row>
    <row r="17" spans="2:7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193"/>
      <c r="BS17" s="17" t="s">
        <v>4</v>
      </c>
    </row>
    <row r="18" spans="2:71" ht="6.95" customHeight="1">
      <c r="B18" s="20"/>
      <c r="AR18" s="20"/>
      <c r="BE18" s="193"/>
      <c r="BS18" s="17" t="s">
        <v>6</v>
      </c>
    </row>
    <row r="19" spans="2:71" ht="12" customHeight="1">
      <c r="B19" s="20"/>
      <c r="D19" s="27" t="s">
        <v>30</v>
      </c>
      <c r="AK19" s="27" t="s">
        <v>25</v>
      </c>
      <c r="AN19" s="25" t="s">
        <v>1</v>
      </c>
      <c r="AR19" s="20"/>
      <c r="BE19" s="193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193"/>
      <c r="BS20" s="17" t="s">
        <v>31</v>
      </c>
    </row>
    <row r="21" spans="2:71" ht="6.95" customHeight="1">
      <c r="B21" s="20"/>
      <c r="AR21" s="20"/>
      <c r="BE21" s="193"/>
    </row>
    <row r="22" spans="2:71" ht="12" customHeight="1">
      <c r="B22" s="20"/>
      <c r="D22" s="27" t="s">
        <v>32</v>
      </c>
      <c r="AR22" s="20"/>
      <c r="BE22" s="193"/>
    </row>
    <row r="23" spans="2:71" ht="16.5" customHeight="1">
      <c r="B23" s="20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20"/>
      <c r="BE23" s="193"/>
    </row>
    <row r="24" spans="2:71" ht="6.95" customHeight="1">
      <c r="B24" s="20"/>
      <c r="AR24" s="20"/>
      <c r="BE24" s="19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3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1">
        <f>ROUND(AG94,2)</f>
        <v>0</v>
      </c>
      <c r="AL26" s="202"/>
      <c r="AM26" s="202"/>
      <c r="AN26" s="202"/>
      <c r="AO26" s="202"/>
      <c r="AR26" s="32"/>
      <c r="BE26" s="193"/>
    </row>
    <row r="27" spans="2:71" s="1" customFormat="1" ht="6.95" customHeight="1">
      <c r="B27" s="32"/>
      <c r="AR27" s="32"/>
      <c r="BE27" s="193"/>
    </row>
    <row r="28" spans="2:71" s="1" customFormat="1" ht="12.75">
      <c r="B28" s="32"/>
      <c r="L28" s="203" t="s">
        <v>34</v>
      </c>
      <c r="M28" s="203"/>
      <c r="N28" s="203"/>
      <c r="O28" s="203"/>
      <c r="P28" s="203"/>
      <c r="W28" s="203" t="s">
        <v>35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36</v>
      </c>
      <c r="AL28" s="203"/>
      <c r="AM28" s="203"/>
      <c r="AN28" s="203"/>
      <c r="AO28" s="203"/>
      <c r="AR28" s="32"/>
      <c r="BE28" s="193"/>
    </row>
    <row r="29" spans="2:71" s="2" customFormat="1" ht="14.45" customHeight="1">
      <c r="B29" s="36"/>
      <c r="D29" s="27" t="s">
        <v>37</v>
      </c>
      <c r="F29" s="27" t="s">
        <v>38</v>
      </c>
      <c r="L29" s="206">
        <v>0.21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6"/>
      <c r="BE29" s="194"/>
    </row>
    <row r="30" spans="2:71" s="2" customFormat="1" ht="14.45" customHeight="1">
      <c r="B30" s="36"/>
      <c r="F30" s="27" t="s">
        <v>39</v>
      </c>
      <c r="L30" s="206">
        <v>0.12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6"/>
      <c r="BE30" s="194"/>
    </row>
    <row r="31" spans="2:71" s="2" customFormat="1" ht="14.45" hidden="1" customHeight="1">
      <c r="B31" s="36"/>
      <c r="F31" s="27" t="s">
        <v>40</v>
      </c>
      <c r="L31" s="206">
        <v>0.21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6"/>
      <c r="BE31" s="194"/>
    </row>
    <row r="32" spans="2:71" s="2" customFormat="1" ht="14.45" hidden="1" customHeight="1">
      <c r="B32" s="36"/>
      <c r="F32" s="27" t="s">
        <v>41</v>
      </c>
      <c r="L32" s="206">
        <v>0.12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6"/>
      <c r="BE32" s="194"/>
    </row>
    <row r="33" spans="2:57" s="2" customFormat="1" ht="14.45" hidden="1" customHeight="1">
      <c r="B33" s="36"/>
      <c r="F33" s="27" t="s">
        <v>42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6"/>
      <c r="BE33" s="194"/>
    </row>
    <row r="34" spans="2:57" s="1" customFormat="1" ht="6.95" customHeight="1">
      <c r="B34" s="32"/>
      <c r="AR34" s="32"/>
      <c r="BE34" s="193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07" t="s">
        <v>45</v>
      </c>
      <c r="Y35" s="208"/>
      <c r="Z35" s="208"/>
      <c r="AA35" s="208"/>
      <c r="AB35" s="208"/>
      <c r="AC35" s="39"/>
      <c r="AD35" s="39"/>
      <c r="AE35" s="39"/>
      <c r="AF35" s="39"/>
      <c r="AG35" s="39"/>
      <c r="AH35" s="39"/>
      <c r="AI35" s="39"/>
      <c r="AJ35" s="39"/>
      <c r="AK35" s="209">
        <f>SUM(AK26:AK33)</f>
        <v>0</v>
      </c>
      <c r="AL35" s="208"/>
      <c r="AM35" s="208"/>
      <c r="AN35" s="208"/>
      <c r="AO35" s="210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5" customHeight="1">
      <c r="B82" s="32"/>
      <c r="C82" s="21" t="s">
        <v>52</v>
      </c>
      <c r="AR82" s="32"/>
    </row>
    <row r="83" spans="1:90" s="1" customFormat="1" ht="6.95" customHeight="1">
      <c r="B83" s="32"/>
      <c r="AR83" s="32"/>
    </row>
    <row r="84" spans="1:90" s="3" customFormat="1" ht="12" customHeight="1">
      <c r="B84" s="48"/>
      <c r="C84" s="27" t="s">
        <v>13</v>
      </c>
      <c r="L84" s="3" t="str">
        <f>K5</f>
        <v>2024-001-MB</v>
      </c>
      <c r="AR84" s="48"/>
    </row>
    <row r="85" spans="1:90" s="4" customFormat="1" ht="36.950000000000003" customHeight="1">
      <c r="B85" s="49"/>
      <c r="C85" s="50" t="s">
        <v>16</v>
      </c>
      <c r="L85" s="211" t="str">
        <f>K6</f>
        <v>Demolice městského nádraží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R85" s="49"/>
    </row>
    <row r="86" spans="1:90" s="1" customFormat="1" ht="6.95" customHeight="1">
      <c r="B86" s="32"/>
      <c r="AR86" s="32"/>
    </row>
    <row r="87" spans="1:90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13" t="str">
        <f>IF(AN8= "","",AN8)</f>
        <v>5. 2. 2024</v>
      </c>
      <c r="AN87" s="213"/>
      <c r="AR87" s="32"/>
    </row>
    <row r="88" spans="1:90" s="1" customFormat="1" ht="6.95" customHeight="1">
      <c r="B88" s="32"/>
      <c r="AR88" s="32"/>
    </row>
    <row r="89" spans="1:90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14" t="str">
        <f>IF(E17="","",E17)</f>
        <v xml:space="preserve"> </v>
      </c>
      <c r="AN89" s="215"/>
      <c r="AO89" s="215"/>
      <c r="AP89" s="215"/>
      <c r="AR89" s="32"/>
      <c r="AS89" s="216" t="s">
        <v>53</v>
      </c>
      <c r="AT89" s="21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30</v>
      </c>
      <c r="AM90" s="214" t="str">
        <f>IF(E20="","",E20)</f>
        <v xml:space="preserve"> </v>
      </c>
      <c r="AN90" s="215"/>
      <c r="AO90" s="215"/>
      <c r="AP90" s="215"/>
      <c r="AR90" s="32"/>
      <c r="AS90" s="218"/>
      <c r="AT90" s="219"/>
      <c r="BD90" s="56"/>
    </row>
    <row r="91" spans="1:90" s="1" customFormat="1" ht="10.9" customHeight="1">
      <c r="B91" s="32"/>
      <c r="AR91" s="32"/>
      <c r="AS91" s="218"/>
      <c r="AT91" s="219"/>
      <c r="BD91" s="56"/>
    </row>
    <row r="92" spans="1:90" s="1" customFormat="1" ht="29.25" customHeight="1">
      <c r="B92" s="32"/>
      <c r="C92" s="220" t="s">
        <v>54</v>
      </c>
      <c r="D92" s="221"/>
      <c r="E92" s="221"/>
      <c r="F92" s="221"/>
      <c r="G92" s="221"/>
      <c r="H92" s="57"/>
      <c r="I92" s="222" t="s">
        <v>55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3" t="s">
        <v>56</v>
      </c>
      <c r="AH92" s="221"/>
      <c r="AI92" s="221"/>
      <c r="AJ92" s="221"/>
      <c r="AK92" s="221"/>
      <c r="AL92" s="221"/>
      <c r="AM92" s="221"/>
      <c r="AN92" s="222" t="s">
        <v>57</v>
      </c>
      <c r="AO92" s="221"/>
      <c r="AP92" s="224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0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8">
        <f>ROUND(AG95,2)</f>
        <v>0</v>
      </c>
      <c r="AH94" s="228"/>
      <c r="AI94" s="228"/>
      <c r="AJ94" s="228"/>
      <c r="AK94" s="228"/>
      <c r="AL94" s="228"/>
      <c r="AM94" s="228"/>
      <c r="AN94" s="229">
        <f>SUM(AG94,AT94)</f>
        <v>0</v>
      </c>
      <c r="AO94" s="229"/>
      <c r="AP94" s="229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72</v>
      </c>
      <c r="BT94" s="72" t="s">
        <v>73</v>
      </c>
      <c r="BV94" s="72" t="s">
        <v>74</v>
      </c>
      <c r="BW94" s="72" t="s">
        <v>5</v>
      </c>
      <c r="BX94" s="72" t="s">
        <v>75</v>
      </c>
      <c r="CL94" s="72" t="s">
        <v>1</v>
      </c>
    </row>
    <row r="95" spans="1:90" s="6" customFormat="1" ht="24.75" customHeight="1">
      <c r="A95" s="73" t="s">
        <v>76</v>
      </c>
      <c r="B95" s="74"/>
      <c r="C95" s="75"/>
      <c r="D95" s="227" t="s">
        <v>14</v>
      </c>
      <c r="E95" s="227"/>
      <c r="F95" s="227"/>
      <c r="G95" s="227"/>
      <c r="H95" s="227"/>
      <c r="I95" s="76"/>
      <c r="J95" s="227" t="s">
        <v>17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5">
        <f>'2024-001-MB - Demolice mě...'!J28</f>
        <v>0</v>
      </c>
      <c r="AH95" s="226"/>
      <c r="AI95" s="226"/>
      <c r="AJ95" s="226"/>
      <c r="AK95" s="226"/>
      <c r="AL95" s="226"/>
      <c r="AM95" s="226"/>
      <c r="AN95" s="225">
        <f>SUM(AG95,AT95)</f>
        <v>0</v>
      </c>
      <c r="AO95" s="226"/>
      <c r="AP95" s="226"/>
      <c r="AQ95" s="77" t="s">
        <v>77</v>
      </c>
      <c r="AR95" s="74"/>
      <c r="AS95" s="78">
        <v>0</v>
      </c>
      <c r="AT95" s="79">
        <f>ROUND(SUM(AV95:AW95),2)</f>
        <v>0</v>
      </c>
      <c r="AU95" s="80">
        <f>'2024-001-MB - Demolice mě...'!P133</f>
        <v>0</v>
      </c>
      <c r="AV95" s="79">
        <f>'2024-001-MB - Demolice mě...'!J31</f>
        <v>0</v>
      </c>
      <c r="AW95" s="79">
        <f>'2024-001-MB - Demolice mě...'!J32</f>
        <v>0</v>
      </c>
      <c r="AX95" s="79">
        <f>'2024-001-MB - Demolice mě...'!J33</f>
        <v>0</v>
      </c>
      <c r="AY95" s="79">
        <f>'2024-001-MB - Demolice mě...'!J34</f>
        <v>0</v>
      </c>
      <c r="AZ95" s="79">
        <f>'2024-001-MB - Demolice mě...'!F31</f>
        <v>0</v>
      </c>
      <c r="BA95" s="79">
        <f>'2024-001-MB - Demolice mě...'!F32</f>
        <v>0</v>
      </c>
      <c r="BB95" s="79">
        <f>'2024-001-MB - Demolice mě...'!F33</f>
        <v>0</v>
      </c>
      <c r="BC95" s="79">
        <f>'2024-001-MB - Demolice mě...'!F34</f>
        <v>0</v>
      </c>
      <c r="BD95" s="81">
        <f>'2024-001-MB - Demolice mě...'!F35</f>
        <v>0</v>
      </c>
      <c r="BT95" s="82" t="s">
        <v>78</v>
      </c>
      <c r="BU95" s="82" t="s">
        <v>79</v>
      </c>
      <c r="BV95" s="82" t="s">
        <v>74</v>
      </c>
      <c r="BW95" s="82" t="s">
        <v>5</v>
      </c>
      <c r="BX95" s="82" t="s">
        <v>75</v>
      </c>
      <c r="CL95" s="82" t="s">
        <v>1</v>
      </c>
    </row>
    <row r="96" spans="1:90" s="1" customFormat="1" ht="30" customHeight="1">
      <c r="B96" s="32"/>
      <c r="AR96" s="32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sheetProtection algorithmName="SHA-512" hashValue="8LKt7TB4zYQr5hreYWmuiKJ9RlMUvS54XeI+/HOJGKAoiDJMUQ6UYHx6NVP8JMhFt9TLsXYzezdIvbdho9dt2A==" saltValue="i0MgqVXuJVgho/XiWwGK+kLmgdnbZLqGy+YfciT2CJEh/nTfPZytrX0d+YrTgyy7E1aCgyuK6Ohdv5CjTCDgY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4-001-MB - Demolice mě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2"/>
  <sheetViews>
    <sheetView showGridLines="0" tabSelected="1" topLeftCell="A24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81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s="1" customFormat="1" ht="12" customHeight="1">
      <c r="B6" s="32"/>
      <c r="D6" s="27" t="s">
        <v>16</v>
      </c>
      <c r="L6" s="32"/>
    </row>
    <row r="7" spans="2:46" s="1" customFormat="1" ht="16.5" customHeight="1">
      <c r="B7" s="32"/>
      <c r="E7" s="211" t="s">
        <v>17</v>
      </c>
      <c r="F7" s="230"/>
      <c r="G7" s="230"/>
      <c r="H7" s="230"/>
      <c r="L7" s="32"/>
    </row>
    <row r="8" spans="2:46" s="1" customFormat="1" ht="11.25">
      <c r="B8" s="32"/>
      <c r="L8" s="32"/>
    </row>
    <row r="9" spans="2:46" s="1" customFormat="1" ht="12" customHeight="1">
      <c r="B9" s="32"/>
      <c r="D9" s="27" t="s">
        <v>18</v>
      </c>
      <c r="F9" s="25" t="s">
        <v>1</v>
      </c>
      <c r="I9" s="27" t="s">
        <v>19</v>
      </c>
      <c r="J9" s="25" t="s">
        <v>1</v>
      </c>
      <c r="L9" s="32"/>
    </row>
    <row r="10" spans="2:46" s="1" customFormat="1" ht="12" customHeight="1">
      <c r="B10" s="32"/>
      <c r="D10" s="27" t="s">
        <v>20</v>
      </c>
      <c r="F10" s="25" t="s">
        <v>21</v>
      </c>
      <c r="I10" s="27" t="s">
        <v>22</v>
      </c>
      <c r="J10" s="52" t="str">
        <f>'Rekapitulace stavby'!AN8</f>
        <v>5. 2. 2024</v>
      </c>
      <c r="L10" s="32"/>
    </row>
    <row r="11" spans="2:46" s="1" customFormat="1" ht="10.9" customHeight="1">
      <c r="B11" s="32"/>
      <c r="L11" s="32"/>
    </row>
    <row r="12" spans="2:46" s="1" customFormat="1" ht="12" customHeight="1">
      <c r="B12" s="32"/>
      <c r="D12" s="27" t="s">
        <v>24</v>
      </c>
      <c r="I12" s="27" t="s">
        <v>25</v>
      </c>
      <c r="J12" s="25" t="str">
        <f>IF('Rekapitulace stavby'!AN10="","",'Rekapitulace stavby'!AN10)</f>
        <v/>
      </c>
      <c r="L12" s="32"/>
    </row>
    <row r="13" spans="2:46" s="1" customFormat="1" ht="18" customHeight="1">
      <c r="B13" s="32"/>
      <c r="E13" s="25" t="str">
        <f>IF('Rekapitulace stavby'!E11="","",'Rekapitulace stavby'!E11)</f>
        <v xml:space="preserve"> </v>
      </c>
      <c r="I13" s="27" t="s">
        <v>26</v>
      </c>
      <c r="J13" s="25" t="str">
        <f>IF('Rekapitulace stavby'!AN11="","",'Rekapitulace stavby'!AN11)</f>
        <v/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7" t="s">
        <v>27</v>
      </c>
      <c r="I15" s="27" t="s">
        <v>25</v>
      </c>
      <c r="J15" s="28" t="str">
        <f>'Rekapitulace stavby'!AN13</f>
        <v>Vyplň údaj</v>
      </c>
      <c r="L15" s="32"/>
    </row>
    <row r="16" spans="2:46" s="1" customFormat="1" ht="18" customHeight="1">
      <c r="B16" s="32"/>
      <c r="E16" s="231" t="str">
        <f>'Rekapitulace stavby'!E14</f>
        <v>Vyplň údaj</v>
      </c>
      <c r="F16" s="195"/>
      <c r="G16" s="195"/>
      <c r="H16" s="195"/>
      <c r="I16" s="27" t="s">
        <v>26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29</v>
      </c>
      <c r="I18" s="27" t="s">
        <v>25</v>
      </c>
      <c r="J18" s="25" t="str">
        <f>IF('Rekapitulace stavby'!AN16="","",'Rekapitulace stavby'!AN16)</f>
        <v/>
      </c>
      <c r="L18" s="32"/>
    </row>
    <row r="19" spans="2:12" s="1" customFormat="1" ht="18" customHeight="1">
      <c r="B19" s="32"/>
      <c r="E19" s="25" t="str">
        <f>IF('Rekapitulace stavby'!E17="","",'Rekapitulace stavby'!E17)</f>
        <v xml:space="preserve"> </v>
      </c>
      <c r="I19" s="27" t="s">
        <v>26</v>
      </c>
      <c r="J19" s="25" t="str">
        <f>IF('Rekapitulace stavby'!AN17="","",'Rekapitulace stavby'!AN17)</f>
        <v/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5" t="str">
        <f>IF('Rekapitulace stavby'!AN19="","",'Rekapitulace stavby'!AN19)</f>
        <v/>
      </c>
      <c r="L21" s="32"/>
    </row>
    <row r="22" spans="2:12" s="1" customFormat="1" ht="18" customHeight="1">
      <c r="B22" s="32"/>
      <c r="E22" s="25" t="str">
        <f>IF('Rekapitulace stavby'!E20="","",'Rekapitulace stavby'!E20)</f>
        <v xml:space="preserve"> </v>
      </c>
      <c r="I22" s="27" t="s">
        <v>26</v>
      </c>
      <c r="J22" s="25" t="str">
        <f>IF('Rekapitulace stavby'!AN20="","",'Rekapitulace stavby'!AN20)</f>
        <v/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32</v>
      </c>
      <c r="L24" s="32"/>
    </row>
    <row r="25" spans="2:12" s="7" customFormat="1" ht="16.5" customHeight="1">
      <c r="B25" s="84"/>
      <c r="E25" s="200" t="s">
        <v>1</v>
      </c>
      <c r="F25" s="200"/>
      <c r="G25" s="200"/>
      <c r="H25" s="200"/>
      <c r="L25" s="84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5" t="s">
        <v>33</v>
      </c>
      <c r="J28" s="66">
        <f>ROUND(J133, 2)</f>
        <v>0</v>
      </c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5" customHeight="1">
      <c r="B30" s="32"/>
      <c r="F30" s="35" t="s">
        <v>35</v>
      </c>
      <c r="I30" s="35" t="s">
        <v>34</v>
      </c>
      <c r="J30" s="35" t="s">
        <v>36</v>
      </c>
      <c r="L30" s="32"/>
    </row>
    <row r="31" spans="2:12" s="1" customFormat="1" ht="14.45" customHeight="1">
      <c r="B31" s="32"/>
      <c r="D31" s="55" t="s">
        <v>37</v>
      </c>
      <c r="E31" s="27" t="s">
        <v>38</v>
      </c>
      <c r="F31" s="86">
        <f>ROUND((SUM(BE133:BE361)),  2)</f>
        <v>0</v>
      </c>
      <c r="I31" s="87">
        <v>0.21</v>
      </c>
      <c r="J31" s="86">
        <f>ROUND(((SUM(BE133:BE361))*I31),  2)</f>
        <v>0</v>
      </c>
      <c r="L31" s="32"/>
    </row>
    <row r="32" spans="2:12" s="1" customFormat="1" ht="14.45" customHeight="1">
      <c r="B32" s="32"/>
      <c r="E32" s="27" t="s">
        <v>39</v>
      </c>
      <c r="F32" s="86">
        <f>ROUND((SUM(BF133:BF361)),  2)</f>
        <v>0</v>
      </c>
      <c r="I32" s="87">
        <v>0.12</v>
      </c>
      <c r="J32" s="86">
        <f>ROUND(((SUM(BF133:BF361))*I32),  2)</f>
        <v>0</v>
      </c>
      <c r="L32" s="32"/>
    </row>
    <row r="33" spans="2:12" s="1" customFormat="1" ht="14.45" hidden="1" customHeight="1">
      <c r="B33" s="32"/>
      <c r="E33" s="27" t="s">
        <v>40</v>
      </c>
      <c r="F33" s="86">
        <f>ROUND((SUM(BG133:BG361)),  2)</f>
        <v>0</v>
      </c>
      <c r="I33" s="87">
        <v>0.21</v>
      </c>
      <c r="J33" s="86">
        <f>0</f>
        <v>0</v>
      </c>
      <c r="L33" s="32"/>
    </row>
    <row r="34" spans="2:12" s="1" customFormat="1" ht="14.45" hidden="1" customHeight="1">
      <c r="B34" s="32"/>
      <c r="E34" s="27" t="s">
        <v>41</v>
      </c>
      <c r="F34" s="86">
        <f>ROUND((SUM(BH133:BH361)),  2)</f>
        <v>0</v>
      </c>
      <c r="I34" s="87">
        <v>0.12</v>
      </c>
      <c r="J34" s="86">
        <f>0</f>
        <v>0</v>
      </c>
      <c r="L34" s="32"/>
    </row>
    <row r="35" spans="2:12" s="1" customFormat="1" ht="14.45" hidden="1" customHeight="1">
      <c r="B35" s="32"/>
      <c r="E35" s="27" t="s">
        <v>42</v>
      </c>
      <c r="F35" s="86">
        <f>ROUND((SUM(BI133:BI361)),  2)</f>
        <v>0</v>
      </c>
      <c r="I35" s="87">
        <v>0</v>
      </c>
      <c r="J35" s="86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8"/>
      <c r="D37" s="89" t="s">
        <v>43</v>
      </c>
      <c r="E37" s="57"/>
      <c r="F37" s="57"/>
      <c r="G37" s="90" t="s">
        <v>44</v>
      </c>
      <c r="H37" s="91" t="s">
        <v>45</v>
      </c>
      <c r="I37" s="57"/>
      <c r="J37" s="92">
        <f>SUM(J28:J35)</f>
        <v>0</v>
      </c>
      <c r="K37" s="93"/>
      <c r="L37" s="32"/>
    </row>
    <row r="38" spans="2:12" s="1" customFormat="1" ht="14.45" customHeight="1">
      <c r="B38" s="32"/>
      <c r="L38" s="32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94" t="s">
        <v>49</v>
      </c>
      <c r="G61" s="43" t="s">
        <v>48</v>
      </c>
      <c r="H61" s="34"/>
      <c r="I61" s="34"/>
      <c r="J61" s="95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94" t="s">
        <v>49</v>
      </c>
      <c r="G76" s="43" t="s">
        <v>48</v>
      </c>
      <c r="H76" s="34"/>
      <c r="I76" s="34"/>
      <c r="J76" s="95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82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11" t="str">
        <f>E7</f>
        <v>Demolice městského nádraží</v>
      </c>
      <c r="F85" s="230"/>
      <c r="G85" s="230"/>
      <c r="H85" s="230"/>
      <c r="L85" s="32"/>
    </row>
    <row r="86" spans="2:47" s="1" customFormat="1" ht="6.95" customHeight="1">
      <c r="B86" s="32"/>
      <c r="L86" s="32"/>
    </row>
    <row r="87" spans="2:47" s="1" customFormat="1" ht="12" customHeight="1">
      <c r="B87" s="32"/>
      <c r="C87" s="27" t="s">
        <v>20</v>
      </c>
      <c r="F87" s="25" t="str">
        <f>F10</f>
        <v xml:space="preserve"> </v>
      </c>
      <c r="I87" s="27" t="s">
        <v>22</v>
      </c>
      <c r="J87" s="52" t="str">
        <f>IF(J10="","",J10)</f>
        <v>5. 2. 2024</v>
      </c>
      <c r="L87" s="32"/>
    </row>
    <row r="88" spans="2:47" s="1" customFormat="1" ht="6.95" customHeight="1">
      <c r="B88" s="32"/>
      <c r="L88" s="32"/>
    </row>
    <row r="89" spans="2:47" s="1" customFormat="1" ht="15.2" customHeight="1">
      <c r="B89" s="32"/>
      <c r="C89" s="27" t="s">
        <v>24</v>
      </c>
      <c r="F89" s="25" t="str">
        <f>E13</f>
        <v xml:space="preserve"> </v>
      </c>
      <c r="I89" s="27" t="s">
        <v>29</v>
      </c>
      <c r="J89" s="30" t="str">
        <f>E19</f>
        <v xml:space="preserve"> </v>
      </c>
      <c r="L89" s="32"/>
    </row>
    <row r="90" spans="2:47" s="1" customFormat="1" ht="15.2" customHeight="1">
      <c r="B90" s="32"/>
      <c r="C90" s="27" t="s">
        <v>27</v>
      </c>
      <c r="F90" s="25" t="str">
        <f>IF(E16="","",E16)</f>
        <v>Vyplň údaj</v>
      </c>
      <c r="I90" s="27" t="s">
        <v>30</v>
      </c>
      <c r="J90" s="30" t="str">
        <f>E22</f>
        <v xml:space="preserve"> 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96" t="s">
        <v>83</v>
      </c>
      <c r="D92" s="88"/>
      <c r="E92" s="88"/>
      <c r="F92" s="88"/>
      <c r="G92" s="88"/>
      <c r="H92" s="88"/>
      <c r="I92" s="88"/>
      <c r="J92" s="97" t="s">
        <v>84</v>
      </c>
      <c r="K92" s="88"/>
      <c r="L92" s="32"/>
    </row>
    <row r="93" spans="2:47" s="1" customFormat="1" ht="10.35" customHeight="1">
      <c r="B93" s="32"/>
      <c r="L93" s="32"/>
    </row>
    <row r="94" spans="2:47" s="1" customFormat="1" ht="22.9" customHeight="1">
      <c r="B94" s="32"/>
      <c r="C94" s="98" t="s">
        <v>85</v>
      </c>
      <c r="J94" s="66">
        <f>J133</f>
        <v>0</v>
      </c>
      <c r="L94" s="32"/>
      <c r="AU94" s="17" t="s">
        <v>86</v>
      </c>
    </row>
    <row r="95" spans="2:47" s="8" customFormat="1" ht="24.95" customHeight="1">
      <c r="B95" s="99"/>
      <c r="D95" s="100" t="s">
        <v>87</v>
      </c>
      <c r="E95" s="101"/>
      <c r="F95" s="101"/>
      <c r="G95" s="101"/>
      <c r="H95" s="101"/>
      <c r="I95" s="101"/>
      <c r="J95" s="102">
        <f>J134</f>
        <v>0</v>
      </c>
      <c r="L95" s="99"/>
    </row>
    <row r="96" spans="2:47" s="9" customFormat="1" ht="19.899999999999999" customHeight="1">
      <c r="B96" s="103"/>
      <c r="D96" s="104" t="s">
        <v>88</v>
      </c>
      <c r="E96" s="105"/>
      <c r="F96" s="105"/>
      <c r="G96" s="105"/>
      <c r="H96" s="105"/>
      <c r="I96" s="105"/>
      <c r="J96" s="106">
        <f>J135</f>
        <v>0</v>
      </c>
      <c r="L96" s="103"/>
    </row>
    <row r="97" spans="2:12" s="9" customFormat="1" ht="14.85" customHeight="1">
      <c r="B97" s="103"/>
      <c r="D97" s="104" t="s">
        <v>89</v>
      </c>
      <c r="E97" s="105"/>
      <c r="F97" s="105"/>
      <c r="G97" s="105"/>
      <c r="H97" s="105"/>
      <c r="I97" s="105"/>
      <c r="J97" s="106">
        <f>J178</f>
        <v>0</v>
      </c>
      <c r="L97" s="103"/>
    </row>
    <row r="98" spans="2:12" s="9" customFormat="1" ht="19.899999999999999" customHeight="1">
      <c r="B98" s="103"/>
      <c r="D98" s="104" t="s">
        <v>90</v>
      </c>
      <c r="E98" s="105"/>
      <c r="F98" s="105"/>
      <c r="G98" s="105"/>
      <c r="H98" s="105"/>
      <c r="I98" s="105"/>
      <c r="J98" s="106">
        <f>J206</f>
        <v>0</v>
      </c>
      <c r="L98" s="103"/>
    </row>
    <row r="99" spans="2:12" s="9" customFormat="1" ht="19.899999999999999" customHeight="1">
      <c r="B99" s="103"/>
      <c r="D99" s="104" t="s">
        <v>91</v>
      </c>
      <c r="E99" s="105"/>
      <c r="F99" s="105"/>
      <c r="G99" s="105"/>
      <c r="H99" s="105"/>
      <c r="I99" s="105"/>
      <c r="J99" s="106">
        <f>J217</f>
        <v>0</v>
      </c>
      <c r="L99" s="103"/>
    </row>
    <row r="100" spans="2:12" s="9" customFormat="1" ht="19.899999999999999" customHeight="1">
      <c r="B100" s="103"/>
      <c r="D100" s="104" t="s">
        <v>92</v>
      </c>
      <c r="E100" s="105"/>
      <c r="F100" s="105"/>
      <c r="G100" s="105"/>
      <c r="H100" s="105"/>
      <c r="I100" s="105"/>
      <c r="J100" s="106">
        <f>J263</f>
        <v>0</v>
      </c>
      <c r="L100" s="103"/>
    </row>
    <row r="101" spans="2:12" s="8" customFormat="1" ht="24.95" customHeight="1">
      <c r="B101" s="99"/>
      <c r="D101" s="100" t="s">
        <v>93</v>
      </c>
      <c r="E101" s="101"/>
      <c r="F101" s="101"/>
      <c r="G101" s="101"/>
      <c r="H101" s="101"/>
      <c r="I101" s="101"/>
      <c r="J101" s="102">
        <f>J267</f>
        <v>0</v>
      </c>
      <c r="L101" s="99"/>
    </row>
    <row r="102" spans="2:12" s="9" customFormat="1" ht="19.899999999999999" customHeight="1">
      <c r="B102" s="103"/>
      <c r="D102" s="104" t="s">
        <v>94</v>
      </c>
      <c r="E102" s="105"/>
      <c r="F102" s="105"/>
      <c r="G102" s="105"/>
      <c r="H102" s="105"/>
      <c r="I102" s="105"/>
      <c r="J102" s="106">
        <f>J268</f>
        <v>0</v>
      </c>
      <c r="L102" s="103"/>
    </row>
    <row r="103" spans="2:12" s="9" customFormat="1" ht="14.85" customHeight="1">
      <c r="B103" s="103"/>
      <c r="D103" s="104" t="s">
        <v>95</v>
      </c>
      <c r="E103" s="105"/>
      <c r="F103" s="105"/>
      <c r="G103" s="105"/>
      <c r="H103" s="105"/>
      <c r="I103" s="105"/>
      <c r="J103" s="106">
        <f>J281</f>
        <v>0</v>
      </c>
      <c r="L103" s="103"/>
    </row>
    <row r="104" spans="2:12" s="9" customFormat="1" ht="21.75" customHeight="1">
      <c r="B104" s="103"/>
      <c r="D104" s="104" t="s">
        <v>96</v>
      </c>
      <c r="E104" s="105"/>
      <c r="F104" s="105"/>
      <c r="G104" s="105"/>
      <c r="H104" s="105"/>
      <c r="I104" s="105"/>
      <c r="J104" s="106">
        <f>J294</f>
        <v>0</v>
      </c>
      <c r="L104" s="103"/>
    </row>
    <row r="105" spans="2:12" s="9" customFormat="1" ht="19.899999999999999" customHeight="1">
      <c r="B105" s="103"/>
      <c r="D105" s="104" t="s">
        <v>97</v>
      </c>
      <c r="E105" s="105"/>
      <c r="F105" s="105"/>
      <c r="G105" s="105"/>
      <c r="H105" s="105"/>
      <c r="I105" s="105"/>
      <c r="J105" s="106">
        <f>J310</f>
        <v>0</v>
      </c>
      <c r="L105" s="103"/>
    </row>
    <row r="106" spans="2:12" s="9" customFormat="1" ht="19.899999999999999" customHeight="1">
      <c r="B106" s="103"/>
      <c r="D106" s="104" t="s">
        <v>98</v>
      </c>
      <c r="E106" s="105"/>
      <c r="F106" s="105"/>
      <c r="G106" s="105"/>
      <c r="H106" s="105"/>
      <c r="I106" s="105"/>
      <c r="J106" s="106">
        <f>J314</f>
        <v>0</v>
      </c>
      <c r="L106" s="103"/>
    </row>
    <row r="107" spans="2:12" s="9" customFormat="1" ht="19.899999999999999" customHeight="1">
      <c r="B107" s="103"/>
      <c r="D107" s="104" t="s">
        <v>99</v>
      </c>
      <c r="E107" s="105"/>
      <c r="F107" s="105"/>
      <c r="G107" s="105"/>
      <c r="H107" s="105"/>
      <c r="I107" s="105"/>
      <c r="J107" s="106">
        <f>J321</f>
        <v>0</v>
      </c>
      <c r="L107" s="103"/>
    </row>
    <row r="108" spans="2:12" s="9" customFormat="1" ht="19.899999999999999" customHeight="1">
      <c r="B108" s="103"/>
      <c r="D108" s="104" t="s">
        <v>100</v>
      </c>
      <c r="E108" s="105"/>
      <c r="F108" s="105"/>
      <c r="G108" s="105"/>
      <c r="H108" s="105"/>
      <c r="I108" s="105"/>
      <c r="J108" s="106">
        <f>J331</f>
        <v>0</v>
      </c>
      <c r="L108" s="103"/>
    </row>
    <row r="109" spans="2:12" s="8" customFormat="1" ht="24.95" customHeight="1">
      <c r="B109" s="99"/>
      <c r="D109" s="100" t="s">
        <v>101</v>
      </c>
      <c r="E109" s="101"/>
      <c r="F109" s="101"/>
      <c r="G109" s="101"/>
      <c r="H109" s="101"/>
      <c r="I109" s="101"/>
      <c r="J109" s="102">
        <f>J335</f>
        <v>0</v>
      </c>
      <c r="L109" s="99"/>
    </row>
    <row r="110" spans="2:12" s="9" customFormat="1" ht="19.899999999999999" customHeight="1">
      <c r="B110" s="103"/>
      <c r="D110" s="104" t="s">
        <v>102</v>
      </c>
      <c r="E110" s="105"/>
      <c r="F110" s="105"/>
      <c r="G110" s="105"/>
      <c r="H110" s="105"/>
      <c r="I110" s="105"/>
      <c r="J110" s="106">
        <f>J336</f>
        <v>0</v>
      </c>
      <c r="L110" s="103"/>
    </row>
    <row r="111" spans="2:12" s="9" customFormat="1" ht="19.899999999999999" customHeight="1">
      <c r="B111" s="103"/>
      <c r="D111" s="104" t="s">
        <v>103</v>
      </c>
      <c r="E111" s="105"/>
      <c r="F111" s="105"/>
      <c r="G111" s="105"/>
      <c r="H111" s="105"/>
      <c r="I111" s="105"/>
      <c r="J111" s="106">
        <f>J340</f>
        <v>0</v>
      </c>
      <c r="L111" s="103"/>
    </row>
    <row r="112" spans="2:12" s="9" customFormat="1" ht="19.899999999999999" customHeight="1">
      <c r="B112" s="103"/>
      <c r="D112" s="104" t="s">
        <v>104</v>
      </c>
      <c r="E112" s="105"/>
      <c r="F112" s="105"/>
      <c r="G112" s="105"/>
      <c r="H112" s="105"/>
      <c r="I112" s="105"/>
      <c r="J112" s="106">
        <f>J344</f>
        <v>0</v>
      </c>
      <c r="L112" s="103"/>
    </row>
    <row r="113" spans="2:12" s="9" customFormat="1" ht="19.899999999999999" customHeight="1">
      <c r="B113" s="103"/>
      <c r="D113" s="104" t="s">
        <v>105</v>
      </c>
      <c r="E113" s="105"/>
      <c r="F113" s="105"/>
      <c r="G113" s="105"/>
      <c r="H113" s="105"/>
      <c r="I113" s="105"/>
      <c r="J113" s="106">
        <f>J349</f>
        <v>0</v>
      </c>
      <c r="L113" s="103"/>
    </row>
    <row r="114" spans="2:12" s="9" customFormat="1" ht="19.899999999999999" customHeight="1">
      <c r="B114" s="103"/>
      <c r="D114" s="104" t="s">
        <v>106</v>
      </c>
      <c r="E114" s="105"/>
      <c r="F114" s="105"/>
      <c r="G114" s="105"/>
      <c r="H114" s="105"/>
      <c r="I114" s="105"/>
      <c r="J114" s="106">
        <f>J353</f>
        <v>0</v>
      </c>
      <c r="L114" s="103"/>
    </row>
    <row r="115" spans="2:12" s="9" customFormat="1" ht="19.899999999999999" customHeight="1">
      <c r="B115" s="103"/>
      <c r="D115" s="104" t="s">
        <v>107</v>
      </c>
      <c r="E115" s="105"/>
      <c r="F115" s="105"/>
      <c r="G115" s="105"/>
      <c r="H115" s="105"/>
      <c r="I115" s="105"/>
      <c r="J115" s="106">
        <f>J358</f>
        <v>0</v>
      </c>
      <c r="L115" s="103"/>
    </row>
    <row r="116" spans="2:12" s="1" customFormat="1" ht="21.75" customHeight="1">
      <c r="B116" s="32"/>
      <c r="L116" s="32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21" spans="2:12" s="1" customFormat="1" ht="6.95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4.95" customHeight="1">
      <c r="B122" s="32"/>
      <c r="C122" s="21" t="s">
        <v>108</v>
      </c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16</v>
      </c>
      <c r="L124" s="32"/>
    </row>
    <row r="125" spans="2:12" s="1" customFormat="1" ht="16.5" customHeight="1">
      <c r="B125" s="32"/>
      <c r="E125" s="211" t="str">
        <f>E7</f>
        <v>Demolice městského nádraží</v>
      </c>
      <c r="F125" s="230"/>
      <c r="G125" s="230"/>
      <c r="H125" s="230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F10</f>
        <v xml:space="preserve"> </v>
      </c>
      <c r="I127" s="27" t="s">
        <v>22</v>
      </c>
      <c r="J127" s="52" t="str">
        <f>IF(J10="","",J10)</f>
        <v>5. 2. 2024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24</v>
      </c>
      <c r="F129" s="25" t="str">
        <f>E13</f>
        <v xml:space="preserve"> </v>
      </c>
      <c r="I129" s="27" t="s">
        <v>29</v>
      </c>
      <c r="J129" s="30" t="str">
        <f>E19</f>
        <v xml:space="preserve"> </v>
      </c>
      <c r="L129" s="32"/>
    </row>
    <row r="130" spans="2:65" s="1" customFormat="1" ht="15.2" customHeight="1">
      <c r="B130" s="32"/>
      <c r="C130" s="27" t="s">
        <v>27</v>
      </c>
      <c r="F130" s="25" t="str">
        <f>IF(E16="","",E16)</f>
        <v>Vyplň údaj</v>
      </c>
      <c r="I130" s="27" t="s">
        <v>30</v>
      </c>
      <c r="J130" s="30" t="str">
        <f>E22</f>
        <v xml:space="preserve">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07"/>
      <c r="C132" s="108" t="s">
        <v>109</v>
      </c>
      <c r="D132" s="109" t="s">
        <v>58</v>
      </c>
      <c r="E132" s="109" t="s">
        <v>54</v>
      </c>
      <c r="F132" s="109" t="s">
        <v>55</v>
      </c>
      <c r="G132" s="109" t="s">
        <v>110</v>
      </c>
      <c r="H132" s="109" t="s">
        <v>111</v>
      </c>
      <c r="I132" s="109" t="s">
        <v>112</v>
      </c>
      <c r="J132" s="110" t="s">
        <v>84</v>
      </c>
      <c r="K132" s="111" t="s">
        <v>113</v>
      </c>
      <c r="L132" s="107"/>
      <c r="M132" s="59" t="s">
        <v>1</v>
      </c>
      <c r="N132" s="60" t="s">
        <v>37</v>
      </c>
      <c r="O132" s="60" t="s">
        <v>114</v>
      </c>
      <c r="P132" s="60" t="s">
        <v>115</v>
      </c>
      <c r="Q132" s="60" t="s">
        <v>116</v>
      </c>
      <c r="R132" s="60" t="s">
        <v>117</v>
      </c>
      <c r="S132" s="60" t="s">
        <v>118</v>
      </c>
      <c r="T132" s="61" t="s">
        <v>119</v>
      </c>
    </row>
    <row r="133" spans="2:65" s="1" customFormat="1" ht="22.9" customHeight="1">
      <c r="B133" s="32"/>
      <c r="C133" s="64" t="s">
        <v>120</v>
      </c>
      <c r="J133" s="112">
        <f>BK133</f>
        <v>0</v>
      </c>
      <c r="L133" s="32"/>
      <c r="M133" s="62"/>
      <c r="N133" s="53"/>
      <c r="O133" s="53"/>
      <c r="P133" s="113">
        <f>P134+P267+P335</f>
        <v>0</v>
      </c>
      <c r="Q133" s="53"/>
      <c r="R133" s="113">
        <f>R134+R267+R335</f>
        <v>1774.3263999999999</v>
      </c>
      <c r="S133" s="53"/>
      <c r="T133" s="114">
        <f>T134+T267+T335</f>
        <v>5218.5605008399998</v>
      </c>
      <c r="AT133" s="17" t="s">
        <v>72</v>
      </c>
      <c r="AU133" s="17" t="s">
        <v>86</v>
      </c>
      <c r="BK133" s="115">
        <f>BK134+BK267+BK335</f>
        <v>0</v>
      </c>
    </row>
    <row r="134" spans="2:65" s="11" customFormat="1" ht="25.9" customHeight="1">
      <c r="B134" s="116"/>
      <c r="D134" s="117" t="s">
        <v>72</v>
      </c>
      <c r="E134" s="118" t="s">
        <v>121</v>
      </c>
      <c r="F134" s="118" t="s">
        <v>122</v>
      </c>
      <c r="I134" s="119"/>
      <c r="J134" s="120">
        <f>BK134</f>
        <v>0</v>
      </c>
      <c r="L134" s="116"/>
      <c r="M134" s="121"/>
      <c r="P134" s="122">
        <f>P135+P206+P217+P263</f>
        <v>0</v>
      </c>
      <c r="R134" s="122">
        <f>R135+R206+R217+R263</f>
        <v>1774.3263999999999</v>
      </c>
      <c r="T134" s="123">
        <f>T135+T206+T217+T263</f>
        <v>5158.0726100000002</v>
      </c>
      <c r="AR134" s="117" t="s">
        <v>78</v>
      </c>
      <c r="AT134" s="124" t="s">
        <v>72</v>
      </c>
      <c r="AU134" s="124" t="s">
        <v>73</v>
      </c>
      <c r="AY134" s="117" t="s">
        <v>123</v>
      </c>
      <c r="BK134" s="125">
        <f>BK135+BK206+BK217+BK263</f>
        <v>0</v>
      </c>
    </row>
    <row r="135" spans="2:65" s="11" customFormat="1" ht="22.9" customHeight="1">
      <c r="B135" s="116"/>
      <c r="D135" s="117" t="s">
        <v>72</v>
      </c>
      <c r="E135" s="126" t="s">
        <v>78</v>
      </c>
      <c r="F135" s="126" t="s">
        <v>124</v>
      </c>
      <c r="I135" s="119"/>
      <c r="J135" s="127">
        <f>BK135</f>
        <v>0</v>
      </c>
      <c r="L135" s="116"/>
      <c r="M135" s="121"/>
      <c r="P135" s="122">
        <f>P136+SUM(P137:P178)</f>
        <v>0</v>
      </c>
      <c r="R135" s="122">
        <f>R136+SUM(R137:R178)</f>
        <v>1774.3263999999999</v>
      </c>
      <c r="T135" s="123">
        <f>T136+SUM(T137:T178)</f>
        <v>5151.3856100000003</v>
      </c>
      <c r="AR135" s="117" t="s">
        <v>78</v>
      </c>
      <c r="AT135" s="124" t="s">
        <v>72</v>
      </c>
      <c r="AU135" s="124" t="s">
        <v>78</v>
      </c>
      <c r="AY135" s="117" t="s">
        <v>123</v>
      </c>
      <c r="BK135" s="125">
        <f>BK136+SUM(BK137:BK178)</f>
        <v>0</v>
      </c>
    </row>
    <row r="136" spans="2:65" s="1" customFormat="1" ht="24.2" customHeight="1">
      <c r="B136" s="32"/>
      <c r="C136" s="128" t="s">
        <v>78</v>
      </c>
      <c r="D136" s="128" t="s">
        <v>125</v>
      </c>
      <c r="E136" s="129" t="s">
        <v>126</v>
      </c>
      <c r="F136" s="130" t="s">
        <v>127</v>
      </c>
      <c r="G136" s="131" t="s">
        <v>128</v>
      </c>
      <c r="H136" s="132">
        <v>813.41700000000003</v>
      </c>
      <c r="I136" s="133"/>
      <c r="J136" s="134">
        <f>ROUND(I136*H136,2)</f>
        <v>0</v>
      </c>
      <c r="K136" s="135"/>
      <c r="L136" s="32"/>
      <c r="M136" s="136" t="s">
        <v>1</v>
      </c>
      <c r="N136" s="137" t="s">
        <v>38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129</v>
      </c>
      <c r="AT136" s="140" t="s">
        <v>125</v>
      </c>
      <c r="AU136" s="140" t="s">
        <v>80</v>
      </c>
      <c r="AY136" s="17" t="s">
        <v>123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78</v>
      </c>
      <c r="BK136" s="141">
        <f>ROUND(I136*H136,2)</f>
        <v>0</v>
      </c>
      <c r="BL136" s="17" t="s">
        <v>129</v>
      </c>
      <c r="BM136" s="140" t="s">
        <v>130</v>
      </c>
    </row>
    <row r="137" spans="2:65" s="1" customFormat="1" ht="48.75">
      <c r="B137" s="32"/>
      <c r="D137" s="142" t="s">
        <v>131</v>
      </c>
      <c r="F137" s="143" t="s">
        <v>132</v>
      </c>
      <c r="I137" s="144"/>
      <c r="L137" s="32"/>
      <c r="M137" s="145"/>
      <c r="T137" s="56"/>
      <c r="AT137" s="17" t="s">
        <v>131</v>
      </c>
      <c r="AU137" s="17" t="s">
        <v>80</v>
      </c>
    </row>
    <row r="138" spans="2:65" s="1" customFormat="1" ht="11.25">
      <c r="B138" s="32"/>
      <c r="D138" s="146" t="s">
        <v>133</v>
      </c>
      <c r="F138" s="147" t="s">
        <v>134</v>
      </c>
      <c r="I138" s="144"/>
      <c r="L138" s="32"/>
      <c r="M138" s="145"/>
      <c r="T138" s="56"/>
      <c r="AT138" s="17" t="s">
        <v>133</v>
      </c>
      <c r="AU138" s="17" t="s">
        <v>80</v>
      </c>
    </row>
    <row r="139" spans="2:65" s="1" customFormat="1" ht="16.5" customHeight="1">
      <c r="B139" s="32"/>
      <c r="C139" s="148" t="s">
        <v>80</v>
      </c>
      <c r="D139" s="148" t="s">
        <v>135</v>
      </c>
      <c r="E139" s="149" t="s">
        <v>136</v>
      </c>
      <c r="F139" s="150" t="s">
        <v>137</v>
      </c>
      <c r="G139" s="151" t="s">
        <v>138</v>
      </c>
      <c r="H139" s="152">
        <v>1382.809</v>
      </c>
      <c r="I139" s="153"/>
      <c r="J139" s="154">
        <f>ROUND(I139*H139,2)</f>
        <v>0</v>
      </c>
      <c r="K139" s="155"/>
      <c r="L139" s="156"/>
      <c r="M139" s="157" t="s">
        <v>1</v>
      </c>
      <c r="N139" s="158" t="s">
        <v>38</v>
      </c>
      <c r="P139" s="138">
        <f>O139*H139</f>
        <v>0</v>
      </c>
      <c r="Q139" s="138">
        <v>1</v>
      </c>
      <c r="R139" s="138">
        <f>Q139*H139</f>
        <v>1382.809</v>
      </c>
      <c r="S139" s="138">
        <v>0</v>
      </c>
      <c r="T139" s="139">
        <f>S139*H139</f>
        <v>0</v>
      </c>
      <c r="AR139" s="140" t="s">
        <v>139</v>
      </c>
      <c r="AT139" s="140" t="s">
        <v>135</v>
      </c>
      <c r="AU139" s="140" t="s">
        <v>80</v>
      </c>
      <c r="AY139" s="17" t="s">
        <v>123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78</v>
      </c>
      <c r="BK139" s="141">
        <f>ROUND(I139*H139,2)</f>
        <v>0</v>
      </c>
      <c r="BL139" s="17" t="s">
        <v>129</v>
      </c>
      <c r="BM139" s="140" t="s">
        <v>140</v>
      </c>
    </row>
    <row r="140" spans="2:65" s="1" customFormat="1" ht="11.25">
      <c r="B140" s="32"/>
      <c r="D140" s="142" t="s">
        <v>131</v>
      </c>
      <c r="F140" s="143" t="s">
        <v>137</v>
      </c>
      <c r="I140" s="144"/>
      <c r="L140" s="32"/>
      <c r="M140" s="145"/>
      <c r="T140" s="56"/>
      <c r="AT140" s="17" t="s">
        <v>131</v>
      </c>
      <c r="AU140" s="17" t="s">
        <v>80</v>
      </c>
    </row>
    <row r="141" spans="2:65" s="12" customFormat="1" ht="11.25">
      <c r="B141" s="159"/>
      <c r="D141" s="142" t="s">
        <v>141</v>
      </c>
      <c r="E141" s="160" t="s">
        <v>1</v>
      </c>
      <c r="F141" s="161" t="s">
        <v>142</v>
      </c>
      <c r="H141" s="162">
        <v>1382.8089</v>
      </c>
      <c r="I141" s="163"/>
      <c r="L141" s="159"/>
      <c r="M141" s="164"/>
      <c r="T141" s="165"/>
      <c r="AT141" s="160" t="s">
        <v>141</v>
      </c>
      <c r="AU141" s="160" t="s">
        <v>80</v>
      </c>
      <c r="AV141" s="12" t="s">
        <v>80</v>
      </c>
      <c r="AW141" s="12" t="s">
        <v>31</v>
      </c>
      <c r="AX141" s="12" t="s">
        <v>78</v>
      </c>
      <c r="AY141" s="160" t="s">
        <v>123</v>
      </c>
    </row>
    <row r="142" spans="2:65" s="1" customFormat="1" ht="24.2" customHeight="1">
      <c r="B142" s="32"/>
      <c r="C142" s="128" t="s">
        <v>143</v>
      </c>
      <c r="D142" s="128" t="s">
        <v>125</v>
      </c>
      <c r="E142" s="129" t="s">
        <v>144</v>
      </c>
      <c r="F142" s="130" t="s">
        <v>145</v>
      </c>
      <c r="G142" s="131" t="s">
        <v>146</v>
      </c>
      <c r="H142" s="132">
        <v>870</v>
      </c>
      <c r="I142" s="133"/>
      <c r="J142" s="134">
        <f>ROUND(I142*H142,2)</f>
        <v>0</v>
      </c>
      <c r="K142" s="135"/>
      <c r="L142" s="32"/>
      <c r="M142" s="136" t="s">
        <v>1</v>
      </c>
      <c r="N142" s="137" t="s">
        <v>38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129</v>
      </c>
      <c r="AT142" s="140" t="s">
        <v>125</v>
      </c>
      <c r="AU142" s="140" t="s">
        <v>80</v>
      </c>
      <c r="AY142" s="17" t="s">
        <v>123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78</v>
      </c>
      <c r="BK142" s="141">
        <f>ROUND(I142*H142,2)</f>
        <v>0</v>
      </c>
      <c r="BL142" s="17" t="s">
        <v>129</v>
      </c>
      <c r="BM142" s="140" t="s">
        <v>147</v>
      </c>
    </row>
    <row r="143" spans="2:65" s="1" customFormat="1" ht="19.5">
      <c r="B143" s="32"/>
      <c r="D143" s="142" t="s">
        <v>131</v>
      </c>
      <c r="F143" s="143" t="s">
        <v>148</v>
      </c>
      <c r="I143" s="144"/>
      <c r="L143" s="32"/>
      <c r="M143" s="145"/>
      <c r="T143" s="56"/>
      <c r="AT143" s="17" t="s">
        <v>131</v>
      </c>
      <c r="AU143" s="17" t="s">
        <v>80</v>
      </c>
    </row>
    <row r="144" spans="2:65" s="1" customFormat="1" ht="11.25">
      <c r="B144" s="32"/>
      <c r="D144" s="146" t="s">
        <v>133</v>
      </c>
      <c r="F144" s="147" t="s">
        <v>149</v>
      </c>
      <c r="I144" s="144"/>
      <c r="L144" s="32"/>
      <c r="M144" s="145"/>
      <c r="T144" s="56"/>
      <c r="AT144" s="17" t="s">
        <v>133</v>
      </c>
      <c r="AU144" s="17" t="s">
        <v>80</v>
      </c>
    </row>
    <row r="145" spans="2:65" s="1" customFormat="1" ht="16.5" customHeight="1">
      <c r="B145" s="32"/>
      <c r="C145" s="148" t="s">
        <v>129</v>
      </c>
      <c r="D145" s="148" t="s">
        <v>135</v>
      </c>
      <c r="E145" s="149" t="s">
        <v>150</v>
      </c>
      <c r="F145" s="150" t="s">
        <v>151</v>
      </c>
      <c r="G145" s="151" t="s">
        <v>138</v>
      </c>
      <c r="H145" s="152">
        <v>391.5</v>
      </c>
      <c r="I145" s="153"/>
      <c r="J145" s="154">
        <f>ROUND(I145*H145,2)</f>
        <v>0</v>
      </c>
      <c r="K145" s="155"/>
      <c r="L145" s="156"/>
      <c r="M145" s="157" t="s">
        <v>1</v>
      </c>
      <c r="N145" s="158" t="s">
        <v>38</v>
      </c>
      <c r="P145" s="138">
        <f>O145*H145</f>
        <v>0</v>
      </c>
      <c r="Q145" s="138">
        <v>1</v>
      </c>
      <c r="R145" s="138">
        <f>Q145*H145</f>
        <v>391.5</v>
      </c>
      <c r="S145" s="138">
        <v>0</v>
      </c>
      <c r="T145" s="139">
        <f>S145*H145</f>
        <v>0</v>
      </c>
      <c r="AR145" s="140" t="s">
        <v>139</v>
      </c>
      <c r="AT145" s="140" t="s">
        <v>135</v>
      </c>
      <c r="AU145" s="140" t="s">
        <v>80</v>
      </c>
      <c r="AY145" s="17" t="s">
        <v>123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78</v>
      </c>
      <c r="BK145" s="141">
        <f>ROUND(I145*H145,2)</f>
        <v>0</v>
      </c>
      <c r="BL145" s="17" t="s">
        <v>129</v>
      </c>
      <c r="BM145" s="140" t="s">
        <v>152</v>
      </c>
    </row>
    <row r="146" spans="2:65" s="1" customFormat="1" ht="11.25">
      <c r="B146" s="32"/>
      <c r="D146" s="142" t="s">
        <v>131</v>
      </c>
      <c r="F146" s="143" t="s">
        <v>151</v>
      </c>
      <c r="I146" s="144"/>
      <c r="L146" s="32"/>
      <c r="M146" s="145"/>
      <c r="T146" s="56"/>
      <c r="AT146" s="17" t="s">
        <v>131</v>
      </c>
      <c r="AU146" s="17" t="s">
        <v>80</v>
      </c>
    </row>
    <row r="147" spans="2:65" s="1" customFormat="1" ht="37.9" customHeight="1">
      <c r="B147" s="32"/>
      <c r="C147" s="128" t="s">
        <v>153</v>
      </c>
      <c r="D147" s="128" t="s">
        <v>125</v>
      </c>
      <c r="E147" s="129" t="s">
        <v>154</v>
      </c>
      <c r="F147" s="130" t="s">
        <v>155</v>
      </c>
      <c r="G147" s="131" t="s">
        <v>128</v>
      </c>
      <c r="H147" s="132">
        <v>261</v>
      </c>
      <c r="I147" s="133"/>
      <c r="J147" s="134">
        <f>ROUND(I147*H147,2)</f>
        <v>0</v>
      </c>
      <c r="K147" s="135"/>
      <c r="L147" s="32"/>
      <c r="M147" s="136" t="s">
        <v>1</v>
      </c>
      <c r="N147" s="137" t="s">
        <v>38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129</v>
      </c>
      <c r="AT147" s="140" t="s">
        <v>125</v>
      </c>
      <c r="AU147" s="140" t="s">
        <v>80</v>
      </c>
      <c r="AY147" s="17" t="s">
        <v>123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78</v>
      </c>
      <c r="BK147" s="141">
        <f>ROUND(I147*H147,2)</f>
        <v>0</v>
      </c>
      <c r="BL147" s="17" t="s">
        <v>129</v>
      </c>
      <c r="BM147" s="140" t="s">
        <v>156</v>
      </c>
    </row>
    <row r="148" spans="2:65" s="1" customFormat="1" ht="39">
      <c r="B148" s="32"/>
      <c r="D148" s="142" t="s">
        <v>131</v>
      </c>
      <c r="F148" s="143" t="s">
        <v>157</v>
      </c>
      <c r="I148" s="144"/>
      <c r="L148" s="32"/>
      <c r="M148" s="145"/>
      <c r="T148" s="56"/>
      <c r="AT148" s="17" t="s">
        <v>131</v>
      </c>
      <c r="AU148" s="17" t="s">
        <v>80</v>
      </c>
    </row>
    <row r="149" spans="2:65" s="1" customFormat="1" ht="11.25">
      <c r="B149" s="32"/>
      <c r="D149" s="146" t="s">
        <v>133</v>
      </c>
      <c r="F149" s="147" t="s">
        <v>158</v>
      </c>
      <c r="I149" s="144"/>
      <c r="L149" s="32"/>
      <c r="M149" s="145"/>
      <c r="T149" s="56"/>
      <c r="AT149" s="17" t="s">
        <v>133</v>
      </c>
      <c r="AU149" s="17" t="s">
        <v>80</v>
      </c>
    </row>
    <row r="150" spans="2:65" s="13" customFormat="1" ht="11.25">
      <c r="B150" s="166"/>
      <c r="D150" s="142" t="s">
        <v>141</v>
      </c>
      <c r="E150" s="167" t="s">
        <v>1</v>
      </c>
      <c r="F150" s="168" t="s">
        <v>159</v>
      </c>
      <c r="H150" s="167" t="s">
        <v>1</v>
      </c>
      <c r="I150" s="169"/>
      <c r="L150" s="166"/>
      <c r="M150" s="170"/>
      <c r="T150" s="171"/>
      <c r="AT150" s="167" t="s">
        <v>141</v>
      </c>
      <c r="AU150" s="167" t="s">
        <v>80</v>
      </c>
      <c r="AV150" s="13" t="s">
        <v>78</v>
      </c>
      <c r="AW150" s="13" t="s">
        <v>31</v>
      </c>
      <c r="AX150" s="13" t="s">
        <v>73</v>
      </c>
      <c r="AY150" s="167" t="s">
        <v>123</v>
      </c>
    </row>
    <row r="151" spans="2:65" s="12" customFormat="1" ht="11.25">
      <c r="B151" s="159"/>
      <c r="D151" s="142" t="s">
        <v>141</v>
      </c>
      <c r="E151" s="160" t="s">
        <v>1</v>
      </c>
      <c r="F151" s="161" t="s">
        <v>160</v>
      </c>
      <c r="H151" s="162">
        <v>261</v>
      </c>
      <c r="I151" s="163"/>
      <c r="L151" s="159"/>
      <c r="M151" s="164"/>
      <c r="T151" s="165"/>
      <c r="AT151" s="160" t="s">
        <v>141</v>
      </c>
      <c r="AU151" s="160" t="s">
        <v>80</v>
      </c>
      <c r="AV151" s="12" t="s">
        <v>80</v>
      </c>
      <c r="AW151" s="12" t="s">
        <v>31</v>
      </c>
      <c r="AX151" s="12" t="s">
        <v>78</v>
      </c>
      <c r="AY151" s="160" t="s">
        <v>123</v>
      </c>
    </row>
    <row r="152" spans="2:65" s="1" customFormat="1" ht="24.2" customHeight="1">
      <c r="B152" s="32"/>
      <c r="C152" s="128" t="s">
        <v>161</v>
      </c>
      <c r="D152" s="128" t="s">
        <v>125</v>
      </c>
      <c r="E152" s="129" t="s">
        <v>162</v>
      </c>
      <c r="F152" s="130" t="s">
        <v>163</v>
      </c>
      <c r="G152" s="131" t="s">
        <v>146</v>
      </c>
      <c r="H152" s="132">
        <v>870</v>
      </c>
      <c r="I152" s="133"/>
      <c r="J152" s="134">
        <f>ROUND(I152*H152,2)</f>
        <v>0</v>
      </c>
      <c r="K152" s="135"/>
      <c r="L152" s="32"/>
      <c r="M152" s="136" t="s">
        <v>1</v>
      </c>
      <c r="N152" s="137" t="s">
        <v>38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129</v>
      </c>
      <c r="AT152" s="140" t="s">
        <v>125</v>
      </c>
      <c r="AU152" s="140" t="s">
        <v>80</v>
      </c>
      <c r="AY152" s="17" t="s">
        <v>123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78</v>
      </c>
      <c r="BK152" s="141">
        <f>ROUND(I152*H152,2)</f>
        <v>0</v>
      </c>
      <c r="BL152" s="17" t="s">
        <v>129</v>
      </c>
      <c r="BM152" s="140" t="s">
        <v>164</v>
      </c>
    </row>
    <row r="153" spans="2:65" s="1" customFormat="1" ht="19.5">
      <c r="B153" s="32"/>
      <c r="D153" s="142" t="s">
        <v>131</v>
      </c>
      <c r="F153" s="143" t="s">
        <v>165</v>
      </c>
      <c r="I153" s="144"/>
      <c r="L153" s="32"/>
      <c r="M153" s="145"/>
      <c r="T153" s="56"/>
      <c r="AT153" s="17" t="s">
        <v>131</v>
      </c>
      <c r="AU153" s="17" t="s">
        <v>80</v>
      </c>
    </row>
    <row r="154" spans="2:65" s="1" customFormat="1" ht="11.25">
      <c r="B154" s="32"/>
      <c r="D154" s="146" t="s">
        <v>133</v>
      </c>
      <c r="F154" s="147" t="s">
        <v>166</v>
      </c>
      <c r="I154" s="144"/>
      <c r="L154" s="32"/>
      <c r="M154" s="145"/>
      <c r="T154" s="56"/>
      <c r="AT154" s="17" t="s">
        <v>133</v>
      </c>
      <c r="AU154" s="17" t="s">
        <v>80</v>
      </c>
    </row>
    <row r="155" spans="2:65" s="1" customFormat="1" ht="16.5" customHeight="1">
      <c r="B155" s="32"/>
      <c r="C155" s="148" t="s">
        <v>167</v>
      </c>
      <c r="D155" s="148" t="s">
        <v>135</v>
      </c>
      <c r="E155" s="149" t="s">
        <v>168</v>
      </c>
      <c r="F155" s="150" t="s">
        <v>169</v>
      </c>
      <c r="G155" s="151" t="s">
        <v>170</v>
      </c>
      <c r="H155" s="152">
        <v>17.399999999999999</v>
      </c>
      <c r="I155" s="153"/>
      <c r="J155" s="154">
        <f>ROUND(I155*H155,2)</f>
        <v>0</v>
      </c>
      <c r="K155" s="155"/>
      <c r="L155" s="156"/>
      <c r="M155" s="157" t="s">
        <v>1</v>
      </c>
      <c r="N155" s="158" t="s">
        <v>38</v>
      </c>
      <c r="P155" s="138">
        <f>O155*H155</f>
        <v>0</v>
      </c>
      <c r="Q155" s="138">
        <v>1E-3</v>
      </c>
      <c r="R155" s="138">
        <f>Q155*H155</f>
        <v>1.7399999999999999E-2</v>
      </c>
      <c r="S155" s="138">
        <v>0</v>
      </c>
      <c r="T155" s="139">
        <f>S155*H155</f>
        <v>0</v>
      </c>
      <c r="AR155" s="140" t="s">
        <v>139</v>
      </c>
      <c r="AT155" s="140" t="s">
        <v>135</v>
      </c>
      <c r="AU155" s="140" t="s">
        <v>80</v>
      </c>
      <c r="AY155" s="17" t="s">
        <v>123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78</v>
      </c>
      <c r="BK155" s="141">
        <f>ROUND(I155*H155,2)</f>
        <v>0</v>
      </c>
      <c r="BL155" s="17" t="s">
        <v>129</v>
      </c>
      <c r="BM155" s="140" t="s">
        <v>171</v>
      </c>
    </row>
    <row r="156" spans="2:65" s="1" customFormat="1" ht="11.25">
      <c r="B156" s="32"/>
      <c r="D156" s="142" t="s">
        <v>131</v>
      </c>
      <c r="F156" s="143" t="s">
        <v>169</v>
      </c>
      <c r="I156" s="144"/>
      <c r="L156" s="32"/>
      <c r="M156" s="145"/>
      <c r="T156" s="56"/>
      <c r="AT156" s="17" t="s">
        <v>131</v>
      </c>
      <c r="AU156" s="17" t="s">
        <v>80</v>
      </c>
    </row>
    <row r="157" spans="2:65" s="12" customFormat="1" ht="11.25">
      <c r="B157" s="159"/>
      <c r="D157" s="142" t="s">
        <v>141</v>
      </c>
      <c r="F157" s="161" t="s">
        <v>172</v>
      </c>
      <c r="H157" s="162">
        <v>17.399999999999999</v>
      </c>
      <c r="I157" s="163"/>
      <c r="L157" s="159"/>
      <c r="M157" s="164"/>
      <c r="T157" s="165"/>
      <c r="AT157" s="160" t="s">
        <v>141</v>
      </c>
      <c r="AU157" s="160" t="s">
        <v>80</v>
      </c>
      <c r="AV157" s="12" t="s">
        <v>80</v>
      </c>
      <c r="AW157" s="12" t="s">
        <v>4</v>
      </c>
      <c r="AX157" s="12" t="s">
        <v>78</v>
      </c>
      <c r="AY157" s="160" t="s">
        <v>123</v>
      </c>
    </row>
    <row r="158" spans="2:65" s="1" customFormat="1" ht="24.2" customHeight="1">
      <c r="B158" s="32"/>
      <c r="C158" s="128" t="s">
        <v>139</v>
      </c>
      <c r="D158" s="128" t="s">
        <v>125</v>
      </c>
      <c r="E158" s="129" t="s">
        <v>173</v>
      </c>
      <c r="F158" s="130" t="s">
        <v>174</v>
      </c>
      <c r="G158" s="131" t="s">
        <v>146</v>
      </c>
      <c r="H158" s="132">
        <v>30</v>
      </c>
      <c r="I158" s="133"/>
      <c r="J158" s="134">
        <f>ROUND(I158*H158,2)</f>
        <v>0</v>
      </c>
      <c r="K158" s="135"/>
      <c r="L158" s="32"/>
      <c r="M158" s="136" t="s">
        <v>1</v>
      </c>
      <c r="N158" s="137" t="s">
        <v>38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129</v>
      </c>
      <c r="AT158" s="140" t="s">
        <v>125</v>
      </c>
      <c r="AU158" s="140" t="s">
        <v>80</v>
      </c>
      <c r="AY158" s="17" t="s">
        <v>123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78</v>
      </c>
      <c r="BK158" s="141">
        <f>ROUND(I158*H158,2)</f>
        <v>0</v>
      </c>
      <c r="BL158" s="17" t="s">
        <v>129</v>
      </c>
      <c r="BM158" s="140" t="s">
        <v>175</v>
      </c>
    </row>
    <row r="159" spans="2:65" s="1" customFormat="1" ht="29.25">
      <c r="B159" s="32"/>
      <c r="D159" s="142" t="s">
        <v>131</v>
      </c>
      <c r="F159" s="143" t="s">
        <v>176</v>
      </c>
      <c r="I159" s="144"/>
      <c r="L159" s="32"/>
      <c r="M159" s="145"/>
      <c r="T159" s="56"/>
      <c r="AT159" s="17" t="s">
        <v>131</v>
      </c>
      <c r="AU159" s="17" t="s">
        <v>80</v>
      </c>
    </row>
    <row r="160" spans="2:65" s="1" customFormat="1" ht="11.25">
      <c r="B160" s="32"/>
      <c r="D160" s="146" t="s">
        <v>133</v>
      </c>
      <c r="F160" s="147" t="s">
        <v>177</v>
      </c>
      <c r="I160" s="144"/>
      <c r="L160" s="32"/>
      <c r="M160" s="145"/>
      <c r="T160" s="56"/>
      <c r="AT160" s="17" t="s">
        <v>133</v>
      </c>
      <c r="AU160" s="17" t="s">
        <v>80</v>
      </c>
    </row>
    <row r="161" spans="2:65" s="1" customFormat="1" ht="24.2" customHeight="1">
      <c r="B161" s="32"/>
      <c r="C161" s="128" t="s">
        <v>178</v>
      </c>
      <c r="D161" s="128" t="s">
        <v>125</v>
      </c>
      <c r="E161" s="129" t="s">
        <v>179</v>
      </c>
      <c r="F161" s="130" t="s">
        <v>180</v>
      </c>
      <c r="G161" s="131" t="s">
        <v>181</v>
      </c>
      <c r="H161" s="132">
        <v>2</v>
      </c>
      <c r="I161" s="133"/>
      <c r="J161" s="134">
        <f>ROUND(I161*H161,2)</f>
        <v>0</v>
      </c>
      <c r="K161" s="135"/>
      <c r="L161" s="32"/>
      <c r="M161" s="136" t="s">
        <v>1</v>
      </c>
      <c r="N161" s="137" t="s">
        <v>38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129</v>
      </c>
      <c r="AT161" s="140" t="s">
        <v>125</v>
      </c>
      <c r="AU161" s="140" t="s">
        <v>80</v>
      </c>
      <c r="AY161" s="17" t="s">
        <v>123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78</v>
      </c>
      <c r="BK161" s="141">
        <f>ROUND(I161*H161,2)</f>
        <v>0</v>
      </c>
      <c r="BL161" s="17" t="s">
        <v>129</v>
      </c>
      <c r="BM161" s="140" t="s">
        <v>182</v>
      </c>
    </row>
    <row r="162" spans="2:65" s="1" customFormat="1" ht="19.5">
      <c r="B162" s="32"/>
      <c r="D162" s="142" t="s">
        <v>131</v>
      </c>
      <c r="F162" s="143" t="s">
        <v>183</v>
      </c>
      <c r="I162" s="144"/>
      <c r="L162" s="32"/>
      <c r="M162" s="145"/>
      <c r="T162" s="56"/>
      <c r="AT162" s="17" t="s">
        <v>131</v>
      </c>
      <c r="AU162" s="17" t="s">
        <v>80</v>
      </c>
    </row>
    <row r="163" spans="2:65" s="1" customFormat="1" ht="11.25">
      <c r="B163" s="32"/>
      <c r="D163" s="146" t="s">
        <v>133</v>
      </c>
      <c r="F163" s="147" t="s">
        <v>184</v>
      </c>
      <c r="I163" s="144"/>
      <c r="L163" s="32"/>
      <c r="M163" s="145"/>
      <c r="T163" s="56"/>
      <c r="AT163" s="17" t="s">
        <v>133</v>
      </c>
      <c r="AU163" s="17" t="s">
        <v>80</v>
      </c>
    </row>
    <row r="164" spans="2:65" s="1" customFormat="1" ht="24.2" customHeight="1">
      <c r="B164" s="32"/>
      <c r="C164" s="128" t="s">
        <v>185</v>
      </c>
      <c r="D164" s="128" t="s">
        <v>125</v>
      </c>
      <c r="E164" s="129" t="s">
        <v>186</v>
      </c>
      <c r="F164" s="130" t="s">
        <v>187</v>
      </c>
      <c r="G164" s="131" t="s">
        <v>181</v>
      </c>
      <c r="H164" s="132">
        <v>2</v>
      </c>
      <c r="I164" s="133"/>
      <c r="J164" s="134">
        <f>ROUND(I164*H164,2)</f>
        <v>0</v>
      </c>
      <c r="K164" s="135"/>
      <c r="L164" s="32"/>
      <c r="M164" s="136" t="s">
        <v>1</v>
      </c>
      <c r="N164" s="137" t="s">
        <v>38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129</v>
      </c>
      <c r="AT164" s="140" t="s">
        <v>125</v>
      </c>
      <c r="AU164" s="140" t="s">
        <v>80</v>
      </c>
      <c r="AY164" s="17" t="s">
        <v>123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78</v>
      </c>
      <c r="BK164" s="141">
        <f>ROUND(I164*H164,2)</f>
        <v>0</v>
      </c>
      <c r="BL164" s="17" t="s">
        <v>129</v>
      </c>
      <c r="BM164" s="140" t="s">
        <v>188</v>
      </c>
    </row>
    <row r="165" spans="2:65" s="1" customFormat="1" ht="29.25">
      <c r="B165" s="32"/>
      <c r="D165" s="142" t="s">
        <v>131</v>
      </c>
      <c r="F165" s="143" t="s">
        <v>189</v>
      </c>
      <c r="I165" s="144"/>
      <c r="L165" s="32"/>
      <c r="M165" s="145"/>
      <c r="T165" s="56"/>
      <c r="AT165" s="17" t="s">
        <v>131</v>
      </c>
      <c r="AU165" s="17" t="s">
        <v>80</v>
      </c>
    </row>
    <row r="166" spans="2:65" s="1" customFormat="1" ht="11.25">
      <c r="B166" s="32"/>
      <c r="D166" s="146" t="s">
        <v>133</v>
      </c>
      <c r="F166" s="147" t="s">
        <v>190</v>
      </c>
      <c r="I166" s="144"/>
      <c r="L166" s="32"/>
      <c r="M166" s="145"/>
      <c r="T166" s="56"/>
      <c r="AT166" s="17" t="s">
        <v>133</v>
      </c>
      <c r="AU166" s="17" t="s">
        <v>80</v>
      </c>
    </row>
    <row r="167" spans="2:65" s="1" customFormat="1" ht="24.2" customHeight="1">
      <c r="B167" s="32"/>
      <c r="C167" s="128" t="s">
        <v>191</v>
      </c>
      <c r="D167" s="128" t="s">
        <v>125</v>
      </c>
      <c r="E167" s="129" t="s">
        <v>192</v>
      </c>
      <c r="F167" s="130" t="s">
        <v>193</v>
      </c>
      <c r="G167" s="131" t="s">
        <v>181</v>
      </c>
      <c r="H167" s="132">
        <v>1</v>
      </c>
      <c r="I167" s="133"/>
      <c r="J167" s="134">
        <f>ROUND(I167*H167,2)</f>
        <v>0</v>
      </c>
      <c r="K167" s="135"/>
      <c r="L167" s="32"/>
      <c r="M167" s="136" t="s">
        <v>1</v>
      </c>
      <c r="N167" s="137" t="s">
        <v>38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129</v>
      </c>
      <c r="AT167" s="140" t="s">
        <v>125</v>
      </c>
      <c r="AU167" s="140" t="s">
        <v>80</v>
      </c>
      <c r="AY167" s="17" t="s">
        <v>123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78</v>
      </c>
      <c r="BK167" s="141">
        <f>ROUND(I167*H167,2)</f>
        <v>0</v>
      </c>
      <c r="BL167" s="17" t="s">
        <v>129</v>
      </c>
      <c r="BM167" s="140" t="s">
        <v>194</v>
      </c>
    </row>
    <row r="168" spans="2:65" s="1" customFormat="1" ht="24.2" customHeight="1">
      <c r="B168" s="32"/>
      <c r="C168" s="128" t="s">
        <v>8</v>
      </c>
      <c r="D168" s="128" t="s">
        <v>125</v>
      </c>
      <c r="E168" s="129" t="s">
        <v>195</v>
      </c>
      <c r="F168" s="130" t="s">
        <v>196</v>
      </c>
      <c r="G168" s="131" t="s">
        <v>181</v>
      </c>
      <c r="H168" s="132">
        <v>1</v>
      </c>
      <c r="I168" s="133"/>
      <c r="J168" s="134">
        <f>ROUND(I168*H168,2)</f>
        <v>0</v>
      </c>
      <c r="K168" s="135"/>
      <c r="L168" s="32"/>
      <c r="M168" s="136" t="s">
        <v>1</v>
      </c>
      <c r="N168" s="137" t="s">
        <v>38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129</v>
      </c>
      <c r="AT168" s="140" t="s">
        <v>125</v>
      </c>
      <c r="AU168" s="140" t="s">
        <v>80</v>
      </c>
      <c r="AY168" s="17" t="s">
        <v>123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78</v>
      </c>
      <c r="BK168" s="141">
        <f>ROUND(I168*H168,2)</f>
        <v>0</v>
      </c>
      <c r="BL168" s="17" t="s">
        <v>129</v>
      </c>
      <c r="BM168" s="140" t="s">
        <v>197</v>
      </c>
    </row>
    <row r="169" spans="2:65" s="1" customFormat="1" ht="29.25">
      <c r="B169" s="32"/>
      <c r="D169" s="142" t="s">
        <v>131</v>
      </c>
      <c r="F169" s="143" t="s">
        <v>198</v>
      </c>
      <c r="I169" s="144"/>
      <c r="L169" s="32"/>
      <c r="M169" s="145"/>
      <c r="T169" s="56"/>
      <c r="AT169" s="17" t="s">
        <v>131</v>
      </c>
      <c r="AU169" s="17" t="s">
        <v>80</v>
      </c>
    </row>
    <row r="170" spans="2:65" s="1" customFormat="1" ht="11.25">
      <c r="B170" s="32"/>
      <c r="D170" s="146" t="s">
        <v>133</v>
      </c>
      <c r="F170" s="147" t="s">
        <v>199</v>
      </c>
      <c r="I170" s="144"/>
      <c r="L170" s="32"/>
      <c r="M170" s="145"/>
      <c r="T170" s="56"/>
      <c r="AT170" s="17" t="s">
        <v>133</v>
      </c>
      <c r="AU170" s="17" t="s">
        <v>80</v>
      </c>
    </row>
    <row r="171" spans="2:65" s="1" customFormat="1" ht="24.2" customHeight="1">
      <c r="B171" s="32"/>
      <c r="C171" s="128" t="s">
        <v>200</v>
      </c>
      <c r="D171" s="128" t="s">
        <v>125</v>
      </c>
      <c r="E171" s="129" t="s">
        <v>201</v>
      </c>
      <c r="F171" s="130" t="s">
        <v>202</v>
      </c>
      <c r="G171" s="131" t="s">
        <v>181</v>
      </c>
      <c r="H171" s="132">
        <v>1</v>
      </c>
      <c r="I171" s="133"/>
      <c r="J171" s="134">
        <f>ROUND(I171*H171,2)</f>
        <v>0</v>
      </c>
      <c r="K171" s="135"/>
      <c r="L171" s="32"/>
      <c r="M171" s="136" t="s">
        <v>1</v>
      </c>
      <c r="N171" s="137" t="s">
        <v>38</v>
      </c>
      <c r="P171" s="138">
        <f>O171*H171</f>
        <v>0</v>
      </c>
      <c r="Q171" s="138">
        <v>0</v>
      </c>
      <c r="R171" s="138">
        <f>Q171*H171</f>
        <v>0</v>
      </c>
      <c r="S171" s="138">
        <v>0</v>
      </c>
      <c r="T171" s="139">
        <f>S171*H171</f>
        <v>0</v>
      </c>
      <c r="AR171" s="140" t="s">
        <v>129</v>
      </c>
      <c r="AT171" s="140" t="s">
        <v>125</v>
      </c>
      <c r="AU171" s="140" t="s">
        <v>80</v>
      </c>
      <c r="AY171" s="17" t="s">
        <v>123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7" t="s">
        <v>78</v>
      </c>
      <c r="BK171" s="141">
        <f>ROUND(I171*H171,2)</f>
        <v>0</v>
      </c>
      <c r="BL171" s="17" t="s">
        <v>129</v>
      </c>
      <c r="BM171" s="140" t="s">
        <v>203</v>
      </c>
    </row>
    <row r="172" spans="2:65" s="1" customFormat="1" ht="24.2" customHeight="1">
      <c r="B172" s="32"/>
      <c r="C172" s="128" t="s">
        <v>204</v>
      </c>
      <c r="D172" s="128" t="s">
        <v>125</v>
      </c>
      <c r="E172" s="129" t="s">
        <v>205</v>
      </c>
      <c r="F172" s="130" t="s">
        <v>206</v>
      </c>
      <c r="G172" s="131" t="s">
        <v>181</v>
      </c>
      <c r="H172" s="132">
        <v>1</v>
      </c>
      <c r="I172" s="133"/>
      <c r="J172" s="134">
        <f>ROUND(I172*H172,2)</f>
        <v>0</v>
      </c>
      <c r="K172" s="135"/>
      <c r="L172" s="32"/>
      <c r="M172" s="136" t="s">
        <v>1</v>
      </c>
      <c r="N172" s="137" t="s">
        <v>38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129</v>
      </c>
      <c r="AT172" s="140" t="s">
        <v>125</v>
      </c>
      <c r="AU172" s="140" t="s">
        <v>80</v>
      </c>
      <c r="AY172" s="17" t="s">
        <v>123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78</v>
      </c>
      <c r="BK172" s="141">
        <f>ROUND(I172*H172,2)</f>
        <v>0</v>
      </c>
      <c r="BL172" s="17" t="s">
        <v>129</v>
      </c>
      <c r="BM172" s="140" t="s">
        <v>207</v>
      </c>
    </row>
    <row r="173" spans="2:65" s="1" customFormat="1" ht="29.25">
      <c r="B173" s="32"/>
      <c r="D173" s="142" t="s">
        <v>131</v>
      </c>
      <c r="F173" s="143" t="s">
        <v>208</v>
      </c>
      <c r="I173" s="144"/>
      <c r="L173" s="32"/>
      <c r="M173" s="145"/>
      <c r="T173" s="56"/>
      <c r="AT173" s="17" t="s">
        <v>131</v>
      </c>
      <c r="AU173" s="17" t="s">
        <v>80</v>
      </c>
    </row>
    <row r="174" spans="2:65" s="1" customFormat="1" ht="11.25">
      <c r="B174" s="32"/>
      <c r="D174" s="146" t="s">
        <v>133</v>
      </c>
      <c r="F174" s="147" t="s">
        <v>209</v>
      </c>
      <c r="I174" s="144"/>
      <c r="L174" s="32"/>
      <c r="M174" s="145"/>
      <c r="T174" s="56"/>
      <c r="AT174" s="17" t="s">
        <v>133</v>
      </c>
      <c r="AU174" s="17" t="s">
        <v>80</v>
      </c>
    </row>
    <row r="175" spans="2:65" s="1" customFormat="1" ht="24.2" customHeight="1">
      <c r="B175" s="32"/>
      <c r="C175" s="128" t="s">
        <v>210</v>
      </c>
      <c r="D175" s="128" t="s">
        <v>125</v>
      </c>
      <c r="E175" s="129" t="s">
        <v>211</v>
      </c>
      <c r="F175" s="130" t="s">
        <v>212</v>
      </c>
      <c r="G175" s="131" t="s">
        <v>146</v>
      </c>
      <c r="H175" s="132">
        <v>30</v>
      </c>
      <c r="I175" s="133"/>
      <c r="J175" s="134">
        <f>ROUND(I175*H175,2)</f>
        <v>0</v>
      </c>
      <c r="K175" s="135"/>
      <c r="L175" s="32"/>
      <c r="M175" s="136" t="s">
        <v>1</v>
      </c>
      <c r="N175" s="137" t="s">
        <v>38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129</v>
      </c>
      <c r="AT175" s="140" t="s">
        <v>125</v>
      </c>
      <c r="AU175" s="140" t="s">
        <v>80</v>
      </c>
      <c r="AY175" s="17" t="s">
        <v>123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78</v>
      </c>
      <c r="BK175" s="141">
        <f>ROUND(I175*H175,2)</f>
        <v>0</v>
      </c>
      <c r="BL175" s="17" t="s">
        <v>129</v>
      </c>
      <c r="BM175" s="140" t="s">
        <v>213</v>
      </c>
    </row>
    <row r="176" spans="2:65" s="1" customFormat="1" ht="19.5">
      <c r="B176" s="32"/>
      <c r="D176" s="142" t="s">
        <v>131</v>
      </c>
      <c r="F176" s="143" t="s">
        <v>214</v>
      </c>
      <c r="I176" s="144"/>
      <c r="L176" s="32"/>
      <c r="M176" s="145"/>
      <c r="T176" s="56"/>
      <c r="AT176" s="17" t="s">
        <v>131</v>
      </c>
      <c r="AU176" s="17" t="s">
        <v>80</v>
      </c>
    </row>
    <row r="177" spans="2:65" s="1" customFormat="1" ht="11.25">
      <c r="B177" s="32"/>
      <c r="D177" s="146" t="s">
        <v>133</v>
      </c>
      <c r="F177" s="147" t="s">
        <v>215</v>
      </c>
      <c r="I177" s="144"/>
      <c r="L177" s="32"/>
      <c r="M177" s="145"/>
      <c r="T177" s="56"/>
      <c r="AT177" s="17" t="s">
        <v>133</v>
      </c>
      <c r="AU177" s="17" t="s">
        <v>80</v>
      </c>
    </row>
    <row r="178" spans="2:65" s="11" customFormat="1" ht="20.85" customHeight="1">
      <c r="B178" s="116"/>
      <c r="D178" s="117" t="s">
        <v>72</v>
      </c>
      <c r="E178" s="126" t="s">
        <v>178</v>
      </c>
      <c r="F178" s="126" t="s">
        <v>216</v>
      </c>
      <c r="I178" s="119"/>
      <c r="J178" s="127">
        <f>BK178</f>
        <v>0</v>
      </c>
      <c r="L178" s="116"/>
      <c r="M178" s="121"/>
      <c r="P178" s="122">
        <f>SUM(P179:P205)</f>
        <v>0</v>
      </c>
      <c r="R178" s="122">
        <f>SUM(R179:R205)</f>
        <v>0</v>
      </c>
      <c r="T178" s="123">
        <f>SUM(T179:T205)</f>
        <v>5151.3856100000003</v>
      </c>
      <c r="AR178" s="117" t="s">
        <v>78</v>
      </c>
      <c r="AT178" s="124" t="s">
        <v>72</v>
      </c>
      <c r="AU178" s="124" t="s">
        <v>80</v>
      </c>
      <c r="AY178" s="117" t="s">
        <v>123</v>
      </c>
      <c r="BK178" s="125">
        <f>SUM(BK179:BK205)</f>
        <v>0</v>
      </c>
    </row>
    <row r="179" spans="2:65" s="1" customFormat="1" ht="24.2" customHeight="1">
      <c r="B179" s="32"/>
      <c r="C179" s="128" t="s">
        <v>217</v>
      </c>
      <c r="D179" s="128" t="s">
        <v>125</v>
      </c>
      <c r="E179" s="129" t="s">
        <v>218</v>
      </c>
      <c r="F179" s="130" t="s">
        <v>219</v>
      </c>
      <c r="G179" s="131" t="s">
        <v>128</v>
      </c>
      <c r="H179" s="132">
        <v>41.957999999999998</v>
      </c>
      <c r="I179" s="133"/>
      <c r="J179" s="134">
        <f>ROUND(I179*H179,2)</f>
        <v>0</v>
      </c>
      <c r="K179" s="135"/>
      <c r="L179" s="32"/>
      <c r="M179" s="136" t="s">
        <v>1</v>
      </c>
      <c r="N179" s="137" t="s">
        <v>38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129</v>
      </c>
      <c r="AT179" s="140" t="s">
        <v>125</v>
      </c>
      <c r="AU179" s="140" t="s">
        <v>143</v>
      </c>
      <c r="AY179" s="17" t="s">
        <v>123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7" t="s">
        <v>78</v>
      </c>
      <c r="BK179" s="141">
        <f>ROUND(I179*H179,2)</f>
        <v>0</v>
      </c>
      <c r="BL179" s="17" t="s">
        <v>129</v>
      </c>
      <c r="BM179" s="140" t="s">
        <v>220</v>
      </c>
    </row>
    <row r="180" spans="2:65" s="1" customFormat="1" ht="21.75" customHeight="1">
      <c r="B180" s="32"/>
      <c r="C180" s="128" t="s">
        <v>221</v>
      </c>
      <c r="D180" s="128" t="s">
        <v>125</v>
      </c>
      <c r="E180" s="129" t="s">
        <v>222</v>
      </c>
      <c r="F180" s="130" t="s">
        <v>223</v>
      </c>
      <c r="G180" s="131" t="s">
        <v>128</v>
      </c>
      <c r="H180" s="132">
        <v>16.925000000000001</v>
      </c>
      <c r="I180" s="133"/>
      <c r="J180" s="134">
        <f>ROUND(I180*H180,2)</f>
        <v>0</v>
      </c>
      <c r="K180" s="135"/>
      <c r="L180" s="32"/>
      <c r="M180" s="136" t="s">
        <v>1</v>
      </c>
      <c r="N180" s="137" t="s">
        <v>38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129</v>
      </c>
      <c r="AT180" s="140" t="s">
        <v>125</v>
      </c>
      <c r="AU180" s="140" t="s">
        <v>143</v>
      </c>
      <c r="AY180" s="17" t="s">
        <v>123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7" t="s">
        <v>78</v>
      </c>
      <c r="BK180" s="141">
        <f>ROUND(I180*H180,2)</f>
        <v>0</v>
      </c>
      <c r="BL180" s="17" t="s">
        <v>129</v>
      </c>
      <c r="BM180" s="140" t="s">
        <v>224</v>
      </c>
    </row>
    <row r="181" spans="2:65" s="1" customFormat="1" ht="21.75" customHeight="1">
      <c r="B181" s="32"/>
      <c r="C181" s="128" t="s">
        <v>225</v>
      </c>
      <c r="D181" s="128" t="s">
        <v>125</v>
      </c>
      <c r="E181" s="129" t="s">
        <v>226</v>
      </c>
      <c r="F181" s="130" t="s">
        <v>227</v>
      </c>
      <c r="G181" s="131" t="s">
        <v>146</v>
      </c>
      <c r="H181" s="132">
        <v>8.4</v>
      </c>
      <c r="I181" s="133"/>
      <c r="J181" s="134">
        <f>ROUND(I181*H181,2)</f>
        <v>0</v>
      </c>
      <c r="K181" s="135"/>
      <c r="L181" s="32"/>
      <c r="M181" s="136" t="s">
        <v>1</v>
      </c>
      <c r="N181" s="137" t="s">
        <v>38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129</v>
      </c>
      <c r="AT181" s="140" t="s">
        <v>125</v>
      </c>
      <c r="AU181" s="140" t="s">
        <v>143</v>
      </c>
      <c r="AY181" s="17" t="s">
        <v>123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78</v>
      </c>
      <c r="BK181" s="141">
        <f>ROUND(I181*H181,2)</f>
        <v>0</v>
      </c>
      <c r="BL181" s="17" t="s">
        <v>129</v>
      </c>
      <c r="BM181" s="140" t="s">
        <v>228</v>
      </c>
    </row>
    <row r="182" spans="2:65" s="1" customFormat="1" ht="24.2" customHeight="1">
      <c r="B182" s="32"/>
      <c r="C182" s="128" t="s">
        <v>229</v>
      </c>
      <c r="D182" s="128" t="s">
        <v>125</v>
      </c>
      <c r="E182" s="129" t="s">
        <v>230</v>
      </c>
      <c r="F182" s="130" t="s">
        <v>231</v>
      </c>
      <c r="G182" s="131" t="s">
        <v>232</v>
      </c>
      <c r="H182" s="132">
        <v>4.5</v>
      </c>
      <c r="I182" s="133"/>
      <c r="J182" s="134">
        <f>ROUND(I182*H182,2)</f>
        <v>0</v>
      </c>
      <c r="K182" s="135"/>
      <c r="L182" s="32"/>
      <c r="M182" s="136" t="s">
        <v>1</v>
      </c>
      <c r="N182" s="137" t="s">
        <v>38</v>
      </c>
      <c r="P182" s="138">
        <f>O182*H182</f>
        <v>0</v>
      </c>
      <c r="Q182" s="138">
        <v>0</v>
      </c>
      <c r="R182" s="138">
        <f>Q182*H182</f>
        <v>0</v>
      </c>
      <c r="S182" s="138">
        <v>0</v>
      </c>
      <c r="T182" s="139">
        <f>S182*H182</f>
        <v>0</v>
      </c>
      <c r="AR182" s="140" t="s">
        <v>129</v>
      </c>
      <c r="AT182" s="140" t="s">
        <v>125</v>
      </c>
      <c r="AU182" s="140" t="s">
        <v>143</v>
      </c>
      <c r="AY182" s="17" t="s">
        <v>123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7" t="s">
        <v>78</v>
      </c>
      <c r="BK182" s="141">
        <f>ROUND(I182*H182,2)</f>
        <v>0</v>
      </c>
      <c r="BL182" s="17" t="s">
        <v>129</v>
      </c>
      <c r="BM182" s="140" t="s">
        <v>233</v>
      </c>
    </row>
    <row r="183" spans="2:65" s="1" customFormat="1" ht="24.2" customHeight="1">
      <c r="B183" s="32"/>
      <c r="C183" s="128" t="s">
        <v>234</v>
      </c>
      <c r="D183" s="128" t="s">
        <v>125</v>
      </c>
      <c r="E183" s="129" t="s">
        <v>235</v>
      </c>
      <c r="F183" s="130" t="s">
        <v>236</v>
      </c>
      <c r="G183" s="131" t="s">
        <v>146</v>
      </c>
      <c r="H183" s="132">
        <v>6.86</v>
      </c>
      <c r="I183" s="133"/>
      <c r="J183" s="134">
        <f>ROUND(I183*H183,2)</f>
        <v>0</v>
      </c>
      <c r="K183" s="135"/>
      <c r="L183" s="32"/>
      <c r="M183" s="136" t="s">
        <v>1</v>
      </c>
      <c r="N183" s="137" t="s">
        <v>38</v>
      </c>
      <c r="P183" s="138">
        <f>O183*H183</f>
        <v>0</v>
      </c>
      <c r="Q183" s="138">
        <v>0</v>
      </c>
      <c r="R183" s="138">
        <f>Q183*H183</f>
        <v>0</v>
      </c>
      <c r="S183" s="138">
        <v>4.1000000000000002E-2</v>
      </c>
      <c r="T183" s="139">
        <f>S183*H183</f>
        <v>0.28126000000000001</v>
      </c>
      <c r="AR183" s="140" t="s">
        <v>129</v>
      </c>
      <c r="AT183" s="140" t="s">
        <v>125</v>
      </c>
      <c r="AU183" s="140" t="s">
        <v>143</v>
      </c>
      <c r="AY183" s="17" t="s">
        <v>123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7" t="s">
        <v>78</v>
      </c>
      <c r="BK183" s="141">
        <f>ROUND(I183*H183,2)</f>
        <v>0</v>
      </c>
      <c r="BL183" s="17" t="s">
        <v>129</v>
      </c>
      <c r="BM183" s="140" t="s">
        <v>237</v>
      </c>
    </row>
    <row r="184" spans="2:65" s="1" customFormat="1" ht="29.25">
      <c r="B184" s="32"/>
      <c r="D184" s="142" t="s">
        <v>131</v>
      </c>
      <c r="F184" s="143" t="s">
        <v>238</v>
      </c>
      <c r="I184" s="144"/>
      <c r="L184" s="32"/>
      <c r="M184" s="145"/>
      <c r="T184" s="56"/>
      <c r="AT184" s="17" t="s">
        <v>131</v>
      </c>
      <c r="AU184" s="17" t="s">
        <v>143</v>
      </c>
    </row>
    <row r="185" spans="2:65" s="1" customFormat="1" ht="11.25">
      <c r="B185" s="32"/>
      <c r="D185" s="146" t="s">
        <v>133</v>
      </c>
      <c r="F185" s="147" t="s">
        <v>239</v>
      </c>
      <c r="I185" s="144"/>
      <c r="L185" s="32"/>
      <c r="M185" s="145"/>
      <c r="T185" s="56"/>
      <c r="AT185" s="17" t="s">
        <v>133</v>
      </c>
      <c r="AU185" s="17" t="s">
        <v>143</v>
      </c>
    </row>
    <row r="186" spans="2:65" s="1" customFormat="1" ht="24.2" customHeight="1">
      <c r="B186" s="32"/>
      <c r="C186" s="128" t="s">
        <v>7</v>
      </c>
      <c r="D186" s="128" t="s">
        <v>125</v>
      </c>
      <c r="E186" s="129" t="s">
        <v>240</v>
      </c>
      <c r="F186" s="130" t="s">
        <v>241</v>
      </c>
      <c r="G186" s="131" t="s">
        <v>146</v>
      </c>
      <c r="H186" s="132">
        <v>4.38</v>
      </c>
      <c r="I186" s="133"/>
      <c r="J186" s="134">
        <f>ROUND(I186*H186,2)</f>
        <v>0</v>
      </c>
      <c r="K186" s="135"/>
      <c r="L186" s="32"/>
      <c r="M186" s="136" t="s">
        <v>1</v>
      </c>
      <c r="N186" s="137" t="s">
        <v>38</v>
      </c>
      <c r="P186" s="138">
        <f>O186*H186</f>
        <v>0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129</v>
      </c>
      <c r="AT186" s="140" t="s">
        <v>125</v>
      </c>
      <c r="AU186" s="140" t="s">
        <v>143</v>
      </c>
      <c r="AY186" s="17" t="s">
        <v>123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7" t="s">
        <v>78</v>
      </c>
      <c r="BK186" s="141">
        <f>ROUND(I186*H186,2)</f>
        <v>0</v>
      </c>
      <c r="BL186" s="17" t="s">
        <v>129</v>
      </c>
      <c r="BM186" s="140" t="s">
        <v>242</v>
      </c>
    </row>
    <row r="187" spans="2:65" s="1" customFormat="1" ht="24.2" customHeight="1">
      <c r="B187" s="32"/>
      <c r="C187" s="128" t="s">
        <v>243</v>
      </c>
      <c r="D187" s="128" t="s">
        <v>125</v>
      </c>
      <c r="E187" s="129" t="s">
        <v>244</v>
      </c>
      <c r="F187" s="130" t="s">
        <v>245</v>
      </c>
      <c r="G187" s="131" t="s">
        <v>146</v>
      </c>
      <c r="H187" s="132">
        <v>180.45</v>
      </c>
      <c r="I187" s="133"/>
      <c r="J187" s="134">
        <f>ROUND(I187*H187,2)</f>
        <v>0</v>
      </c>
      <c r="K187" s="135"/>
      <c r="L187" s="32"/>
      <c r="M187" s="136" t="s">
        <v>1</v>
      </c>
      <c r="N187" s="137" t="s">
        <v>38</v>
      </c>
      <c r="P187" s="138">
        <f>O187*H187</f>
        <v>0</v>
      </c>
      <c r="Q187" s="138">
        <v>0</v>
      </c>
      <c r="R187" s="138">
        <f>Q187*H187</f>
        <v>0</v>
      </c>
      <c r="S187" s="138">
        <v>2.7E-2</v>
      </c>
      <c r="T187" s="139">
        <f>S187*H187</f>
        <v>4.8721499999999995</v>
      </c>
      <c r="AR187" s="140" t="s">
        <v>129</v>
      </c>
      <c r="AT187" s="140" t="s">
        <v>125</v>
      </c>
      <c r="AU187" s="140" t="s">
        <v>143</v>
      </c>
      <c r="AY187" s="17" t="s">
        <v>123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7" t="s">
        <v>78</v>
      </c>
      <c r="BK187" s="141">
        <f>ROUND(I187*H187,2)</f>
        <v>0</v>
      </c>
      <c r="BL187" s="17" t="s">
        <v>129</v>
      </c>
      <c r="BM187" s="140" t="s">
        <v>246</v>
      </c>
    </row>
    <row r="188" spans="2:65" s="1" customFormat="1" ht="29.25">
      <c r="B188" s="32"/>
      <c r="D188" s="142" t="s">
        <v>131</v>
      </c>
      <c r="F188" s="143" t="s">
        <v>247</v>
      </c>
      <c r="I188" s="144"/>
      <c r="L188" s="32"/>
      <c r="M188" s="145"/>
      <c r="T188" s="56"/>
      <c r="AT188" s="17" t="s">
        <v>131</v>
      </c>
      <c r="AU188" s="17" t="s">
        <v>143</v>
      </c>
    </row>
    <row r="189" spans="2:65" s="1" customFormat="1" ht="11.25">
      <c r="B189" s="32"/>
      <c r="D189" s="146" t="s">
        <v>133</v>
      </c>
      <c r="F189" s="147" t="s">
        <v>248</v>
      </c>
      <c r="I189" s="144"/>
      <c r="L189" s="32"/>
      <c r="M189" s="145"/>
      <c r="T189" s="56"/>
      <c r="AT189" s="17" t="s">
        <v>133</v>
      </c>
      <c r="AU189" s="17" t="s">
        <v>143</v>
      </c>
    </row>
    <row r="190" spans="2:65" s="12" customFormat="1" ht="11.25">
      <c r="B190" s="159"/>
      <c r="D190" s="142" t="s">
        <v>141</v>
      </c>
      <c r="F190" s="161" t="s">
        <v>249</v>
      </c>
      <c r="H190" s="162">
        <v>180.45</v>
      </c>
      <c r="I190" s="163"/>
      <c r="L190" s="159"/>
      <c r="M190" s="164"/>
      <c r="T190" s="165"/>
      <c r="AT190" s="160" t="s">
        <v>141</v>
      </c>
      <c r="AU190" s="160" t="s">
        <v>143</v>
      </c>
      <c r="AV190" s="12" t="s">
        <v>80</v>
      </c>
      <c r="AW190" s="12" t="s">
        <v>4</v>
      </c>
      <c r="AX190" s="12" t="s">
        <v>78</v>
      </c>
      <c r="AY190" s="160" t="s">
        <v>123</v>
      </c>
    </row>
    <row r="191" spans="2:65" s="1" customFormat="1" ht="21.75" customHeight="1">
      <c r="B191" s="32"/>
      <c r="C191" s="128" t="s">
        <v>250</v>
      </c>
      <c r="D191" s="128" t="s">
        <v>125</v>
      </c>
      <c r="E191" s="129" t="s">
        <v>251</v>
      </c>
      <c r="F191" s="130" t="s">
        <v>252</v>
      </c>
      <c r="G191" s="131" t="s">
        <v>146</v>
      </c>
      <c r="H191" s="132">
        <v>1.6</v>
      </c>
      <c r="I191" s="133"/>
      <c r="J191" s="134">
        <f>ROUND(I191*H191,2)</f>
        <v>0</v>
      </c>
      <c r="K191" s="135"/>
      <c r="L191" s="32"/>
      <c r="M191" s="136" t="s">
        <v>1</v>
      </c>
      <c r="N191" s="137" t="s">
        <v>38</v>
      </c>
      <c r="P191" s="138">
        <f>O191*H191</f>
        <v>0</v>
      </c>
      <c r="Q191" s="138">
        <v>0</v>
      </c>
      <c r="R191" s="138">
        <f>Q191*H191</f>
        <v>0</v>
      </c>
      <c r="S191" s="138">
        <v>8.7999999999999995E-2</v>
      </c>
      <c r="T191" s="139">
        <f>S191*H191</f>
        <v>0.14080000000000001</v>
      </c>
      <c r="AR191" s="140" t="s">
        <v>129</v>
      </c>
      <c r="AT191" s="140" t="s">
        <v>125</v>
      </c>
      <c r="AU191" s="140" t="s">
        <v>143</v>
      </c>
      <c r="AY191" s="17" t="s">
        <v>123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78</v>
      </c>
      <c r="BK191" s="141">
        <f>ROUND(I191*H191,2)</f>
        <v>0</v>
      </c>
      <c r="BL191" s="17" t="s">
        <v>129</v>
      </c>
      <c r="BM191" s="140" t="s">
        <v>253</v>
      </c>
    </row>
    <row r="192" spans="2:65" s="1" customFormat="1" ht="19.5">
      <c r="B192" s="32"/>
      <c r="D192" s="142" t="s">
        <v>131</v>
      </c>
      <c r="F192" s="143" t="s">
        <v>254</v>
      </c>
      <c r="I192" s="144"/>
      <c r="L192" s="32"/>
      <c r="M192" s="145"/>
      <c r="T192" s="56"/>
      <c r="AT192" s="17" t="s">
        <v>131</v>
      </c>
      <c r="AU192" s="17" t="s">
        <v>143</v>
      </c>
    </row>
    <row r="193" spans="2:65" s="1" customFormat="1" ht="11.25">
      <c r="B193" s="32"/>
      <c r="D193" s="146" t="s">
        <v>133</v>
      </c>
      <c r="F193" s="147" t="s">
        <v>255</v>
      </c>
      <c r="I193" s="144"/>
      <c r="L193" s="32"/>
      <c r="M193" s="145"/>
      <c r="T193" s="56"/>
      <c r="AT193" s="17" t="s">
        <v>133</v>
      </c>
      <c r="AU193" s="17" t="s">
        <v>143</v>
      </c>
    </row>
    <row r="194" spans="2:65" s="1" customFormat="1" ht="21.75" customHeight="1">
      <c r="B194" s="32"/>
      <c r="C194" s="128" t="s">
        <v>256</v>
      </c>
      <c r="D194" s="128" t="s">
        <v>125</v>
      </c>
      <c r="E194" s="129" t="s">
        <v>257</v>
      </c>
      <c r="F194" s="130" t="s">
        <v>258</v>
      </c>
      <c r="G194" s="131" t="s">
        <v>146</v>
      </c>
      <c r="H194" s="132">
        <v>7.2</v>
      </c>
      <c r="I194" s="133"/>
      <c r="J194" s="134">
        <f>ROUND(I194*H194,2)</f>
        <v>0</v>
      </c>
      <c r="K194" s="135"/>
      <c r="L194" s="32"/>
      <c r="M194" s="136" t="s">
        <v>1</v>
      </c>
      <c r="N194" s="137" t="s">
        <v>38</v>
      </c>
      <c r="P194" s="138">
        <f>O194*H194</f>
        <v>0</v>
      </c>
      <c r="Q194" s="138">
        <v>0</v>
      </c>
      <c r="R194" s="138">
        <f>Q194*H194</f>
        <v>0</v>
      </c>
      <c r="S194" s="138">
        <v>6.7000000000000004E-2</v>
      </c>
      <c r="T194" s="139">
        <f>S194*H194</f>
        <v>0.48240000000000005</v>
      </c>
      <c r="AR194" s="140" t="s">
        <v>129</v>
      </c>
      <c r="AT194" s="140" t="s">
        <v>125</v>
      </c>
      <c r="AU194" s="140" t="s">
        <v>143</v>
      </c>
      <c r="AY194" s="17" t="s">
        <v>123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7" t="s">
        <v>78</v>
      </c>
      <c r="BK194" s="141">
        <f>ROUND(I194*H194,2)</f>
        <v>0</v>
      </c>
      <c r="BL194" s="17" t="s">
        <v>129</v>
      </c>
      <c r="BM194" s="140" t="s">
        <v>259</v>
      </c>
    </row>
    <row r="195" spans="2:65" s="1" customFormat="1" ht="19.5">
      <c r="B195" s="32"/>
      <c r="D195" s="142" t="s">
        <v>131</v>
      </c>
      <c r="F195" s="143" t="s">
        <v>260</v>
      </c>
      <c r="I195" s="144"/>
      <c r="L195" s="32"/>
      <c r="M195" s="145"/>
      <c r="T195" s="56"/>
      <c r="AT195" s="17" t="s">
        <v>131</v>
      </c>
      <c r="AU195" s="17" t="s">
        <v>143</v>
      </c>
    </row>
    <row r="196" spans="2:65" s="1" customFormat="1" ht="11.25">
      <c r="B196" s="32"/>
      <c r="D196" s="146" t="s">
        <v>133</v>
      </c>
      <c r="F196" s="147" t="s">
        <v>261</v>
      </c>
      <c r="I196" s="144"/>
      <c r="L196" s="32"/>
      <c r="M196" s="145"/>
      <c r="T196" s="56"/>
      <c r="AT196" s="17" t="s">
        <v>133</v>
      </c>
      <c r="AU196" s="17" t="s">
        <v>143</v>
      </c>
    </row>
    <row r="197" spans="2:65" s="1" customFormat="1" ht="33" customHeight="1">
      <c r="B197" s="32"/>
      <c r="C197" s="128" t="s">
        <v>262</v>
      </c>
      <c r="D197" s="128" t="s">
        <v>125</v>
      </c>
      <c r="E197" s="129" t="s">
        <v>263</v>
      </c>
      <c r="F197" s="130" t="s">
        <v>264</v>
      </c>
      <c r="G197" s="131" t="s">
        <v>128</v>
      </c>
      <c r="H197" s="132">
        <v>247.95</v>
      </c>
      <c r="I197" s="133"/>
      <c r="J197" s="134">
        <f>ROUND(I197*H197,2)</f>
        <v>0</v>
      </c>
      <c r="K197" s="135"/>
      <c r="L197" s="32"/>
      <c r="M197" s="136" t="s">
        <v>1</v>
      </c>
      <c r="N197" s="137" t="s">
        <v>38</v>
      </c>
      <c r="P197" s="138">
        <f>O197*H197</f>
        <v>0</v>
      </c>
      <c r="Q197" s="138">
        <v>0</v>
      </c>
      <c r="R197" s="138">
        <f>Q197*H197</f>
        <v>0</v>
      </c>
      <c r="S197" s="138">
        <v>0.35</v>
      </c>
      <c r="T197" s="139">
        <f>S197*H197</f>
        <v>86.782499999999985</v>
      </c>
      <c r="AR197" s="140" t="s">
        <v>129</v>
      </c>
      <c r="AT197" s="140" t="s">
        <v>125</v>
      </c>
      <c r="AU197" s="140" t="s">
        <v>143</v>
      </c>
      <c r="AY197" s="17" t="s">
        <v>123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7" t="s">
        <v>78</v>
      </c>
      <c r="BK197" s="141">
        <f>ROUND(I197*H197,2)</f>
        <v>0</v>
      </c>
      <c r="BL197" s="17" t="s">
        <v>129</v>
      </c>
      <c r="BM197" s="140" t="s">
        <v>265</v>
      </c>
    </row>
    <row r="198" spans="2:65" s="1" customFormat="1" ht="39">
      <c r="B198" s="32"/>
      <c r="D198" s="142" t="s">
        <v>131</v>
      </c>
      <c r="F198" s="143" t="s">
        <v>266</v>
      </c>
      <c r="I198" s="144"/>
      <c r="L198" s="32"/>
      <c r="M198" s="145"/>
      <c r="T198" s="56"/>
      <c r="AT198" s="17" t="s">
        <v>131</v>
      </c>
      <c r="AU198" s="17" t="s">
        <v>143</v>
      </c>
    </row>
    <row r="199" spans="2:65" s="1" customFormat="1" ht="11.25">
      <c r="B199" s="32"/>
      <c r="D199" s="146" t="s">
        <v>133</v>
      </c>
      <c r="F199" s="147" t="s">
        <v>267</v>
      </c>
      <c r="I199" s="144"/>
      <c r="L199" s="32"/>
      <c r="M199" s="145"/>
      <c r="T199" s="56"/>
      <c r="AT199" s="17" t="s">
        <v>133</v>
      </c>
      <c r="AU199" s="17" t="s">
        <v>143</v>
      </c>
    </row>
    <row r="200" spans="2:65" s="1" customFormat="1" ht="33" customHeight="1">
      <c r="B200" s="32"/>
      <c r="C200" s="128" t="s">
        <v>268</v>
      </c>
      <c r="D200" s="128" t="s">
        <v>125</v>
      </c>
      <c r="E200" s="129" t="s">
        <v>269</v>
      </c>
      <c r="F200" s="130" t="s">
        <v>270</v>
      </c>
      <c r="G200" s="131" t="s">
        <v>128</v>
      </c>
      <c r="H200" s="132">
        <v>283.14</v>
      </c>
      <c r="I200" s="133"/>
      <c r="J200" s="134">
        <f>ROUND(I200*H200,2)</f>
        <v>0</v>
      </c>
      <c r="K200" s="135"/>
      <c r="L200" s="32"/>
      <c r="M200" s="136" t="s">
        <v>1</v>
      </c>
      <c r="N200" s="137" t="s">
        <v>38</v>
      </c>
      <c r="P200" s="138">
        <f>O200*H200</f>
        <v>0</v>
      </c>
      <c r="Q200" s="138">
        <v>0</v>
      </c>
      <c r="R200" s="138">
        <f>Q200*H200</f>
        <v>0</v>
      </c>
      <c r="S200" s="138">
        <v>0.45</v>
      </c>
      <c r="T200" s="139">
        <f>S200*H200</f>
        <v>127.413</v>
      </c>
      <c r="AR200" s="140" t="s">
        <v>129</v>
      </c>
      <c r="AT200" s="140" t="s">
        <v>125</v>
      </c>
      <c r="AU200" s="140" t="s">
        <v>143</v>
      </c>
      <c r="AY200" s="17" t="s">
        <v>123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7" t="s">
        <v>78</v>
      </c>
      <c r="BK200" s="141">
        <f>ROUND(I200*H200,2)</f>
        <v>0</v>
      </c>
      <c r="BL200" s="17" t="s">
        <v>129</v>
      </c>
      <c r="BM200" s="140" t="s">
        <v>271</v>
      </c>
    </row>
    <row r="201" spans="2:65" s="1" customFormat="1" ht="39">
      <c r="B201" s="32"/>
      <c r="D201" s="142" t="s">
        <v>131</v>
      </c>
      <c r="F201" s="143" t="s">
        <v>272</v>
      </c>
      <c r="I201" s="144"/>
      <c r="L201" s="32"/>
      <c r="M201" s="145"/>
      <c r="T201" s="56"/>
      <c r="AT201" s="17" t="s">
        <v>131</v>
      </c>
      <c r="AU201" s="17" t="s">
        <v>143</v>
      </c>
    </row>
    <row r="202" spans="2:65" s="1" customFormat="1" ht="11.25">
      <c r="B202" s="32"/>
      <c r="D202" s="146" t="s">
        <v>133</v>
      </c>
      <c r="F202" s="147" t="s">
        <v>273</v>
      </c>
      <c r="I202" s="144"/>
      <c r="L202" s="32"/>
      <c r="M202" s="145"/>
      <c r="T202" s="56"/>
      <c r="AT202" s="17" t="s">
        <v>133</v>
      </c>
      <c r="AU202" s="17" t="s">
        <v>143</v>
      </c>
    </row>
    <row r="203" spans="2:65" s="1" customFormat="1" ht="33" customHeight="1">
      <c r="B203" s="32"/>
      <c r="C203" s="128" t="s">
        <v>274</v>
      </c>
      <c r="D203" s="128" t="s">
        <v>125</v>
      </c>
      <c r="E203" s="129" t="s">
        <v>275</v>
      </c>
      <c r="F203" s="130" t="s">
        <v>276</v>
      </c>
      <c r="G203" s="131" t="s">
        <v>128</v>
      </c>
      <c r="H203" s="132">
        <v>7586.79</v>
      </c>
      <c r="I203" s="133"/>
      <c r="J203" s="134">
        <f>ROUND(I203*H203,2)</f>
        <v>0</v>
      </c>
      <c r="K203" s="135"/>
      <c r="L203" s="32"/>
      <c r="M203" s="136" t="s">
        <v>1</v>
      </c>
      <c r="N203" s="137" t="s">
        <v>38</v>
      </c>
      <c r="P203" s="138">
        <f>O203*H203</f>
        <v>0</v>
      </c>
      <c r="Q203" s="138">
        <v>0</v>
      </c>
      <c r="R203" s="138">
        <f>Q203*H203</f>
        <v>0</v>
      </c>
      <c r="S203" s="138">
        <v>0.65</v>
      </c>
      <c r="T203" s="139">
        <f>S203*H203</f>
        <v>4931.4135000000006</v>
      </c>
      <c r="AR203" s="140" t="s">
        <v>129</v>
      </c>
      <c r="AT203" s="140" t="s">
        <v>125</v>
      </c>
      <c r="AU203" s="140" t="s">
        <v>143</v>
      </c>
      <c r="AY203" s="17" t="s">
        <v>123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7" t="s">
        <v>78</v>
      </c>
      <c r="BK203" s="141">
        <f>ROUND(I203*H203,2)</f>
        <v>0</v>
      </c>
      <c r="BL203" s="17" t="s">
        <v>129</v>
      </c>
      <c r="BM203" s="140" t="s">
        <v>277</v>
      </c>
    </row>
    <row r="204" spans="2:65" s="1" customFormat="1" ht="39">
      <c r="B204" s="32"/>
      <c r="D204" s="142" t="s">
        <v>131</v>
      </c>
      <c r="F204" s="143" t="s">
        <v>278</v>
      </c>
      <c r="I204" s="144"/>
      <c r="L204" s="32"/>
      <c r="M204" s="145"/>
      <c r="T204" s="56"/>
      <c r="AT204" s="17" t="s">
        <v>131</v>
      </c>
      <c r="AU204" s="17" t="s">
        <v>143</v>
      </c>
    </row>
    <row r="205" spans="2:65" s="1" customFormat="1" ht="11.25">
      <c r="B205" s="32"/>
      <c r="D205" s="146" t="s">
        <v>133</v>
      </c>
      <c r="F205" s="147" t="s">
        <v>279</v>
      </c>
      <c r="I205" s="144"/>
      <c r="L205" s="32"/>
      <c r="M205" s="145"/>
      <c r="T205" s="56"/>
      <c r="AT205" s="17" t="s">
        <v>133</v>
      </c>
      <c r="AU205" s="17" t="s">
        <v>143</v>
      </c>
    </row>
    <row r="206" spans="2:65" s="11" customFormat="1" ht="22.9" customHeight="1">
      <c r="B206" s="116"/>
      <c r="D206" s="117" t="s">
        <v>72</v>
      </c>
      <c r="E206" s="126" t="s">
        <v>178</v>
      </c>
      <c r="F206" s="126" t="s">
        <v>216</v>
      </c>
      <c r="I206" s="119"/>
      <c r="J206" s="127">
        <f>BK206</f>
        <v>0</v>
      </c>
      <c r="L206" s="116"/>
      <c r="M206" s="121"/>
      <c r="P206" s="122">
        <f>SUM(P207:P216)</f>
        <v>0</v>
      </c>
      <c r="R206" s="122">
        <f>SUM(R207:R216)</f>
        <v>0</v>
      </c>
      <c r="T206" s="123">
        <f>SUM(T207:T216)</f>
        <v>6.6870000000000003</v>
      </c>
      <c r="AR206" s="117" t="s">
        <v>78</v>
      </c>
      <c r="AT206" s="124" t="s">
        <v>72</v>
      </c>
      <c r="AU206" s="124" t="s">
        <v>78</v>
      </c>
      <c r="AY206" s="117" t="s">
        <v>123</v>
      </c>
      <c r="BK206" s="125">
        <f>SUM(BK207:BK216)</f>
        <v>0</v>
      </c>
    </row>
    <row r="207" spans="2:65" s="1" customFormat="1" ht="33" customHeight="1">
      <c r="B207" s="32"/>
      <c r="C207" s="128" t="s">
        <v>280</v>
      </c>
      <c r="D207" s="128" t="s">
        <v>125</v>
      </c>
      <c r="E207" s="129" t="s">
        <v>281</v>
      </c>
      <c r="F207" s="130" t="s">
        <v>282</v>
      </c>
      <c r="G207" s="131" t="s">
        <v>128</v>
      </c>
      <c r="H207" s="132">
        <v>3</v>
      </c>
      <c r="I207" s="133"/>
      <c r="J207" s="134">
        <f>ROUND(I207*H207,2)</f>
        <v>0</v>
      </c>
      <c r="K207" s="135"/>
      <c r="L207" s="32"/>
      <c r="M207" s="136" t="s">
        <v>1</v>
      </c>
      <c r="N207" s="137" t="s">
        <v>38</v>
      </c>
      <c r="P207" s="138">
        <f>O207*H207</f>
        <v>0</v>
      </c>
      <c r="Q207" s="138">
        <v>0</v>
      </c>
      <c r="R207" s="138">
        <f>Q207*H207</f>
        <v>0</v>
      </c>
      <c r="S207" s="138">
        <v>2.2000000000000002</v>
      </c>
      <c r="T207" s="139">
        <f>S207*H207</f>
        <v>6.6000000000000005</v>
      </c>
      <c r="AR207" s="140" t="s">
        <v>129</v>
      </c>
      <c r="AT207" s="140" t="s">
        <v>125</v>
      </c>
      <c r="AU207" s="140" t="s">
        <v>80</v>
      </c>
      <c r="AY207" s="17" t="s">
        <v>123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7" t="s">
        <v>78</v>
      </c>
      <c r="BK207" s="141">
        <f>ROUND(I207*H207,2)</f>
        <v>0</v>
      </c>
      <c r="BL207" s="17" t="s">
        <v>129</v>
      </c>
      <c r="BM207" s="140" t="s">
        <v>283</v>
      </c>
    </row>
    <row r="208" spans="2:65" s="1" customFormat="1" ht="19.5">
      <c r="B208" s="32"/>
      <c r="D208" s="142" t="s">
        <v>131</v>
      </c>
      <c r="F208" s="143" t="s">
        <v>284</v>
      </c>
      <c r="I208" s="144"/>
      <c r="L208" s="32"/>
      <c r="M208" s="145"/>
      <c r="T208" s="56"/>
      <c r="AT208" s="17" t="s">
        <v>131</v>
      </c>
      <c r="AU208" s="17" t="s">
        <v>80</v>
      </c>
    </row>
    <row r="209" spans="2:65" s="1" customFormat="1" ht="11.25">
      <c r="B209" s="32"/>
      <c r="D209" s="146" t="s">
        <v>133</v>
      </c>
      <c r="F209" s="147" t="s">
        <v>285</v>
      </c>
      <c r="I209" s="144"/>
      <c r="L209" s="32"/>
      <c r="M209" s="145"/>
      <c r="T209" s="56"/>
      <c r="AT209" s="17" t="s">
        <v>133</v>
      </c>
      <c r="AU209" s="17" t="s">
        <v>80</v>
      </c>
    </row>
    <row r="210" spans="2:65" s="13" customFormat="1" ht="11.25">
      <c r="B210" s="166"/>
      <c r="D210" s="142" t="s">
        <v>141</v>
      </c>
      <c r="E210" s="167" t="s">
        <v>1</v>
      </c>
      <c r="F210" s="168" t="s">
        <v>286</v>
      </c>
      <c r="H210" s="167" t="s">
        <v>1</v>
      </c>
      <c r="I210" s="169"/>
      <c r="L210" s="166"/>
      <c r="M210" s="170"/>
      <c r="T210" s="171"/>
      <c r="AT210" s="167" t="s">
        <v>141</v>
      </c>
      <c r="AU210" s="167" t="s">
        <v>80</v>
      </c>
      <c r="AV210" s="13" t="s">
        <v>78</v>
      </c>
      <c r="AW210" s="13" t="s">
        <v>31</v>
      </c>
      <c r="AX210" s="13" t="s">
        <v>73</v>
      </c>
      <c r="AY210" s="167" t="s">
        <v>123</v>
      </c>
    </row>
    <row r="211" spans="2:65" s="12" customFormat="1" ht="11.25">
      <c r="B211" s="159"/>
      <c r="D211" s="142" t="s">
        <v>141</v>
      </c>
      <c r="E211" s="160" t="s">
        <v>1</v>
      </c>
      <c r="F211" s="161" t="s">
        <v>287</v>
      </c>
      <c r="H211" s="162">
        <v>3</v>
      </c>
      <c r="I211" s="163"/>
      <c r="L211" s="159"/>
      <c r="M211" s="164"/>
      <c r="T211" s="165"/>
      <c r="AT211" s="160" t="s">
        <v>141</v>
      </c>
      <c r="AU211" s="160" t="s">
        <v>80</v>
      </c>
      <c r="AV211" s="12" t="s">
        <v>80</v>
      </c>
      <c r="AW211" s="12" t="s">
        <v>31</v>
      </c>
      <c r="AX211" s="12" t="s">
        <v>78</v>
      </c>
      <c r="AY211" s="160" t="s">
        <v>123</v>
      </c>
    </row>
    <row r="212" spans="2:65" s="1" customFormat="1" ht="33" customHeight="1">
      <c r="B212" s="32"/>
      <c r="C212" s="128" t="s">
        <v>288</v>
      </c>
      <c r="D212" s="128" t="s">
        <v>125</v>
      </c>
      <c r="E212" s="129" t="s">
        <v>289</v>
      </c>
      <c r="F212" s="130" t="s">
        <v>290</v>
      </c>
      <c r="G212" s="131" t="s">
        <v>128</v>
      </c>
      <c r="H212" s="132">
        <v>3</v>
      </c>
      <c r="I212" s="133"/>
      <c r="J212" s="134">
        <f>ROUND(I212*H212,2)</f>
        <v>0</v>
      </c>
      <c r="K212" s="135"/>
      <c r="L212" s="32"/>
      <c r="M212" s="136" t="s">
        <v>1</v>
      </c>
      <c r="N212" s="137" t="s">
        <v>38</v>
      </c>
      <c r="P212" s="138">
        <f>O212*H212</f>
        <v>0</v>
      </c>
      <c r="Q212" s="138">
        <v>0</v>
      </c>
      <c r="R212" s="138">
        <f>Q212*H212</f>
        <v>0</v>
      </c>
      <c r="S212" s="138">
        <v>2.9000000000000001E-2</v>
      </c>
      <c r="T212" s="139">
        <f>S212*H212</f>
        <v>8.7000000000000008E-2</v>
      </c>
      <c r="AR212" s="140" t="s">
        <v>129</v>
      </c>
      <c r="AT212" s="140" t="s">
        <v>125</v>
      </c>
      <c r="AU212" s="140" t="s">
        <v>80</v>
      </c>
      <c r="AY212" s="17" t="s">
        <v>123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7" t="s">
        <v>78</v>
      </c>
      <c r="BK212" s="141">
        <f>ROUND(I212*H212,2)</f>
        <v>0</v>
      </c>
      <c r="BL212" s="17" t="s">
        <v>129</v>
      </c>
      <c r="BM212" s="140" t="s">
        <v>291</v>
      </c>
    </row>
    <row r="213" spans="2:65" s="1" customFormat="1" ht="19.5">
      <c r="B213" s="32"/>
      <c r="D213" s="142" t="s">
        <v>131</v>
      </c>
      <c r="F213" s="143" t="s">
        <v>292</v>
      </c>
      <c r="I213" s="144"/>
      <c r="L213" s="32"/>
      <c r="M213" s="145"/>
      <c r="T213" s="56"/>
      <c r="AT213" s="17" t="s">
        <v>131</v>
      </c>
      <c r="AU213" s="17" t="s">
        <v>80</v>
      </c>
    </row>
    <row r="214" spans="2:65" s="1" customFormat="1" ht="11.25">
      <c r="B214" s="32"/>
      <c r="D214" s="146" t="s">
        <v>133</v>
      </c>
      <c r="F214" s="147" t="s">
        <v>293</v>
      </c>
      <c r="I214" s="144"/>
      <c r="L214" s="32"/>
      <c r="M214" s="145"/>
      <c r="T214" s="56"/>
      <c r="AT214" s="17" t="s">
        <v>133</v>
      </c>
      <c r="AU214" s="17" t="s">
        <v>80</v>
      </c>
    </row>
    <row r="215" spans="2:65" s="13" customFormat="1" ht="11.25">
      <c r="B215" s="166"/>
      <c r="D215" s="142" t="s">
        <v>141</v>
      </c>
      <c r="E215" s="167" t="s">
        <v>1</v>
      </c>
      <c r="F215" s="168" t="s">
        <v>286</v>
      </c>
      <c r="H215" s="167" t="s">
        <v>1</v>
      </c>
      <c r="I215" s="169"/>
      <c r="L215" s="166"/>
      <c r="M215" s="170"/>
      <c r="T215" s="171"/>
      <c r="AT215" s="167" t="s">
        <v>141</v>
      </c>
      <c r="AU215" s="167" t="s">
        <v>80</v>
      </c>
      <c r="AV215" s="13" t="s">
        <v>78</v>
      </c>
      <c r="AW215" s="13" t="s">
        <v>31</v>
      </c>
      <c r="AX215" s="13" t="s">
        <v>73</v>
      </c>
      <c r="AY215" s="167" t="s">
        <v>123</v>
      </c>
    </row>
    <row r="216" spans="2:65" s="12" customFormat="1" ht="11.25">
      <c r="B216" s="159"/>
      <c r="D216" s="142" t="s">
        <v>141</v>
      </c>
      <c r="E216" s="160" t="s">
        <v>1</v>
      </c>
      <c r="F216" s="161" t="s">
        <v>287</v>
      </c>
      <c r="H216" s="162">
        <v>3</v>
      </c>
      <c r="I216" s="163"/>
      <c r="L216" s="159"/>
      <c r="M216" s="164"/>
      <c r="T216" s="165"/>
      <c r="AT216" s="160" t="s">
        <v>141</v>
      </c>
      <c r="AU216" s="160" t="s">
        <v>80</v>
      </c>
      <c r="AV216" s="12" t="s">
        <v>80</v>
      </c>
      <c r="AW216" s="12" t="s">
        <v>31</v>
      </c>
      <c r="AX216" s="12" t="s">
        <v>78</v>
      </c>
      <c r="AY216" s="160" t="s">
        <v>123</v>
      </c>
    </row>
    <row r="217" spans="2:65" s="11" customFormat="1" ht="22.9" customHeight="1">
      <c r="B217" s="116"/>
      <c r="D217" s="117" t="s">
        <v>72</v>
      </c>
      <c r="E217" s="126" t="s">
        <v>294</v>
      </c>
      <c r="F217" s="126" t="s">
        <v>295</v>
      </c>
      <c r="I217" s="119"/>
      <c r="J217" s="127">
        <f>BK217</f>
        <v>0</v>
      </c>
      <c r="L217" s="116"/>
      <c r="M217" s="121"/>
      <c r="P217" s="122">
        <f>SUM(P218:P262)</f>
        <v>0</v>
      </c>
      <c r="R217" s="122">
        <f>SUM(R218:R262)</f>
        <v>0</v>
      </c>
      <c r="T217" s="123">
        <f>SUM(T218:T262)</f>
        <v>0</v>
      </c>
      <c r="AR217" s="117" t="s">
        <v>78</v>
      </c>
      <c r="AT217" s="124" t="s">
        <v>72</v>
      </c>
      <c r="AU217" s="124" t="s">
        <v>78</v>
      </c>
      <c r="AY217" s="117" t="s">
        <v>123</v>
      </c>
      <c r="BK217" s="125">
        <f>SUM(BK218:BK262)</f>
        <v>0</v>
      </c>
    </row>
    <row r="218" spans="2:65" s="1" customFormat="1" ht="16.5" customHeight="1">
      <c r="B218" s="32"/>
      <c r="C218" s="128" t="s">
        <v>296</v>
      </c>
      <c r="D218" s="128" t="s">
        <v>125</v>
      </c>
      <c r="E218" s="129" t="s">
        <v>297</v>
      </c>
      <c r="F218" s="130" t="s">
        <v>298</v>
      </c>
      <c r="G218" s="131" t="s">
        <v>138</v>
      </c>
      <c r="H218" s="132">
        <v>5218.5609999999997</v>
      </c>
      <c r="I218" s="133"/>
      <c r="J218" s="134">
        <f>ROUND(I218*H218,2)</f>
        <v>0</v>
      </c>
      <c r="K218" s="135"/>
      <c r="L218" s="32"/>
      <c r="M218" s="136" t="s">
        <v>1</v>
      </c>
      <c r="N218" s="137" t="s">
        <v>38</v>
      </c>
      <c r="P218" s="138">
        <f>O218*H218</f>
        <v>0</v>
      </c>
      <c r="Q218" s="138">
        <v>0</v>
      </c>
      <c r="R218" s="138">
        <f>Q218*H218</f>
        <v>0</v>
      </c>
      <c r="S218" s="138">
        <v>0</v>
      </c>
      <c r="T218" s="139">
        <f>S218*H218</f>
        <v>0</v>
      </c>
      <c r="AR218" s="140" t="s">
        <v>129</v>
      </c>
      <c r="AT218" s="140" t="s">
        <v>125</v>
      </c>
      <c r="AU218" s="140" t="s">
        <v>80</v>
      </c>
      <c r="AY218" s="17" t="s">
        <v>123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7" t="s">
        <v>78</v>
      </c>
      <c r="BK218" s="141">
        <f>ROUND(I218*H218,2)</f>
        <v>0</v>
      </c>
      <c r="BL218" s="17" t="s">
        <v>129</v>
      </c>
      <c r="BM218" s="140" t="s">
        <v>299</v>
      </c>
    </row>
    <row r="219" spans="2:65" s="1" customFormat="1" ht="11.25">
      <c r="B219" s="32"/>
      <c r="D219" s="142" t="s">
        <v>131</v>
      </c>
      <c r="F219" s="143" t="s">
        <v>300</v>
      </c>
      <c r="I219" s="144"/>
      <c r="L219" s="32"/>
      <c r="M219" s="145"/>
      <c r="T219" s="56"/>
      <c r="AT219" s="17" t="s">
        <v>131</v>
      </c>
      <c r="AU219" s="17" t="s">
        <v>80</v>
      </c>
    </row>
    <row r="220" spans="2:65" s="1" customFormat="1" ht="11.25">
      <c r="B220" s="32"/>
      <c r="D220" s="146" t="s">
        <v>133</v>
      </c>
      <c r="F220" s="147" t="s">
        <v>301</v>
      </c>
      <c r="I220" s="144"/>
      <c r="L220" s="32"/>
      <c r="M220" s="145"/>
      <c r="T220" s="56"/>
      <c r="AT220" s="17" t="s">
        <v>133</v>
      </c>
      <c r="AU220" s="17" t="s">
        <v>80</v>
      </c>
    </row>
    <row r="221" spans="2:65" s="1" customFormat="1" ht="16.5" customHeight="1">
      <c r="B221" s="32"/>
      <c r="C221" s="128" t="s">
        <v>302</v>
      </c>
      <c r="D221" s="128" t="s">
        <v>125</v>
      </c>
      <c r="E221" s="129" t="s">
        <v>303</v>
      </c>
      <c r="F221" s="130" t="s">
        <v>304</v>
      </c>
      <c r="G221" s="131" t="s">
        <v>138</v>
      </c>
      <c r="H221" s="132">
        <v>89.028999999999996</v>
      </c>
      <c r="I221" s="133"/>
      <c r="J221" s="134">
        <f>ROUND(I221*H221,2)</f>
        <v>0</v>
      </c>
      <c r="K221" s="135"/>
      <c r="L221" s="32"/>
      <c r="M221" s="136" t="s">
        <v>1</v>
      </c>
      <c r="N221" s="137" t="s">
        <v>38</v>
      </c>
      <c r="P221" s="138">
        <f>O221*H221</f>
        <v>0</v>
      </c>
      <c r="Q221" s="138">
        <v>0</v>
      </c>
      <c r="R221" s="138">
        <f>Q221*H221</f>
        <v>0</v>
      </c>
      <c r="S221" s="138">
        <v>0</v>
      </c>
      <c r="T221" s="139">
        <f>S221*H221</f>
        <v>0</v>
      </c>
      <c r="AR221" s="140" t="s">
        <v>129</v>
      </c>
      <c r="AT221" s="140" t="s">
        <v>125</v>
      </c>
      <c r="AU221" s="140" t="s">
        <v>80</v>
      </c>
      <c r="AY221" s="17" t="s">
        <v>123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7" t="s">
        <v>78</v>
      </c>
      <c r="BK221" s="141">
        <f>ROUND(I221*H221,2)</f>
        <v>0</v>
      </c>
      <c r="BL221" s="17" t="s">
        <v>129</v>
      </c>
      <c r="BM221" s="140" t="s">
        <v>305</v>
      </c>
    </row>
    <row r="222" spans="2:65" s="1" customFormat="1" ht="11.25">
      <c r="B222" s="32"/>
      <c r="D222" s="142" t="s">
        <v>131</v>
      </c>
      <c r="F222" s="143" t="s">
        <v>306</v>
      </c>
      <c r="I222" s="144"/>
      <c r="L222" s="32"/>
      <c r="M222" s="145"/>
      <c r="T222" s="56"/>
      <c r="AT222" s="17" t="s">
        <v>131</v>
      </c>
      <c r="AU222" s="17" t="s">
        <v>80</v>
      </c>
    </row>
    <row r="223" spans="2:65" s="1" customFormat="1" ht="11.25">
      <c r="B223" s="32"/>
      <c r="D223" s="146" t="s">
        <v>133</v>
      </c>
      <c r="F223" s="147" t="s">
        <v>307</v>
      </c>
      <c r="I223" s="144"/>
      <c r="L223" s="32"/>
      <c r="M223" s="145"/>
      <c r="T223" s="56"/>
      <c r="AT223" s="17" t="s">
        <v>133</v>
      </c>
      <c r="AU223" s="17" t="s">
        <v>80</v>
      </c>
    </row>
    <row r="224" spans="2:65" s="13" customFormat="1" ht="11.25">
      <c r="B224" s="166"/>
      <c r="D224" s="142" t="s">
        <v>141</v>
      </c>
      <c r="E224" s="167" t="s">
        <v>1</v>
      </c>
      <c r="F224" s="168" t="s">
        <v>308</v>
      </c>
      <c r="H224" s="167" t="s">
        <v>1</v>
      </c>
      <c r="I224" s="169"/>
      <c r="L224" s="166"/>
      <c r="M224" s="170"/>
      <c r="T224" s="171"/>
      <c r="AT224" s="167" t="s">
        <v>141</v>
      </c>
      <c r="AU224" s="167" t="s">
        <v>80</v>
      </c>
      <c r="AV224" s="13" t="s">
        <v>78</v>
      </c>
      <c r="AW224" s="13" t="s">
        <v>31</v>
      </c>
      <c r="AX224" s="13" t="s">
        <v>73</v>
      </c>
      <c r="AY224" s="167" t="s">
        <v>123</v>
      </c>
    </row>
    <row r="225" spans="2:65" s="12" customFormat="1" ht="11.25">
      <c r="B225" s="159"/>
      <c r="D225" s="142" t="s">
        <v>141</v>
      </c>
      <c r="E225" s="160" t="s">
        <v>1</v>
      </c>
      <c r="F225" s="161" t="s">
        <v>309</v>
      </c>
      <c r="H225" s="162">
        <v>17.690000000000001</v>
      </c>
      <c r="I225" s="163"/>
      <c r="L225" s="159"/>
      <c r="M225" s="164"/>
      <c r="T225" s="165"/>
      <c r="AT225" s="160" t="s">
        <v>141</v>
      </c>
      <c r="AU225" s="160" t="s">
        <v>80</v>
      </c>
      <c r="AV225" s="12" t="s">
        <v>80</v>
      </c>
      <c r="AW225" s="12" t="s">
        <v>31</v>
      </c>
      <c r="AX225" s="12" t="s">
        <v>73</v>
      </c>
      <c r="AY225" s="160" t="s">
        <v>123</v>
      </c>
    </row>
    <row r="226" spans="2:65" s="13" customFormat="1" ht="11.25">
      <c r="B226" s="166"/>
      <c r="D226" s="142" t="s">
        <v>141</v>
      </c>
      <c r="E226" s="167" t="s">
        <v>1</v>
      </c>
      <c r="F226" s="168" t="s">
        <v>310</v>
      </c>
      <c r="H226" s="167" t="s">
        <v>1</v>
      </c>
      <c r="I226" s="169"/>
      <c r="L226" s="166"/>
      <c r="M226" s="170"/>
      <c r="T226" s="171"/>
      <c r="AT226" s="167" t="s">
        <v>141</v>
      </c>
      <c r="AU226" s="167" t="s">
        <v>80</v>
      </c>
      <c r="AV226" s="13" t="s">
        <v>78</v>
      </c>
      <c r="AW226" s="13" t="s">
        <v>31</v>
      </c>
      <c r="AX226" s="13" t="s">
        <v>73</v>
      </c>
      <c r="AY226" s="167" t="s">
        <v>123</v>
      </c>
    </row>
    <row r="227" spans="2:65" s="12" customFormat="1" ht="11.25">
      <c r="B227" s="159"/>
      <c r="D227" s="142" t="s">
        <v>141</v>
      </c>
      <c r="E227" s="160" t="s">
        <v>1</v>
      </c>
      <c r="F227" s="161" t="s">
        <v>311</v>
      </c>
      <c r="H227" s="162">
        <v>40.877000000000002</v>
      </c>
      <c r="I227" s="163"/>
      <c r="L227" s="159"/>
      <c r="M227" s="164"/>
      <c r="T227" s="165"/>
      <c r="AT227" s="160" t="s">
        <v>141</v>
      </c>
      <c r="AU227" s="160" t="s">
        <v>80</v>
      </c>
      <c r="AV227" s="12" t="s">
        <v>80</v>
      </c>
      <c r="AW227" s="12" t="s">
        <v>31</v>
      </c>
      <c r="AX227" s="12" t="s">
        <v>73</v>
      </c>
      <c r="AY227" s="160" t="s">
        <v>123</v>
      </c>
    </row>
    <row r="228" spans="2:65" s="13" customFormat="1" ht="11.25">
      <c r="B228" s="166"/>
      <c r="D228" s="142" t="s">
        <v>141</v>
      </c>
      <c r="E228" s="167" t="s">
        <v>1</v>
      </c>
      <c r="F228" s="168" t="s">
        <v>312</v>
      </c>
      <c r="H228" s="167" t="s">
        <v>1</v>
      </c>
      <c r="I228" s="169"/>
      <c r="L228" s="166"/>
      <c r="M228" s="170"/>
      <c r="T228" s="171"/>
      <c r="AT228" s="167" t="s">
        <v>141</v>
      </c>
      <c r="AU228" s="167" t="s">
        <v>80</v>
      </c>
      <c r="AV228" s="13" t="s">
        <v>78</v>
      </c>
      <c r="AW228" s="13" t="s">
        <v>31</v>
      </c>
      <c r="AX228" s="13" t="s">
        <v>73</v>
      </c>
      <c r="AY228" s="167" t="s">
        <v>123</v>
      </c>
    </row>
    <row r="229" spans="2:65" s="12" customFormat="1" ht="11.25">
      <c r="B229" s="159"/>
      <c r="D229" s="142" t="s">
        <v>141</v>
      </c>
      <c r="E229" s="160" t="s">
        <v>1</v>
      </c>
      <c r="F229" s="161" t="s">
        <v>313</v>
      </c>
      <c r="H229" s="162">
        <v>30</v>
      </c>
      <c r="I229" s="163"/>
      <c r="L229" s="159"/>
      <c r="M229" s="164"/>
      <c r="T229" s="165"/>
      <c r="AT229" s="160" t="s">
        <v>141</v>
      </c>
      <c r="AU229" s="160" t="s">
        <v>80</v>
      </c>
      <c r="AV229" s="12" t="s">
        <v>80</v>
      </c>
      <c r="AW229" s="12" t="s">
        <v>31</v>
      </c>
      <c r="AX229" s="12" t="s">
        <v>73</v>
      </c>
      <c r="AY229" s="160" t="s">
        <v>123</v>
      </c>
    </row>
    <row r="230" spans="2:65" s="13" customFormat="1" ht="11.25">
      <c r="B230" s="166"/>
      <c r="D230" s="142" t="s">
        <v>141</v>
      </c>
      <c r="E230" s="167" t="s">
        <v>1</v>
      </c>
      <c r="F230" s="168" t="s">
        <v>314</v>
      </c>
      <c r="H230" s="167" t="s">
        <v>1</v>
      </c>
      <c r="I230" s="169"/>
      <c r="L230" s="166"/>
      <c r="M230" s="170"/>
      <c r="T230" s="171"/>
      <c r="AT230" s="167" t="s">
        <v>141</v>
      </c>
      <c r="AU230" s="167" t="s">
        <v>80</v>
      </c>
      <c r="AV230" s="13" t="s">
        <v>78</v>
      </c>
      <c r="AW230" s="13" t="s">
        <v>31</v>
      </c>
      <c r="AX230" s="13" t="s">
        <v>73</v>
      </c>
      <c r="AY230" s="167" t="s">
        <v>123</v>
      </c>
    </row>
    <row r="231" spans="2:65" s="12" customFormat="1" ht="11.25">
      <c r="B231" s="159"/>
      <c r="D231" s="142" t="s">
        <v>141</v>
      </c>
      <c r="E231" s="160" t="s">
        <v>1</v>
      </c>
      <c r="F231" s="161" t="s">
        <v>315</v>
      </c>
      <c r="H231" s="162">
        <v>0.46200000000000002</v>
      </c>
      <c r="I231" s="163"/>
      <c r="L231" s="159"/>
      <c r="M231" s="164"/>
      <c r="T231" s="165"/>
      <c r="AT231" s="160" t="s">
        <v>141</v>
      </c>
      <c r="AU231" s="160" t="s">
        <v>80</v>
      </c>
      <c r="AV231" s="12" t="s">
        <v>80</v>
      </c>
      <c r="AW231" s="12" t="s">
        <v>31</v>
      </c>
      <c r="AX231" s="12" t="s">
        <v>73</v>
      </c>
      <c r="AY231" s="160" t="s">
        <v>123</v>
      </c>
    </row>
    <row r="232" spans="2:65" s="14" customFormat="1" ht="11.25">
      <c r="B232" s="172"/>
      <c r="D232" s="142" t="s">
        <v>141</v>
      </c>
      <c r="E232" s="173" t="s">
        <v>1</v>
      </c>
      <c r="F232" s="174" t="s">
        <v>316</v>
      </c>
      <c r="H232" s="175">
        <v>89.028999999999996</v>
      </c>
      <c r="I232" s="176"/>
      <c r="L232" s="172"/>
      <c r="M232" s="177"/>
      <c r="T232" s="178"/>
      <c r="AT232" s="173" t="s">
        <v>141</v>
      </c>
      <c r="AU232" s="173" t="s">
        <v>80</v>
      </c>
      <c r="AV232" s="14" t="s">
        <v>129</v>
      </c>
      <c r="AW232" s="14" t="s">
        <v>31</v>
      </c>
      <c r="AX232" s="14" t="s">
        <v>78</v>
      </c>
      <c r="AY232" s="173" t="s">
        <v>123</v>
      </c>
    </row>
    <row r="233" spans="2:65" s="1" customFormat="1" ht="24.2" customHeight="1">
      <c r="B233" s="32"/>
      <c r="C233" s="128" t="s">
        <v>317</v>
      </c>
      <c r="D233" s="128" t="s">
        <v>125</v>
      </c>
      <c r="E233" s="129" t="s">
        <v>318</v>
      </c>
      <c r="F233" s="130" t="s">
        <v>319</v>
      </c>
      <c r="G233" s="131" t="s">
        <v>138</v>
      </c>
      <c r="H233" s="132">
        <v>5218.5609999999997</v>
      </c>
      <c r="I233" s="133"/>
      <c r="J233" s="134">
        <f>ROUND(I233*H233,2)</f>
        <v>0</v>
      </c>
      <c r="K233" s="135"/>
      <c r="L233" s="32"/>
      <c r="M233" s="136" t="s">
        <v>1</v>
      </c>
      <c r="N233" s="137" t="s">
        <v>38</v>
      </c>
      <c r="P233" s="138">
        <f>O233*H233</f>
        <v>0</v>
      </c>
      <c r="Q233" s="138">
        <v>0</v>
      </c>
      <c r="R233" s="138">
        <f>Q233*H233</f>
        <v>0</v>
      </c>
      <c r="S233" s="138">
        <v>0</v>
      </c>
      <c r="T233" s="139">
        <f>S233*H233</f>
        <v>0</v>
      </c>
      <c r="AR233" s="140" t="s">
        <v>129</v>
      </c>
      <c r="AT233" s="140" t="s">
        <v>125</v>
      </c>
      <c r="AU233" s="140" t="s">
        <v>80</v>
      </c>
      <c r="AY233" s="17" t="s">
        <v>123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7" t="s">
        <v>78</v>
      </c>
      <c r="BK233" s="141">
        <f>ROUND(I233*H233,2)</f>
        <v>0</v>
      </c>
      <c r="BL233" s="17" t="s">
        <v>129</v>
      </c>
      <c r="BM233" s="140" t="s">
        <v>320</v>
      </c>
    </row>
    <row r="234" spans="2:65" s="1" customFormat="1" ht="19.5">
      <c r="B234" s="32"/>
      <c r="D234" s="142" t="s">
        <v>131</v>
      </c>
      <c r="F234" s="143" t="s">
        <v>321</v>
      </c>
      <c r="I234" s="144"/>
      <c r="L234" s="32"/>
      <c r="M234" s="145"/>
      <c r="T234" s="56"/>
      <c r="AT234" s="17" t="s">
        <v>131</v>
      </c>
      <c r="AU234" s="17" t="s">
        <v>80</v>
      </c>
    </row>
    <row r="235" spans="2:65" s="1" customFormat="1" ht="11.25">
      <c r="B235" s="32"/>
      <c r="D235" s="146" t="s">
        <v>133</v>
      </c>
      <c r="F235" s="147" t="s">
        <v>322</v>
      </c>
      <c r="I235" s="144"/>
      <c r="L235" s="32"/>
      <c r="M235" s="145"/>
      <c r="T235" s="56"/>
      <c r="AT235" s="17" t="s">
        <v>133</v>
      </c>
      <c r="AU235" s="17" t="s">
        <v>80</v>
      </c>
    </row>
    <row r="236" spans="2:65" s="1" customFormat="1" ht="33" customHeight="1">
      <c r="B236" s="32"/>
      <c r="C236" s="128" t="s">
        <v>323</v>
      </c>
      <c r="D236" s="128" t="s">
        <v>125</v>
      </c>
      <c r="E236" s="129" t="s">
        <v>324</v>
      </c>
      <c r="F236" s="130" t="s">
        <v>325</v>
      </c>
      <c r="G236" s="131" t="s">
        <v>138</v>
      </c>
      <c r="H236" s="132">
        <v>5218.5609999999997</v>
      </c>
      <c r="I236" s="133"/>
      <c r="J236" s="134">
        <f>ROUND(I236*H236,2)</f>
        <v>0</v>
      </c>
      <c r="K236" s="135"/>
      <c r="L236" s="32"/>
      <c r="M236" s="136" t="s">
        <v>1</v>
      </c>
      <c r="N236" s="137" t="s">
        <v>38</v>
      </c>
      <c r="P236" s="138">
        <f>O236*H236</f>
        <v>0</v>
      </c>
      <c r="Q236" s="138">
        <v>0</v>
      </c>
      <c r="R236" s="138">
        <f>Q236*H236</f>
        <v>0</v>
      </c>
      <c r="S236" s="138">
        <v>0</v>
      </c>
      <c r="T236" s="139">
        <f>S236*H236</f>
        <v>0</v>
      </c>
      <c r="AR236" s="140" t="s">
        <v>129</v>
      </c>
      <c r="AT236" s="140" t="s">
        <v>125</v>
      </c>
      <c r="AU236" s="140" t="s">
        <v>80</v>
      </c>
      <c r="AY236" s="17" t="s">
        <v>123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78</v>
      </c>
      <c r="BK236" s="141">
        <f>ROUND(I236*H236,2)</f>
        <v>0</v>
      </c>
      <c r="BL236" s="17" t="s">
        <v>129</v>
      </c>
      <c r="BM236" s="140" t="s">
        <v>326</v>
      </c>
    </row>
    <row r="237" spans="2:65" s="1" customFormat="1" ht="19.5">
      <c r="B237" s="32"/>
      <c r="D237" s="142" t="s">
        <v>131</v>
      </c>
      <c r="F237" s="143" t="s">
        <v>327</v>
      </c>
      <c r="I237" s="144"/>
      <c r="L237" s="32"/>
      <c r="M237" s="145"/>
      <c r="T237" s="56"/>
      <c r="AT237" s="17" t="s">
        <v>131</v>
      </c>
      <c r="AU237" s="17" t="s">
        <v>80</v>
      </c>
    </row>
    <row r="238" spans="2:65" s="1" customFormat="1" ht="11.25">
      <c r="B238" s="32"/>
      <c r="D238" s="146" t="s">
        <v>133</v>
      </c>
      <c r="F238" s="147" t="s">
        <v>328</v>
      </c>
      <c r="I238" s="144"/>
      <c r="L238" s="32"/>
      <c r="M238" s="145"/>
      <c r="T238" s="56"/>
      <c r="AT238" s="17" t="s">
        <v>133</v>
      </c>
      <c r="AU238" s="17" t="s">
        <v>80</v>
      </c>
    </row>
    <row r="239" spans="2:65" s="1" customFormat="1" ht="24.2" customHeight="1">
      <c r="B239" s="32"/>
      <c r="C239" s="128" t="s">
        <v>329</v>
      </c>
      <c r="D239" s="128" t="s">
        <v>125</v>
      </c>
      <c r="E239" s="129" t="s">
        <v>330</v>
      </c>
      <c r="F239" s="130" t="s">
        <v>331</v>
      </c>
      <c r="G239" s="131" t="s">
        <v>138</v>
      </c>
      <c r="H239" s="132">
        <v>46967.048999999999</v>
      </c>
      <c r="I239" s="133"/>
      <c r="J239" s="134">
        <f>ROUND(I239*H239,2)</f>
        <v>0</v>
      </c>
      <c r="K239" s="135"/>
      <c r="L239" s="32"/>
      <c r="M239" s="136" t="s">
        <v>1</v>
      </c>
      <c r="N239" s="137" t="s">
        <v>38</v>
      </c>
      <c r="P239" s="138">
        <f>O239*H239</f>
        <v>0</v>
      </c>
      <c r="Q239" s="138">
        <v>0</v>
      </c>
      <c r="R239" s="138">
        <f>Q239*H239</f>
        <v>0</v>
      </c>
      <c r="S239" s="138">
        <v>0</v>
      </c>
      <c r="T239" s="139">
        <f>S239*H239</f>
        <v>0</v>
      </c>
      <c r="AR239" s="140" t="s">
        <v>129</v>
      </c>
      <c r="AT239" s="140" t="s">
        <v>125</v>
      </c>
      <c r="AU239" s="140" t="s">
        <v>80</v>
      </c>
      <c r="AY239" s="17" t="s">
        <v>123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7" t="s">
        <v>78</v>
      </c>
      <c r="BK239" s="141">
        <f>ROUND(I239*H239,2)</f>
        <v>0</v>
      </c>
      <c r="BL239" s="17" t="s">
        <v>129</v>
      </c>
      <c r="BM239" s="140" t="s">
        <v>332</v>
      </c>
    </row>
    <row r="240" spans="2:65" s="1" customFormat="1" ht="29.25">
      <c r="B240" s="32"/>
      <c r="D240" s="142" t="s">
        <v>131</v>
      </c>
      <c r="F240" s="143" t="s">
        <v>333</v>
      </c>
      <c r="I240" s="144"/>
      <c r="L240" s="32"/>
      <c r="M240" s="145"/>
      <c r="T240" s="56"/>
      <c r="AT240" s="17" t="s">
        <v>131</v>
      </c>
      <c r="AU240" s="17" t="s">
        <v>80</v>
      </c>
    </row>
    <row r="241" spans="2:65" s="1" customFormat="1" ht="11.25">
      <c r="B241" s="32"/>
      <c r="D241" s="146" t="s">
        <v>133</v>
      </c>
      <c r="F241" s="147" t="s">
        <v>334</v>
      </c>
      <c r="I241" s="144"/>
      <c r="L241" s="32"/>
      <c r="M241" s="145"/>
      <c r="T241" s="56"/>
      <c r="AT241" s="17" t="s">
        <v>133</v>
      </c>
      <c r="AU241" s="17" t="s">
        <v>80</v>
      </c>
    </row>
    <row r="242" spans="2:65" s="12" customFormat="1" ht="11.25">
      <c r="B242" s="159"/>
      <c r="D242" s="142" t="s">
        <v>141</v>
      </c>
      <c r="F242" s="161" t="s">
        <v>335</v>
      </c>
      <c r="H242" s="162">
        <v>46967.048999999999</v>
      </c>
      <c r="I242" s="163"/>
      <c r="L242" s="159"/>
      <c r="M242" s="164"/>
      <c r="T242" s="165"/>
      <c r="AT242" s="160" t="s">
        <v>141</v>
      </c>
      <c r="AU242" s="160" t="s">
        <v>80</v>
      </c>
      <c r="AV242" s="12" t="s">
        <v>80</v>
      </c>
      <c r="AW242" s="12" t="s">
        <v>4</v>
      </c>
      <c r="AX242" s="12" t="s">
        <v>78</v>
      </c>
      <c r="AY242" s="160" t="s">
        <v>123</v>
      </c>
    </row>
    <row r="243" spans="2:65" s="1" customFormat="1" ht="44.25" customHeight="1">
      <c r="B243" s="32"/>
      <c r="C243" s="128" t="s">
        <v>336</v>
      </c>
      <c r="D243" s="128" t="s">
        <v>125</v>
      </c>
      <c r="E243" s="129" t="s">
        <v>337</v>
      </c>
      <c r="F243" s="130" t="s">
        <v>338</v>
      </c>
      <c r="G243" s="131" t="s">
        <v>138</v>
      </c>
      <c r="H243" s="132">
        <v>5129.5349999999999</v>
      </c>
      <c r="I243" s="133"/>
      <c r="J243" s="134">
        <f>ROUND(I243*H243,2)</f>
        <v>0</v>
      </c>
      <c r="K243" s="135"/>
      <c r="L243" s="32"/>
      <c r="M243" s="136" t="s">
        <v>1</v>
      </c>
      <c r="N243" s="137" t="s">
        <v>38</v>
      </c>
      <c r="P243" s="138">
        <f>O243*H243</f>
        <v>0</v>
      </c>
      <c r="Q243" s="138">
        <v>0</v>
      </c>
      <c r="R243" s="138">
        <f>Q243*H243</f>
        <v>0</v>
      </c>
      <c r="S243" s="138">
        <v>0</v>
      </c>
      <c r="T243" s="139">
        <f>S243*H243</f>
        <v>0</v>
      </c>
      <c r="AR243" s="140" t="s">
        <v>129</v>
      </c>
      <c r="AT243" s="140" t="s">
        <v>125</v>
      </c>
      <c r="AU243" s="140" t="s">
        <v>80</v>
      </c>
      <c r="AY243" s="17" t="s">
        <v>123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7" t="s">
        <v>78</v>
      </c>
      <c r="BK243" s="141">
        <f>ROUND(I243*H243,2)</f>
        <v>0</v>
      </c>
      <c r="BL243" s="17" t="s">
        <v>129</v>
      </c>
      <c r="BM243" s="140" t="s">
        <v>339</v>
      </c>
    </row>
    <row r="244" spans="2:65" s="1" customFormat="1" ht="29.25">
      <c r="B244" s="32"/>
      <c r="D244" s="142" t="s">
        <v>131</v>
      </c>
      <c r="F244" s="143" t="s">
        <v>340</v>
      </c>
      <c r="I244" s="144"/>
      <c r="L244" s="32"/>
      <c r="M244" s="145"/>
      <c r="T244" s="56"/>
      <c r="AT244" s="17" t="s">
        <v>131</v>
      </c>
      <c r="AU244" s="17" t="s">
        <v>80</v>
      </c>
    </row>
    <row r="245" spans="2:65" s="1" customFormat="1" ht="11.25">
      <c r="B245" s="32"/>
      <c r="D245" s="146" t="s">
        <v>133</v>
      </c>
      <c r="F245" s="147" t="s">
        <v>341</v>
      </c>
      <c r="I245" s="144"/>
      <c r="L245" s="32"/>
      <c r="M245" s="145"/>
      <c r="T245" s="56"/>
      <c r="AT245" s="17" t="s">
        <v>133</v>
      </c>
      <c r="AU245" s="17" t="s">
        <v>80</v>
      </c>
    </row>
    <row r="246" spans="2:65" s="13" customFormat="1" ht="11.25">
      <c r="B246" s="166"/>
      <c r="D246" s="142" t="s">
        <v>141</v>
      </c>
      <c r="E246" s="167" t="s">
        <v>1</v>
      </c>
      <c r="F246" s="168" t="s">
        <v>342</v>
      </c>
      <c r="H246" s="167" t="s">
        <v>1</v>
      </c>
      <c r="I246" s="169"/>
      <c r="L246" s="166"/>
      <c r="M246" s="170"/>
      <c r="T246" s="171"/>
      <c r="AT246" s="167" t="s">
        <v>141</v>
      </c>
      <c r="AU246" s="167" t="s">
        <v>80</v>
      </c>
      <c r="AV246" s="13" t="s">
        <v>78</v>
      </c>
      <c r="AW246" s="13" t="s">
        <v>31</v>
      </c>
      <c r="AX246" s="13" t="s">
        <v>73</v>
      </c>
      <c r="AY246" s="167" t="s">
        <v>123</v>
      </c>
    </row>
    <row r="247" spans="2:65" s="12" customFormat="1" ht="11.25">
      <c r="B247" s="159"/>
      <c r="D247" s="142" t="s">
        <v>141</v>
      </c>
      <c r="E247" s="160" t="s">
        <v>1</v>
      </c>
      <c r="F247" s="161" t="s">
        <v>343</v>
      </c>
      <c r="H247" s="162">
        <v>5125.6310000000003</v>
      </c>
      <c r="I247" s="163"/>
      <c r="L247" s="159"/>
      <c r="M247" s="164"/>
      <c r="T247" s="165"/>
      <c r="AT247" s="160" t="s">
        <v>141</v>
      </c>
      <c r="AU247" s="160" t="s">
        <v>80</v>
      </c>
      <c r="AV247" s="12" t="s">
        <v>80</v>
      </c>
      <c r="AW247" s="12" t="s">
        <v>31</v>
      </c>
      <c r="AX247" s="12" t="s">
        <v>73</v>
      </c>
      <c r="AY247" s="160" t="s">
        <v>123</v>
      </c>
    </row>
    <row r="248" spans="2:65" s="13" customFormat="1" ht="11.25">
      <c r="B248" s="166"/>
      <c r="D248" s="142" t="s">
        <v>141</v>
      </c>
      <c r="E248" s="167" t="s">
        <v>1</v>
      </c>
      <c r="F248" s="168" t="s">
        <v>344</v>
      </c>
      <c r="H248" s="167" t="s">
        <v>1</v>
      </c>
      <c r="I248" s="169"/>
      <c r="L248" s="166"/>
      <c r="M248" s="170"/>
      <c r="T248" s="171"/>
      <c r="AT248" s="167" t="s">
        <v>141</v>
      </c>
      <c r="AU248" s="167" t="s">
        <v>80</v>
      </c>
      <c r="AV248" s="13" t="s">
        <v>78</v>
      </c>
      <c r="AW248" s="13" t="s">
        <v>31</v>
      </c>
      <c r="AX248" s="13" t="s">
        <v>73</v>
      </c>
      <c r="AY248" s="167" t="s">
        <v>123</v>
      </c>
    </row>
    <row r="249" spans="2:65" s="12" customFormat="1" ht="11.25">
      <c r="B249" s="159"/>
      <c r="D249" s="142" t="s">
        <v>141</v>
      </c>
      <c r="E249" s="160" t="s">
        <v>1</v>
      </c>
      <c r="F249" s="161" t="s">
        <v>345</v>
      </c>
      <c r="H249" s="162">
        <v>3.9039999999999999</v>
      </c>
      <c r="I249" s="163"/>
      <c r="L249" s="159"/>
      <c r="M249" s="164"/>
      <c r="T249" s="165"/>
      <c r="AT249" s="160" t="s">
        <v>141</v>
      </c>
      <c r="AU249" s="160" t="s">
        <v>80</v>
      </c>
      <c r="AV249" s="12" t="s">
        <v>80</v>
      </c>
      <c r="AW249" s="12" t="s">
        <v>31</v>
      </c>
      <c r="AX249" s="12" t="s">
        <v>73</v>
      </c>
      <c r="AY249" s="160" t="s">
        <v>123</v>
      </c>
    </row>
    <row r="250" spans="2:65" s="14" customFormat="1" ht="11.25">
      <c r="B250" s="172"/>
      <c r="D250" s="142" t="s">
        <v>141</v>
      </c>
      <c r="E250" s="173" t="s">
        <v>1</v>
      </c>
      <c r="F250" s="174" t="s">
        <v>316</v>
      </c>
      <c r="H250" s="175">
        <v>5129.5350000000008</v>
      </c>
      <c r="I250" s="176"/>
      <c r="L250" s="172"/>
      <c r="M250" s="177"/>
      <c r="T250" s="178"/>
      <c r="AT250" s="173" t="s">
        <v>141</v>
      </c>
      <c r="AU250" s="173" t="s">
        <v>80</v>
      </c>
      <c r="AV250" s="14" t="s">
        <v>129</v>
      </c>
      <c r="AW250" s="14" t="s">
        <v>31</v>
      </c>
      <c r="AX250" s="14" t="s">
        <v>78</v>
      </c>
      <c r="AY250" s="173" t="s">
        <v>123</v>
      </c>
    </row>
    <row r="251" spans="2:65" s="1" customFormat="1" ht="37.9" customHeight="1">
      <c r="B251" s="32"/>
      <c r="C251" s="128" t="s">
        <v>346</v>
      </c>
      <c r="D251" s="128" t="s">
        <v>125</v>
      </c>
      <c r="E251" s="129" t="s">
        <v>347</v>
      </c>
      <c r="F251" s="130" t="s">
        <v>348</v>
      </c>
      <c r="G251" s="131" t="s">
        <v>138</v>
      </c>
      <c r="H251" s="132">
        <v>17.690000000000001</v>
      </c>
      <c r="I251" s="133"/>
      <c r="J251" s="134">
        <f>ROUND(I251*H251,2)</f>
        <v>0</v>
      </c>
      <c r="K251" s="135"/>
      <c r="L251" s="32"/>
      <c r="M251" s="136" t="s">
        <v>1</v>
      </c>
      <c r="N251" s="137" t="s">
        <v>38</v>
      </c>
      <c r="P251" s="138">
        <f>O251*H251</f>
        <v>0</v>
      </c>
      <c r="Q251" s="138">
        <v>0</v>
      </c>
      <c r="R251" s="138">
        <f>Q251*H251</f>
        <v>0</v>
      </c>
      <c r="S251" s="138">
        <v>0</v>
      </c>
      <c r="T251" s="139">
        <f>S251*H251</f>
        <v>0</v>
      </c>
      <c r="AR251" s="140" t="s">
        <v>129</v>
      </c>
      <c r="AT251" s="140" t="s">
        <v>125</v>
      </c>
      <c r="AU251" s="140" t="s">
        <v>80</v>
      </c>
      <c r="AY251" s="17" t="s">
        <v>123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7" t="s">
        <v>78</v>
      </c>
      <c r="BK251" s="141">
        <f>ROUND(I251*H251,2)</f>
        <v>0</v>
      </c>
      <c r="BL251" s="17" t="s">
        <v>129</v>
      </c>
      <c r="BM251" s="140" t="s">
        <v>349</v>
      </c>
    </row>
    <row r="252" spans="2:65" s="1" customFormat="1" ht="29.25">
      <c r="B252" s="32"/>
      <c r="D252" s="142" t="s">
        <v>131</v>
      </c>
      <c r="F252" s="143" t="s">
        <v>350</v>
      </c>
      <c r="I252" s="144"/>
      <c r="L252" s="32"/>
      <c r="M252" s="145"/>
      <c r="T252" s="56"/>
      <c r="AT252" s="17" t="s">
        <v>131</v>
      </c>
      <c r="AU252" s="17" t="s">
        <v>80</v>
      </c>
    </row>
    <row r="253" spans="2:65" s="1" customFormat="1" ht="11.25">
      <c r="B253" s="32"/>
      <c r="D253" s="146" t="s">
        <v>133</v>
      </c>
      <c r="F253" s="147" t="s">
        <v>351</v>
      </c>
      <c r="I253" s="144"/>
      <c r="L253" s="32"/>
      <c r="M253" s="145"/>
      <c r="T253" s="56"/>
      <c r="AT253" s="17" t="s">
        <v>133</v>
      </c>
      <c r="AU253" s="17" t="s">
        <v>80</v>
      </c>
    </row>
    <row r="254" spans="2:65" s="1" customFormat="1" ht="37.9" customHeight="1">
      <c r="B254" s="32"/>
      <c r="C254" s="128" t="s">
        <v>352</v>
      </c>
      <c r="D254" s="128" t="s">
        <v>125</v>
      </c>
      <c r="E254" s="129" t="s">
        <v>353</v>
      </c>
      <c r="F254" s="130" t="s">
        <v>354</v>
      </c>
      <c r="G254" s="131" t="s">
        <v>138</v>
      </c>
      <c r="H254" s="132">
        <v>-3.9039999999999999</v>
      </c>
      <c r="I254" s="133"/>
      <c r="J254" s="134">
        <f>ROUND(I254*H254,2)</f>
        <v>0</v>
      </c>
      <c r="K254" s="135"/>
      <c r="L254" s="32"/>
      <c r="M254" s="136" t="s">
        <v>1</v>
      </c>
      <c r="N254" s="137" t="s">
        <v>38</v>
      </c>
      <c r="P254" s="138">
        <f>O254*H254</f>
        <v>0</v>
      </c>
      <c r="Q254" s="138">
        <v>0</v>
      </c>
      <c r="R254" s="138">
        <f>Q254*H254</f>
        <v>0</v>
      </c>
      <c r="S254" s="138">
        <v>0</v>
      </c>
      <c r="T254" s="139">
        <f>S254*H254</f>
        <v>0</v>
      </c>
      <c r="AR254" s="140" t="s">
        <v>129</v>
      </c>
      <c r="AT254" s="140" t="s">
        <v>125</v>
      </c>
      <c r="AU254" s="140" t="s">
        <v>80</v>
      </c>
      <c r="AY254" s="17" t="s">
        <v>123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7" t="s">
        <v>78</v>
      </c>
      <c r="BK254" s="141">
        <f>ROUND(I254*H254,2)</f>
        <v>0</v>
      </c>
      <c r="BL254" s="17" t="s">
        <v>129</v>
      </c>
      <c r="BM254" s="140" t="s">
        <v>355</v>
      </c>
    </row>
    <row r="255" spans="2:65" s="1" customFormat="1" ht="29.25">
      <c r="B255" s="32"/>
      <c r="D255" s="142" t="s">
        <v>131</v>
      </c>
      <c r="F255" s="143" t="s">
        <v>356</v>
      </c>
      <c r="I255" s="144"/>
      <c r="L255" s="32"/>
      <c r="M255" s="145"/>
      <c r="T255" s="56"/>
      <c r="AT255" s="17" t="s">
        <v>131</v>
      </c>
      <c r="AU255" s="17" t="s">
        <v>80</v>
      </c>
    </row>
    <row r="256" spans="2:65" s="1" customFormat="1" ht="11.25">
      <c r="B256" s="32"/>
      <c r="D256" s="146" t="s">
        <v>133</v>
      </c>
      <c r="F256" s="147" t="s">
        <v>357</v>
      </c>
      <c r="I256" s="144"/>
      <c r="L256" s="32"/>
      <c r="M256" s="145"/>
      <c r="T256" s="56"/>
      <c r="AT256" s="17" t="s">
        <v>133</v>
      </c>
      <c r="AU256" s="17" t="s">
        <v>80</v>
      </c>
    </row>
    <row r="257" spans="2:65" s="1" customFormat="1" ht="24.2" customHeight="1">
      <c r="B257" s="32"/>
      <c r="C257" s="128" t="s">
        <v>358</v>
      </c>
      <c r="D257" s="128" t="s">
        <v>125</v>
      </c>
      <c r="E257" s="129" t="s">
        <v>359</v>
      </c>
      <c r="F257" s="130" t="s">
        <v>360</v>
      </c>
      <c r="G257" s="131" t="s">
        <v>138</v>
      </c>
      <c r="H257" s="132">
        <v>30</v>
      </c>
      <c r="I257" s="133"/>
      <c r="J257" s="134">
        <f>ROUND(I257*H257,2)</f>
        <v>0</v>
      </c>
      <c r="K257" s="135"/>
      <c r="L257" s="32"/>
      <c r="M257" s="136" t="s">
        <v>1</v>
      </c>
      <c r="N257" s="137" t="s">
        <v>38</v>
      </c>
      <c r="P257" s="138">
        <f>O257*H257</f>
        <v>0</v>
      </c>
      <c r="Q257" s="138">
        <v>0</v>
      </c>
      <c r="R257" s="138">
        <f>Q257*H257</f>
        <v>0</v>
      </c>
      <c r="S257" s="138">
        <v>0</v>
      </c>
      <c r="T257" s="139">
        <f>S257*H257</f>
        <v>0</v>
      </c>
      <c r="AR257" s="140" t="s">
        <v>129</v>
      </c>
      <c r="AT257" s="140" t="s">
        <v>125</v>
      </c>
      <c r="AU257" s="140" t="s">
        <v>80</v>
      </c>
      <c r="AY257" s="17" t="s">
        <v>123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7" t="s">
        <v>78</v>
      </c>
      <c r="BK257" s="141">
        <f>ROUND(I257*H257,2)</f>
        <v>0</v>
      </c>
      <c r="BL257" s="17" t="s">
        <v>129</v>
      </c>
      <c r="BM257" s="140" t="s">
        <v>361</v>
      </c>
    </row>
    <row r="258" spans="2:65" s="1" customFormat="1" ht="19.5">
      <c r="B258" s="32"/>
      <c r="D258" s="142" t="s">
        <v>131</v>
      </c>
      <c r="F258" s="143" t="s">
        <v>362</v>
      </c>
      <c r="I258" s="144"/>
      <c r="L258" s="32"/>
      <c r="M258" s="145"/>
      <c r="T258" s="56"/>
      <c r="AT258" s="17" t="s">
        <v>131</v>
      </c>
      <c r="AU258" s="17" t="s">
        <v>80</v>
      </c>
    </row>
    <row r="259" spans="2:65" s="1" customFormat="1" ht="11.25">
      <c r="B259" s="32"/>
      <c r="D259" s="146" t="s">
        <v>133</v>
      </c>
      <c r="F259" s="147" t="s">
        <v>363</v>
      </c>
      <c r="I259" s="144"/>
      <c r="L259" s="32"/>
      <c r="M259" s="145"/>
      <c r="T259" s="56"/>
      <c r="AT259" s="17" t="s">
        <v>133</v>
      </c>
      <c r="AU259" s="17" t="s">
        <v>80</v>
      </c>
    </row>
    <row r="260" spans="2:65" s="1" customFormat="1" ht="33" customHeight="1">
      <c r="B260" s="32"/>
      <c r="C260" s="128" t="s">
        <v>364</v>
      </c>
      <c r="D260" s="128" t="s">
        <v>125</v>
      </c>
      <c r="E260" s="129" t="s">
        <v>365</v>
      </c>
      <c r="F260" s="130" t="s">
        <v>366</v>
      </c>
      <c r="G260" s="131" t="s">
        <v>138</v>
      </c>
      <c r="H260" s="132">
        <v>40.877000000000002</v>
      </c>
      <c r="I260" s="133"/>
      <c r="J260" s="134">
        <f>ROUND(I260*H260,2)</f>
        <v>0</v>
      </c>
      <c r="K260" s="135"/>
      <c r="L260" s="32"/>
      <c r="M260" s="136" t="s">
        <v>1</v>
      </c>
      <c r="N260" s="137" t="s">
        <v>38</v>
      </c>
      <c r="P260" s="138">
        <f>O260*H260</f>
        <v>0</v>
      </c>
      <c r="Q260" s="138">
        <v>0</v>
      </c>
      <c r="R260" s="138">
        <f>Q260*H260</f>
        <v>0</v>
      </c>
      <c r="S260" s="138">
        <v>0</v>
      </c>
      <c r="T260" s="139">
        <f>S260*H260</f>
        <v>0</v>
      </c>
      <c r="AR260" s="140" t="s">
        <v>129</v>
      </c>
      <c r="AT260" s="140" t="s">
        <v>125</v>
      </c>
      <c r="AU260" s="140" t="s">
        <v>80</v>
      </c>
      <c r="AY260" s="17" t="s">
        <v>123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7" t="s">
        <v>78</v>
      </c>
      <c r="BK260" s="141">
        <f>ROUND(I260*H260,2)</f>
        <v>0</v>
      </c>
      <c r="BL260" s="17" t="s">
        <v>129</v>
      </c>
      <c r="BM260" s="140" t="s">
        <v>367</v>
      </c>
    </row>
    <row r="261" spans="2:65" s="1" customFormat="1" ht="19.5">
      <c r="B261" s="32"/>
      <c r="D261" s="142" t="s">
        <v>131</v>
      </c>
      <c r="F261" s="143" t="s">
        <v>368</v>
      </c>
      <c r="I261" s="144"/>
      <c r="L261" s="32"/>
      <c r="M261" s="145"/>
      <c r="T261" s="56"/>
      <c r="AT261" s="17" t="s">
        <v>131</v>
      </c>
      <c r="AU261" s="17" t="s">
        <v>80</v>
      </c>
    </row>
    <row r="262" spans="2:65" s="1" customFormat="1" ht="11.25">
      <c r="B262" s="32"/>
      <c r="D262" s="146" t="s">
        <v>133</v>
      </c>
      <c r="F262" s="147" t="s">
        <v>369</v>
      </c>
      <c r="I262" s="144"/>
      <c r="L262" s="32"/>
      <c r="M262" s="145"/>
      <c r="T262" s="56"/>
      <c r="AT262" s="17" t="s">
        <v>133</v>
      </c>
      <c r="AU262" s="17" t="s">
        <v>80</v>
      </c>
    </row>
    <row r="263" spans="2:65" s="11" customFormat="1" ht="22.9" customHeight="1">
      <c r="B263" s="116"/>
      <c r="D263" s="117" t="s">
        <v>72</v>
      </c>
      <c r="E263" s="126" t="s">
        <v>370</v>
      </c>
      <c r="F263" s="126" t="s">
        <v>371</v>
      </c>
      <c r="I263" s="119"/>
      <c r="J263" s="127">
        <f>BK263</f>
        <v>0</v>
      </c>
      <c r="L263" s="116"/>
      <c r="M263" s="121"/>
      <c r="P263" s="122">
        <f>SUM(P264:P266)</f>
        <v>0</v>
      </c>
      <c r="R263" s="122">
        <f>SUM(R264:R266)</f>
        <v>0</v>
      </c>
      <c r="T263" s="123">
        <f>SUM(T264:T266)</f>
        <v>0</v>
      </c>
      <c r="AR263" s="117" t="s">
        <v>78</v>
      </c>
      <c r="AT263" s="124" t="s">
        <v>72</v>
      </c>
      <c r="AU263" s="124" t="s">
        <v>78</v>
      </c>
      <c r="AY263" s="117" t="s">
        <v>123</v>
      </c>
      <c r="BK263" s="125">
        <f>SUM(BK264:BK266)</f>
        <v>0</v>
      </c>
    </row>
    <row r="264" spans="2:65" s="1" customFormat="1" ht="24.2" customHeight="1">
      <c r="B264" s="32"/>
      <c r="C264" s="128" t="s">
        <v>372</v>
      </c>
      <c r="D264" s="128" t="s">
        <v>125</v>
      </c>
      <c r="E264" s="129" t="s">
        <v>373</v>
      </c>
      <c r="F264" s="130" t="s">
        <v>374</v>
      </c>
      <c r="G264" s="131" t="s">
        <v>138</v>
      </c>
      <c r="H264" s="132">
        <v>1774.326</v>
      </c>
      <c r="I264" s="133"/>
      <c r="J264" s="134">
        <f>ROUND(I264*H264,2)</f>
        <v>0</v>
      </c>
      <c r="K264" s="135"/>
      <c r="L264" s="32"/>
      <c r="M264" s="136" t="s">
        <v>1</v>
      </c>
      <c r="N264" s="137" t="s">
        <v>38</v>
      </c>
      <c r="P264" s="138">
        <f>O264*H264</f>
        <v>0</v>
      </c>
      <c r="Q264" s="138">
        <v>0</v>
      </c>
      <c r="R264" s="138">
        <f>Q264*H264</f>
        <v>0</v>
      </c>
      <c r="S264" s="138">
        <v>0</v>
      </c>
      <c r="T264" s="139">
        <f>S264*H264</f>
        <v>0</v>
      </c>
      <c r="AR264" s="140" t="s">
        <v>129</v>
      </c>
      <c r="AT264" s="140" t="s">
        <v>125</v>
      </c>
      <c r="AU264" s="140" t="s">
        <v>80</v>
      </c>
      <c r="AY264" s="17" t="s">
        <v>123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7" t="s">
        <v>78</v>
      </c>
      <c r="BK264" s="141">
        <f>ROUND(I264*H264,2)</f>
        <v>0</v>
      </c>
      <c r="BL264" s="17" t="s">
        <v>129</v>
      </c>
      <c r="BM264" s="140" t="s">
        <v>375</v>
      </c>
    </row>
    <row r="265" spans="2:65" s="1" customFormat="1" ht="19.5">
      <c r="B265" s="32"/>
      <c r="D265" s="142" t="s">
        <v>131</v>
      </c>
      <c r="F265" s="143" t="s">
        <v>376</v>
      </c>
      <c r="I265" s="144"/>
      <c r="L265" s="32"/>
      <c r="M265" s="145"/>
      <c r="T265" s="56"/>
      <c r="AT265" s="17" t="s">
        <v>131</v>
      </c>
      <c r="AU265" s="17" t="s">
        <v>80</v>
      </c>
    </row>
    <row r="266" spans="2:65" s="1" customFormat="1" ht="11.25">
      <c r="B266" s="32"/>
      <c r="D266" s="146" t="s">
        <v>133</v>
      </c>
      <c r="F266" s="147" t="s">
        <v>377</v>
      </c>
      <c r="I266" s="144"/>
      <c r="L266" s="32"/>
      <c r="M266" s="145"/>
      <c r="T266" s="56"/>
      <c r="AT266" s="17" t="s">
        <v>133</v>
      </c>
      <c r="AU266" s="17" t="s">
        <v>80</v>
      </c>
    </row>
    <row r="267" spans="2:65" s="11" customFormat="1" ht="25.9" customHeight="1">
      <c r="B267" s="116"/>
      <c r="D267" s="117" t="s">
        <v>72</v>
      </c>
      <c r="E267" s="118" t="s">
        <v>378</v>
      </c>
      <c r="F267" s="118" t="s">
        <v>379</v>
      </c>
      <c r="I267" s="119"/>
      <c r="J267" s="120">
        <f>BK267</f>
        <v>0</v>
      </c>
      <c r="L267" s="116"/>
      <c r="M267" s="121"/>
      <c r="P267" s="122">
        <f>P268+P310+P314+P321+P331</f>
        <v>0</v>
      </c>
      <c r="R267" s="122">
        <f>R268+R310+R314+R321+R331</f>
        <v>0</v>
      </c>
      <c r="T267" s="123">
        <f>T268+T310+T314+T321+T331</f>
        <v>60.487890839999991</v>
      </c>
      <c r="AR267" s="117" t="s">
        <v>80</v>
      </c>
      <c r="AT267" s="124" t="s">
        <v>72</v>
      </c>
      <c r="AU267" s="124" t="s">
        <v>73</v>
      </c>
      <c r="AY267" s="117" t="s">
        <v>123</v>
      </c>
      <c r="BK267" s="125">
        <f>BK268+BK310+BK314+BK321+BK331</f>
        <v>0</v>
      </c>
    </row>
    <row r="268" spans="2:65" s="11" customFormat="1" ht="22.9" customHeight="1">
      <c r="B268" s="116"/>
      <c r="D268" s="117" t="s">
        <v>72</v>
      </c>
      <c r="E268" s="126" t="s">
        <v>380</v>
      </c>
      <c r="F268" s="126" t="s">
        <v>381</v>
      </c>
      <c r="I268" s="119"/>
      <c r="J268" s="127">
        <f>BK268</f>
        <v>0</v>
      </c>
      <c r="L268" s="116"/>
      <c r="M268" s="121"/>
      <c r="P268" s="122">
        <f>P269+SUM(P270:P281)</f>
        <v>0</v>
      </c>
      <c r="R268" s="122">
        <f>R269+SUM(R270:R281)</f>
        <v>0</v>
      </c>
      <c r="T268" s="123">
        <f>T269+SUM(T270:T281)</f>
        <v>35.4716144</v>
      </c>
      <c r="AR268" s="117" t="s">
        <v>80</v>
      </c>
      <c r="AT268" s="124" t="s">
        <v>72</v>
      </c>
      <c r="AU268" s="124" t="s">
        <v>78</v>
      </c>
      <c r="AY268" s="117" t="s">
        <v>123</v>
      </c>
      <c r="BK268" s="125">
        <f>BK269+SUM(BK270:BK281)</f>
        <v>0</v>
      </c>
    </row>
    <row r="269" spans="2:65" s="1" customFormat="1" ht="37.9" customHeight="1">
      <c r="B269" s="32"/>
      <c r="C269" s="128" t="s">
        <v>382</v>
      </c>
      <c r="D269" s="128" t="s">
        <v>125</v>
      </c>
      <c r="E269" s="129" t="s">
        <v>383</v>
      </c>
      <c r="F269" s="130" t="s">
        <v>384</v>
      </c>
      <c r="G269" s="131" t="s">
        <v>181</v>
      </c>
      <c r="H269" s="132">
        <v>4</v>
      </c>
      <c r="I269" s="133"/>
      <c r="J269" s="134">
        <f>ROUND(I269*H269,2)</f>
        <v>0</v>
      </c>
      <c r="K269" s="135"/>
      <c r="L269" s="32"/>
      <c r="M269" s="136" t="s">
        <v>1</v>
      </c>
      <c r="N269" s="137" t="s">
        <v>38</v>
      </c>
      <c r="P269" s="138">
        <f>O269*H269</f>
        <v>0</v>
      </c>
      <c r="Q269" s="138">
        <v>0</v>
      </c>
      <c r="R269" s="138">
        <f>Q269*H269</f>
        <v>0</v>
      </c>
      <c r="S269" s="138">
        <v>7.4999999999999997E-3</v>
      </c>
      <c r="T269" s="139">
        <f>S269*H269</f>
        <v>0.03</v>
      </c>
      <c r="AR269" s="140" t="s">
        <v>129</v>
      </c>
      <c r="AT269" s="140" t="s">
        <v>125</v>
      </c>
      <c r="AU269" s="140" t="s">
        <v>80</v>
      </c>
      <c r="AY269" s="17" t="s">
        <v>123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7" t="s">
        <v>78</v>
      </c>
      <c r="BK269" s="141">
        <f>ROUND(I269*H269,2)</f>
        <v>0</v>
      </c>
      <c r="BL269" s="17" t="s">
        <v>129</v>
      </c>
      <c r="BM269" s="140" t="s">
        <v>385</v>
      </c>
    </row>
    <row r="270" spans="2:65" s="1" customFormat="1" ht="19.5">
      <c r="B270" s="32"/>
      <c r="D270" s="142" t="s">
        <v>131</v>
      </c>
      <c r="F270" s="143" t="s">
        <v>386</v>
      </c>
      <c r="I270" s="144"/>
      <c r="L270" s="32"/>
      <c r="M270" s="145"/>
      <c r="T270" s="56"/>
      <c r="AT270" s="17" t="s">
        <v>131</v>
      </c>
      <c r="AU270" s="17" t="s">
        <v>80</v>
      </c>
    </row>
    <row r="271" spans="2:65" s="1" customFormat="1" ht="11.25">
      <c r="B271" s="32"/>
      <c r="D271" s="146" t="s">
        <v>133</v>
      </c>
      <c r="F271" s="147" t="s">
        <v>387</v>
      </c>
      <c r="I271" s="144"/>
      <c r="L271" s="32"/>
      <c r="M271" s="145"/>
      <c r="T271" s="56"/>
      <c r="AT271" s="17" t="s">
        <v>133</v>
      </c>
      <c r="AU271" s="17" t="s">
        <v>80</v>
      </c>
    </row>
    <row r="272" spans="2:65" s="1" customFormat="1" ht="24.2" customHeight="1">
      <c r="B272" s="32"/>
      <c r="C272" s="128" t="s">
        <v>388</v>
      </c>
      <c r="D272" s="128" t="s">
        <v>125</v>
      </c>
      <c r="E272" s="129" t="s">
        <v>389</v>
      </c>
      <c r="F272" s="130" t="s">
        <v>390</v>
      </c>
      <c r="G272" s="131" t="s">
        <v>232</v>
      </c>
      <c r="H272" s="132">
        <v>61.4</v>
      </c>
      <c r="I272" s="133"/>
      <c r="J272" s="134">
        <f>ROUND(I272*H272,2)</f>
        <v>0</v>
      </c>
      <c r="K272" s="135"/>
      <c r="L272" s="32"/>
      <c r="M272" s="136" t="s">
        <v>1</v>
      </c>
      <c r="N272" s="137" t="s">
        <v>38</v>
      </c>
      <c r="P272" s="138">
        <f>O272*H272</f>
        <v>0</v>
      </c>
      <c r="Q272" s="138">
        <v>0</v>
      </c>
      <c r="R272" s="138">
        <f>Q272*H272</f>
        <v>0</v>
      </c>
      <c r="S272" s="138">
        <v>4.0000000000000002E-4</v>
      </c>
      <c r="T272" s="139">
        <f>S272*H272</f>
        <v>2.4560000000000002E-2</v>
      </c>
      <c r="AR272" s="140" t="s">
        <v>129</v>
      </c>
      <c r="AT272" s="140" t="s">
        <v>125</v>
      </c>
      <c r="AU272" s="140" t="s">
        <v>80</v>
      </c>
      <c r="AY272" s="17" t="s">
        <v>123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7" t="s">
        <v>78</v>
      </c>
      <c r="BK272" s="141">
        <f>ROUND(I272*H272,2)</f>
        <v>0</v>
      </c>
      <c r="BL272" s="17" t="s">
        <v>129</v>
      </c>
      <c r="BM272" s="140" t="s">
        <v>391</v>
      </c>
    </row>
    <row r="273" spans="2:65" s="1" customFormat="1" ht="19.5">
      <c r="B273" s="32"/>
      <c r="D273" s="142" t="s">
        <v>131</v>
      </c>
      <c r="F273" s="143" t="s">
        <v>392</v>
      </c>
      <c r="I273" s="144"/>
      <c r="L273" s="32"/>
      <c r="M273" s="145"/>
      <c r="T273" s="56"/>
      <c r="AT273" s="17" t="s">
        <v>131</v>
      </c>
      <c r="AU273" s="17" t="s">
        <v>80</v>
      </c>
    </row>
    <row r="274" spans="2:65" s="1" customFormat="1" ht="11.25">
      <c r="B274" s="32"/>
      <c r="D274" s="146" t="s">
        <v>133</v>
      </c>
      <c r="F274" s="147" t="s">
        <v>393</v>
      </c>
      <c r="I274" s="144"/>
      <c r="L274" s="32"/>
      <c r="M274" s="145"/>
      <c r="T274" s="56"/>
      <c r="AT274" s="17" t="s">
        <v>133</v>
      </c>
      <c r="AU274" s="17" t="s">
        <v>80</v>
      </c>
    </row>
    <row r="275" spans="2:65" s="1" customFormat="1" ht="24.2" customHeight="1">
      <c r="B275" s="32"/>
      <c r="C275" s="128" t="s">
        <v>394</v>
      </c>
      <c r="D275" s="128" t="s">
        <v>125</v>
      </c>
      <c r="E275" s="129" t="s">
        <v>395</v>
      </c>
      <c r="F275" s="130" t="s">
        <v>396</v>
      </c>
      <c r="G275" s="131" t="s">
        <v>232</v>
      </c>
      <c r="H275" s="132">
        <v>7</v>
      </c>
      <c r="I275" s="133"/>
      <c r="J275" s="134">
        <f>ROUND(I275*H275,2)</f>
        <v>0</v>
      </c>
      <c r="K275" s="135"/>
      <c r="L275" s="32"/>
      <c r="M275" s="136" t="s">
        <v>1</v>
      </c>
      <c r="N275" s="137" t="s">
        <v>38</v>
      </c>
      <c r="P275" s="138">
        <f>O275*H275</f>
        <v>0</v>
      </c>
      <c r="Q275" s="138">
        <v>0</v>
      </c>
      <c r="R275" s="138">
        <f>Q275*H275</f>
        <v>0</v>
      </c>
      <c r="S275" s="138">
        <v>4.0000000000000002E-4</v>
      </c>
      <c r="T275" s="139">
        <f>S275*H275</f>
        <v>2.8E-3</v>
      </c>
      <c r="AR275" s="140" t="s">
        <v>129</v>
      </c>
      <c r="AT275" s="140" t="s">
        <v>125</v>
      </c>
      <c r="AU275" s="140" t="s">
        <v>80</v>
      </c>
      <c r="AY275" s="17" t="s">
        <v>123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7" t="s">
        <v>78</v>
      </c>
      <c r="BK275" s="141">
        <f>ROUND(I275*H275,2)</f>
        <v>0</v>
      </c>
      <c r="BL275" s="17" t="s">
        <v>129</v>
      </c>
      <c r="BM275" s="140" t="s">
        <v>397</v>
      </c>
    </row>
    <row r="276" spans="2:65" s="1" customFormat="1" ht="19.5">
      <c r="B276" s="32"/>
      <c r="D276" s="142" t="s">
        <v>131</v>
      </c>
      <c r="F276" s="143" t="s">
        <v>398</v>
      </c>
      <c r="I276" s="144"/>
      <c r="L276" s="32"/>
      <c r="M276" s="145"/>
      <c r="T276" s="56"/>
      <c r="AT276" s="17" t="s">
        <v>131</v>
      </c>
      <c r="AU276" s="17" t="s">
        <v>80</v>
      </c>
    </row>
    <row r="277" spans="2:65" s="1" customFormat="1" ht="11.25">
      <c r="B277" s="32"/>
      <c r="D277" s="146" t="s">
        <v>133</v>
      </c>
      <c r="F277" s="147" t="s">
        <v>399</v>
      </c>
      <c r="I277" s="144"/>
      <c r="L277" s="32"/>
      <c r="M277" s="145"/>
      <c r="T277" s="56"/>
      <c r="AT277" s="17" t="s">
        <v>133</v>
      </c>
      <c r="AU277" s="17" t="s">
        <v>80</v>
      </c>
    </row>
    <row r="278" spans="2:65" s="1" customFormat="1" ht="24.2" customHeight="1">
      <c r="B278" s="32"/>
      <c r="C278" s="128" t="s">
        <v>400</v>
      </c>
      <c r="D278" s="128" t="s">
        <v>125</v>
      </c>
      <c r="E278" s="129" t="s">
        <v>401</v>
      </c>
      <c r="F278" s="130" t="s">
        <v>402</v>
      </c>
      <c r="G278" s="131" t="s">
        <v>232</v>
      </c>
      <c r="H278" s="132">
        <v>18</v>
      </c>
      <c r="I278" s="133"/>
      <c r="J278" s="134">
        <f>ROUND(I278*H278,2)</f>
        <v>0</v>
      </c>
      <c r="K278" s="135"/>
      <c r="L278" s="32"/>
      <c r="M278" s="136" t="s">
        <v>1</v>
      </c>
      <c r="N278" s="137" t="s">
        <v>38</v>
      </c>
      <c r="P278" s="138">
        <f>O278*H278</f>
        <v>0</v>
      </c>
      <c r="Q278" s="138">
        <v>0</v>
      </c>
      <c r="R278" s="138">
        <f>Q278*H278</f>
        <v>0</v>
      </c>
      <c r="S278" s="138">
        <v>4.0000000000000002E-4</v>
      </c>
      <c r="T278" s="139">
        <f>S278*H278</f>
        <v>7.2000000000000007E-3</v>
      </c>
      <c r="AR278" s="140" t="s">
        <v>129</v>
      </c>
      <c r="AT278" s="140" t="s">
        <v>125</v>
      </c>
      <c r="AU278" s="140" t="s">
        <v>80</v>
      </c>
      <c r="AY278" s="17" t="s">
        <v>123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7" t="s">
        <v>78</v>
      </c>
      <c r="BK278" s="141">
        <f>ROUND(I278*H278,2)</f>
        <v>0</v>
      </c>
      <c r="BL278" s="17" t="s">
        <v>129</v>
      </c>
      <c r="BM278" s="140" t="s">
        <v>403</v>
      </c>
    </row>
    <row r="279" spans="2:65" s="1" customFormat="1" ht="19.5">
      <c r="B279" s="32"/>
      <c r="D279" s="142" t="s">
        <v>131</v>
      </c>
      <c r="F279" s="143" t="s">
        <v>404</v>
      </c>
      <c r="I279" s="144"/>
      <c r="L279" s="32"/>
      <c r="M279" s="145"/>
      <c r="T279" s="56"/>
      <c r="AT279" s="17" t="s">
        <v>131</v>
      </c>
      <c r="AU279" s="17" t="s">
        <v>80</v>
      </c>
    </row>
    <row r="280" spans="2:65" s="1" customFormat="1" ht="11.25">
      <c r="B280" s="32"/>
      <c r="D280" s="146" t="s">
        <v>133</v>
      </c>
      <c r="F280" s="147" t="s">
        <v>405</v>
      </c>
      <c r="I280" s="144"/>
      <c r="L280" s="32"/>
      <c r="M280" s="145"/>
      <c r="T280" s="56"/>
      <c r="AT280" s="17" t="s">
        <v>133</v>
      </c>
      <c r="AU280" s="17" t="s">
        <v>80</v>
      </c>
    </row>
    <row r="281" spans="2:65" s="11" customFormat="1" ht="20.85" customHeight="1">
      <c r="B281" s="116"/>
      <c r="D281" s="117" t="s">
        <v>72</v>
      </c>
      <c r="E281" s="126" t="s">
        <v>406</v>
      </c>
      <c r="F281" s="126" t="s">
        <v>407</v>
      </c>
      <c r="I281" s="119"/>
      <c r="J281" s="127">
        <f>BK281</f>
        <v>0</v>
      </c>
      <c r="L281" s="116"/>
      <c r="M281" s="121"/>
      <c r="P281" s="122">
        <f>P282+SUM(P283:P294)</f>
        <v>0</v>
      </c>
      <c r="R281" s="122">
        <f>R282+SUM(R283:R294)</f>
        <v>0</v>
      </c>
      <c r="T281" s="123">
        <f>T282+SUM(T283:T294)</f>
        <v>35.4070544</v>
      </c>
      <c r="AR281" s="117" t="s">
        <v>80</v>
      </c>
      <c r="AT281" s="124" t="s">
        <v>72</v>
      </c>
      <c r="AU281" s="124" t="s">
        <v>80</v>
      </c>
      <c r="AY281" s="117" t="s">
        <v>123</v>
      </c>
      <c r="BK281" s="125">
        <f>BK282+SUM(BK283:BK294)</f>
        <v>0</v>
      </c>
    </row>
    <row r="282" spans="2:65" s="1" customFormat="1" ht="24.2" customHeight="1">
      <c r="B282" s="32"/>
      <c r="C282" s="128" t="s">
        <v>408</v>
      </c>
      <c r="D282" s="128" t="s">
        <v>125</v>
      </c>
      <c r="E282" s="129" t="s">
        <v>409</v>
      </c>
      <c r="F282" s="130" t="s">
        <v>410</v>
      </c>
      <c r="G282" s="131" t="s">
        <v>232</v>
      </c>
      <c r="H282" s="132">
        <v>791.8</v>
      </c>
      <c r="I282" s="133"/>
      <c r="J282" s="134">
        <f>ROUND(I282*H282,2)</f>
        <v>0</v>
      </c>
      <c r="K282" s="135"/>
      <c r="L282" s="32"/>
      <c r="M282" s="136" t="s">
        <v>1</v>
      </c>
      <c r="N282" s="137" t="s">
        <v>38</v>
      </c>
      <c r="P282" s="138">
        <f>O282*H282</f>
        <v>0</v>
      </c>
      <c r="Q282" s="138">
        <v>0</v>
      </c>
      <c r="R282" s="138">
        <f>Q282*H282</f>
        <v>0</v>
      </c>
      <c r="S282" s="138">
        <v>1.4E-2</v>
      </c>
      <c r="T282" s="139">
        <f>S282*H282</f>
        <v>11.0852</v>
      </c>
      <c r="AR282" s="140" t="s">
        <v>129</v>
      </c>
      <c r="AT282" s="140" t="s">
        <v>125</v>
      </c>
      <c r="AU282" s="140" t="s">
        <v>143</v>
      </c>
      <c r="AY282" s="17" t="s">
        <v>123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7" t="s">
        <v>78</v>
      </c>
      <c r="BK282" s="141">
        <f>ROUND(I282*H282,2)</f>
        <v>0</v>
      </c>
      <c r="BL282" s="17" t="s">
        <v>129</v>
      </c>
      <c r="BM282" s="140" t="s">
        <v>411</v>
      </c>
    </row>
    <row r="283" spans="2:65" s="1" customFormat="1" ht="19.5">
      <c r="B283" s="32"/>
      <c r="D283" s="142" t="s">
        <v>131</v>
      </c>
      <c r="F283" s="143" t="s">
        <v>412</v>
      </c>
      <c r="I283" s="144"/>
      <c r="L283" s="32"/>
      <c r="M283" s="145"/>
      <c r="T283" s="56"/>
      <c r="AT283" s="17" t="s">
        <v>131</v>
      </c>
      <c r="AU283" s="17" t="s">
        <v>143</v>
      </c>
    </row>
    <row r="284" spans="2:65" s="1" customFormat="1" ht="11.25">
      <c r="B284" s="32"/>
      <c r="D284" s="146" t="s">
        <v>133</v>
      </c>
      <c r="F284" s="147" t="s">
        <v>413</v>
      </c>
      <c r="I284" s="144"/>
      <c r="L284" s="32"/>
      <c r="M284" s="145"/>
      <c r="T284" s="56"/>
      <c r="AT284" s="17" t="s">
        <v>133</v>
      </c>
      <c r="AU284" s="17" t="s">
        <v>143</v>
      </c>
    </row>
    <row r="285" spans="2:65" s="1" customFormat="1" ht="24.2" customHeight="1">
      <c r="B285" s="32"/>
      <c r="C285" s="128" t="s">
        <v>414</v>
      </c>
      <c r="D285" s="128" t="s">
        <v>125</v>
      </c>
      <c r="E285" s="129" t="s">
        <v>415</v>
      </c>
      <c r="F285" s="130" t="s">
        <v>416</v>
      </c>
      <c r="G285" s="131" t="s">
        <v>232</v>
      </c>
      <c r="H285" s="132">
        <v>165.2</v>
      </c>
      <c r="I285" s="133"/>
      <c r="J285" s="134">
        <f>ROUND(I285*H285,2)</f>
        <v>0</v>
      </c>
      <c r="K285" s="135"/>
      <c r="L285" s="32"/>
      <c r="M285" s="136" t="s">
        <v>1</v>
      </c>
      <c r="N285" s="137" t="s">
        <v>38</v>
      </c>
      <c r="P285" s="138">
        <f>O285*H285</f>
        <v>0</v>
      </c>
      <c r="Q285" s="138">
        <v>0</v>
      </c>
      <c r="R285" s="138">
        <f>Q285*H285</f>
        <v>0</v>
      </c>
      <c r="S285" s="138">
        <v>2.4E-2</v>
      </c>
      <c r="T285" s="139">
        <f>S285*H285</f>
        <v>3.9647999999999999</v>
      </c>
      <c r="AR285" s="140" t="s">
        <v>129</v>
      </c>
      <c r="AT285" s="140" t="s">
        <v>125</v>
      </c>
      <c r="AU285" s="140" t="s">
        <v>143</v>
      </c>
      <c r="AY285" s="17" t="s">
        <v>123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7" t="s">
        <v>78</v>
      </c>
      <c r="BK285" s="141">
        <f>ROUND(I285*H285,2)</f>
        <v>0</v>
      </c>
      <c r="BL285" s="17" t="s">
        <v>129</v>
      </c>
      <c r="BM285" s="140" t="s">
        <v>417</v>
      </c>
    </row>
    <row r="286" spans="2:65" s="1" customFormat="1" ht="19.5">
      <c r="B286" s="32"/>
      <c r="D286" s="142" t="s">
        <v>131</v>
      </c>
      <c r="F286" s="143" t="s">
        <v>418</v>
      </c>
      <c r="I286" s="144"/>
      <c r="L286" s="32"/>
      <c r="M286" s="145"/>
      <c r="T286" s="56"/>
      <c r="AT286" s="17" t="s">
        <v>131</v>
      </c>
      <c r="AU286" s="17" t="s">
        <v>143</v>
      </c>
    </row>
    <row r="287" spans="2:65" s="1" customFormat="1" ht="11.25">
      <c r="B287" s="32"/>
      <c r="D287" s="146" t="s">
        <v>133</v>
      </c>
      <c r="F287" s="147" t="s">
        <v>419</v>
      </c>
      <c r="I287" s="144"/>
      <c r="L287" s="32"/>
      <c r="M287" s="145"/>
      <c r="T287" s="56"/>
      <c r="AT287" s="17" t="s">
        <v>133</v>
      </c>
      <c r="AU287" s="17" t="s">
        <v>143</v>
      </c>
    </row>
    <row r="288" spans="2:65" s="1" customFormat="1" ht="24.2" customHeight="1">
      <c r="B288" s="32"/>
      <c r="C288" s="128" t="s">
        <v>420</v>
      </c>
      <c r="D288" s="128" t="s">
        <v>125</v>
      </c>
      <c r="E288" s="129" t="s">
        <v>421</v>
      </c>
      <c r="F288" s="130" t="s">
        <v>422</v>
      </c>
      <c r="G288" s="131" t="s">
        <v>232</v>
      </c>
      <c r="H288" s="132">
        <v>148.30000000000001</v>
      </c>
      <c r="I288" s="133"/>
      <c r="J288" s="134">
        <f>ROUND(I288*H288,2)</f>
        <v>0</v>
      </c>
      <c r="K288" s="135"/>
      <c r="L288" s="32"/>
      <c r="M288" s="136" t="s">
        <v>1</v>
      </c>
      <c r="N288" s="137" t="s">
        <v>38</v>
      </c>
      <c r="P288" s="138">
        <f>O288*H288</f>
        <v>0</v>
      </c>
      <c r="Q288" s="138">
        <v>0</v>
      </c>
      <c r="R288" s="138">
        <f>Q288*H288</f>
        <v>0</v>
      </c>
      <c r="S288" s="138">
        <v>3.2000000000000001E-2</v>
      </c>
      <c r="T288" s="139">
        <f>S288*H288</f>
        <v>4.7456000000000005</v>
      </c>
      <c r="AR288" s="140" t="s">
        <v>129</v>
      </c>
      <c r="AT288" s="140" t="s">
        <v>125</v>
      </c>
      <c r="AU288" s="140" t="s">
        <v>143</v>
      </c>
      <c r="AY288" s="17" t="s">
        <v>123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7" t="s">
        <v>78</v>
      </c>
      <c r="BK288" s="141">
        <f>ROUND(I288*H288,2)</f>
        <v>0</v>
      </c>
      <c r="BL288" s="17" t="s">
        <v>129</v>
      </c>
      <c r="BM288" s="140" t="s">
        <v>423</v>
      </c>
    </row>
    <row r="289" spans="2:65" s="1" customFormat="1" ht="19.5">
      <c r="B289" s="32"/>
      <c r="D289" s="142" t="s">
        <v>131</v>
      </c>
      <c r="F289" s="143" t="s">
        <v>424</v>
      </c>
      <c r="I289" s="144"/>
      <c r="L289" s="32"/>
      <c r="M289" s="145"/>
      <c r="T289" s="56"/>
      <c r="AT289" s="17" t="s">
        <v>131</v>
      </c>
      <c r="AU289" s="17" t="s">
        <v>143</v>
      </c>
    </row>
    <row r="290" spans="2:65" s="1" customFormat="1" ht="11.25">
      <c r="B290" s="32"/>
      <c r="D290" s="146" t="s">
        <v>133</v>
      </c>
      <c r="F290" s="147" t="s">
        <v>425</v>
      </c>
      <c r="I290" s="144"/>
      <c r="L290" s="32"/>
      <c r="M290" s="145"/>
      <c r="T290" s="56"/>
      <c r="AT290" s="17" t="s">
        <v>133</v>
      </c>
      <c r="AU290" s="17" t="s">
        <v>143</v>
      </c>
    </row>
    <row r="291" spans="2:65" s="1" customFormat="1" ht="16.5" customHeight="1">
      <c r="B291" s="32"/>
      <c r="C291" s="128" t="s">
        <v>426</v>
      </c>
      <c r="D291" s="128" t="s">
        <v>125</v>
      </c>
      <c r="E291" s="129" t="s">
        <v>427</v>
      </c>
      <c r="F291" s="130" t="s">
        <v>428</v>
      </c>
      <c r="G291" s="131" t="s">
        <v>146</v>
      </c>
      <c r="H291" s="132">
        <v>994.94799999999998</v>
      </c>
      <c r="I291" s="133"/>
      <c r="J291" s="134">
        <f>ROUND(I291*H291,2)</f>
        <v>0</v>
      </c>
      <c r="K291" s="135"/>
      <c r="L291" s="32"/>
      <c r="M291" s="136" t="s">
        <v>1</v>
      </c>
      <c r="N291" s="137" t="s">
        <v>38</v>
      </c>
      <c r="P291" s="138">
        <f>O291*H291</f>
        <v>0</v>
      </c>
      <c r="Q291" s="138">
        <v>0</v>
      </c>
      <c r="R291" s="138">
        <f>Q291*H291</f>
        <v>0</v>
      </c>
      <c r="S291" s="138">
        <v>1.4999999999999999E-2</v>
      </c>
      <c r="T291" s="139">
        <f>S291*H291</f>
        <v>14.924219999999998</v>
      </c>
      <c r="AR291" s="140" t="s">
        <v>129</v>
      </c>
      <c r="AT291" s="140" t="s">
        <v>125</v>
      </c>
      <c r="AU291" s="140" t="s">
        <v>143</v>
      </c>
      <c r="AY291" s="17" t="s">
        <v>123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7" t="s">
        <v>78</v>
      </c>
      <c r="BK291" s="141">
        <f>ROUND(I291*H291,2)</f>
        <v>0</v>
      </c>
      <c r="BL291" s="17" t="s">
        <v>129</v>
      </c>
      <c r="BM291" s="140" t="s">
        <v>429</v>
      </c>
    </row>
    <row r="292" spans="2:65" s="1" customFormat="1" ht="29.25">
      <c r="B292" s="32"/>
      <c r="D292" s="142" t="s">
        <v>131</v>
      </c>
      <c r="F292" s="143" t="s">
        <v>430</v>
      </c>
      <c r="I292" s="144"/>
      <c r="L292" s="32"/>
      <c r="M292" s="145"/>
      <c r="T292" s="56"/>
      <c r="AT292" s="17" t="s">
        <v>131</v>
      </c>
      <c r="AU292" s="17" t="s">
        <v>143</v>
      </c>
    </row>
    <row r="293" spans="2:65" s="1" customFormat="1" ht="11.25">
      <c r="B293" s="32"/>
      <c r="D293" s="146" t="s">
        <v>133</v>
      </c>
      <c r="F293" s="147" t="s">
        <v>431</v>
      </c>
      <c r="I293" s="144"/>
      <c r="L293" s="32"/>
      <c r="M293" s="145"/>
      <c r="T293" s="56"/>
      <c r="AT293" s="17" t="s">
        <v>133</v>
      </c>
      <c r="AU293" s="17" t="s">
        <v>143</v>
      </c>
    </row>
    <row r="294" spans="2:65" s="15" customFormat="1" ht="20.85" customHeight="1">
      <c r="B294" s="179"/>
      <c r="D294" s="180" t="s">
        <v>72</v>
      </c>
      <c r="E294" s="180" t="s">
        <v>432</v>
      </c>
      <c r="F294" s="180" t="s">
        <v>433</v>
      </c>
      <c r="I294" s="181"/>
      <c r="J294" s="182">
        <f>BK294</f>
        <v>0</v>
      </c>
      <c r="L294" s="179"/>
      <c r="M294" s="183"/>
      <c r="P294" s="184">
        <f>SUM(P295:P309)</f>
        <v>0</v>
      </c>
      <c r="R294" s="184">
        <f>SUM(R295:R309)</f>
        <v>0</v>
      </c>
      <c r="T294" s="185">
        <f>SUM(T295:T309)</f>
        <v>0.68723440000000002</v>
      </c>
      <c r="AR294" s="180" t="s">
        <v>80</v>
      </c>
      <c r="AT294" s="186" t="s">
        <v>72</v>
      </c>
      <c r="AU294" s="186" t="s">
        <v>143</v>
      </c>
      <c r="AY294" s="180" t="s">
        <v>123</v>
      </c>
      <c r="BK294" s="187">
        <f>SUM(BK295:BK309)</f>
        <v>0</v>
      </c>
    </row>
    <row r="295" spans="2:65" s="1" customFormat="1" ht="16.5" customHeight="1">
      <c r="B295" s="32"/>
      <c r="C295" s="128" t="s">
        <v>434</v>
      </c>
      <c r="D295" s="128" t="s">
        <v>125</v>
      </c>
      <c r="E295" s="129" t="s">
        <v>435</v>
      </c>
      <c r="F295" s="130" t="s">
        <v>436</v>
      </c>
      <c r="G295" s="131" t="s">
        <v>146</v>
      </c>
      <c r="H295" s="132">
        <v>15.3</v>
      </c>
      <c r="I295" s="133"/>
      <c r="J295" s="134">
        <f>ROUND(I295*H295,2)</f>
        <v>0</v>
      </c>
      <c r="K295" s="135"/>
      <c r="L295" s="32"/>
      <c r="M295" s="136" t="s">
        <v>1</v>
      </c>
      <c r="N295" s="137" t="s">
        <v>38</v>
      </c>
      <c r="P295" s="138">
        <f>O295*H295</f>
        <v>0</v>
      </c>
      <c r="Q295" s="138">
        <v>0</v>
      </c>
      <c r="R295" s="138">
        <f>Q295*H295</f>
        <v>0</v>
      </c>
      <c r="S295" s="138">
        <v>5.94E-3</v>
      </c>
      <c r="T295" s="139">
        <f>S295*H295</f>
        <v>9.0882000000000004E-2</v>
      </c>
      <c r="AR295" s="140" t="s">
        <v>129</v>
      </c>
      <c r="AT295" s="140" t="s">
        <v>125</v>
      </c>
      <c r="AU295" s="140" t="s">
        <v>129</v>
      </c>
      <c r="AY295" s="17" t="s">
        <v>123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7" t="s">
        <v>78</v>
      </c>
      <c r="BK295" s="141">
        <f>ROUND(I295*H295,2)</f>
        <v>0</v>
      </c>
      <c r="BL295" s="17" t="s">
        <v>129</v>
      </c>
      <c r="BM295" s="140" t="s">
        <v>437</v>
      </c>
    </row>
    <row r="296" spans="2:65" s="1" customFormat="1" ht="19.5">
      <c r="B296" s="32"/>
      <c r="D296" s="142" t="s">
        <v>131</v>
      </c>
      <c r="F296" s="143" t="s">
        <v>438</v>
      </c>
      <c r="I296" s="144"/>
      <c r="L296" s="32"/>
      <c r="M296" s="145"/>
      <c r="T296" s="56"/>
      <c r="AT296" s="17" t="s">
        <v>131</v>
      </c>
      <c r="AU296" s="17" t="s">
        <v>129</v>
      </c>
    </row>
    <row r="297" spans="2:65" s="1" customFormat="1" ht="11.25">
      <c r="B297" s="32"/>
      <c r="D297" s="146" t="s">
        <v>133</v>
      </c>
      <c r="F297" s="147" t="s">
        <v>439</v>
      </c>
      <c r="I297" s="144"/>
      <c r="L297" s="32"/>
      <c r="M297" s="145"/>
      <c r="T297" s="56"/>
      <c r="AT297" s="17" t="s">
        <v>133</v>
      </c>
      <c r="AU297" s="17" t="s">
        <v>129</v>
      </c>
    </row>
    <row r="298" spans="2:65" s="1" customFormat="1" ht="16.5" customHeight="1">
      <c r="B298" s="32"/>
      <c r="C298" s="128" t="s">
        <v>440</v>
      </c>
      <c r="D298" s="128" t="s">
        <v>125</v>
      </c>
      <c r="E298" s="129" t="s">
        <v>441</v>
      </c>
      <c r="F298" s="130" t="s">
        <v>442</v>
      </c>
      <c r="G298" s="131" t="s">
        <v>232</v>
      </c>
      <c r="H298" s="132">
        <v>56</v>
      </c>
      <c r="I298" s="133"/>
      <c r="J298" s="134">
        <f>ROUND(I298*H298,2)</f>
        <v>0</v>
      </c>
      <c r="K298" s="135"/>
      <c r="L298" s="32"/>
      <c r="M298" s="136" t="s">
        <v>1</v>
      </c>
      <c r="N298" s="137" t="s">
        <v>38</v>
      </c>
      <c r="P298" s="138">
        <f>O298*H298</f>
        <v>0</v>
      </c>
      <c r="Q298" s="138">
        <v>0</v>
      </c>
      <c r="R298" s="138">
        <f>Q298*H298</f>
        <v>0</v>
      </c>
      <c r="S298" s="138">
        <v>1.75E-3</v>
      </c>
      <c r="T298" s="139">
        <f>S298*H298</f>
        <v>9.8000000000000004E-2</v>
      </c>
      <c r="AR298" s="140" t="s">
        <v>129</v>
      </c>
      <c r="AT298" s="140" t="s">
        <v>125</v>
      </c>
      <c r="AU298" s="140" t="s">
        <v>129</v>
      </c>
      <c r="AY298" s="17" t="s">
        <v>123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7" t="s">
        <v>78</v>
      </c>
      <c r="BK298" s="141">
        <f>ROUND(I298*H298,2)</f>
        <v>0</v>
      </c>
      <c r="BL298" s="17" t="s">
        <v>129</v>
      </c>
      <c r="BM298" s="140" t="s">
        <v>443</v>
      </c>
    </row>
    <row r="299" spans="2:65" s="1" customFormat="1" ht="11.25">
      <c r="B299" s="32"/>
      <c r="D299" s="142" t="s">
        <v>131</v>
      </c>
      <c r="F299" s="143" t="s">
        <v>444</v>
      </c>
      <c r="I299" s="144"/>
      <c r="L299" s="32"/>
      <c r="M299" s="145"/>
      <c r="T299" s="56"/>
      <c r="AT299" s="17" t="s">
        <v>131</v>
      </c>
      <c r="AU299" s="17" t="s">
        <v>129</v>
      </c>
    </row>
    <row r="300" spans="2:65" s="1" customFormat="1" ht="11.25">
      <c r="B300" s="32"/>
      <c r="D300" s="146" t="s">
        <v>133</v>
      </c>
      <c r="F300" s="147" t="s">
        <v>445</v>
      </c>
      <c r="I300" s="144"/>
      <c r="L300" s="32"/>
      <c r="M300" s="145"/>
      <c r="T300" s="56"/>
      <c r="AT300" s="17" t="s">
        <v>133</v>
      </c>
      <c r="AU300" s="17" t="s">
        <v>129</v>
      </c>
    </row>
    <row r="301" spans="2:65" s="1" customFormat="1" ht="16.5" customHeight="1">
      <c r="B301" s="32"/>
      <c r="C301" s="128" t="s">
        <v>446</v>
      </c>
      <c r="D301" s="128" t="s">
        <v>125</v>
      </c>
      <c r="E301" s="129" t="s">
        <v>447</v>
      </c>
      <c r="F301" s="130" t="s">
        <v>448</v>
      </c>
      <c r="G301" s="131" t="s">
        <v>146</v>
      </c>
      <c r="H301" s="132">
        <v>2.61</v>
      </c>
      <c r="I301" s="133"/>
      <c r="J301" s="134">
        <f>ROUND(I301*H301,2)</f>
        <v>0</v>
      </c>
      <c r="K301" s="135"/>
      <c r="L301" s="32"/>
      <c r="M301" s="136" t="s">
        <v>1</v>
      </c>
      <c r="N301" s="137" t="s">
        <v>38</v>
      </c>
      <c r="P301" s="138">
        <f>O301*H301</f>
        <v>0</v>
      </c>
      <c r="Q301" s="138">
        <v>0</v>
      </c>
      <c r="R301" s="138">
        <f>Q301*H301</f>
        <v>0</v>
      </c>
      <c r="S301" s="138">
        <v>5.8399999999999997E-3</v>
      </c>
      <c r="T301" s="139">
        <f>S301*H301</f>
        <v>1.5242399999999998E-2</v>
      </c>
      <c r="AR301" s="140" t="s">
        <v>129</v>
      </c>
      <c r="AT301" s="140" t="s">
        <v>125</v>
      </c>
      <c r="AU301" s="140" t="s">
        <v>129</v>
      </c>
      <c r="AY301" s="17" t="s">
        <v>123</v>
      </c>
      <c r="BE301" s="141">
        <f>IF(N301="základní",J301,0)</f>
        <v>0</v>
      </c>
      <c r="BF301" s="141">
        <f>IF(N301="snížená",J301,0)</f>
        <v>0</v>
      </c>
      <c r="BG301" s="141">
        <f>IF(N301="zákl. přenesená",J301,0)</f>
        <v>0</v>
      </c>
      <c r="BH301" s="141">
        <f>IF(N301="sníž. přenesená",J301,0)</f>
        <v>0</v>
      </c>
      <c r="BI301" s="141">
        <f>IF(N301="nulová",J301,0)</f>
        <v>0</v>
      </c>
      <c r="BJ301" s="17" t="s">
        <v>78</v>
      </c>
      <c r="BK301" s="141">
        <f>ROUND(I301*H301,2)</f>
        <v>0</v>
      </c>
      <c r="BL301" s="17" t="s">
        <v>129</v>
      </c>
      <c r="BM301" s="140" t="s">
        <v>449</v>
      </c>
    </row>
    <row r="302" spans="2:65" s="1" customFormat="1" ht="19.5">
      <c r="B302" s="32"/>
      <c r="D302" s="142" t="s">
        <v>131</v>
      </c>
      <c r="F302" s="143" t="s">
        <v>450</v>
      </c>
      <c r="I302" s="144"/>
      <c r="L302" s="32"/>
      <c r="M302" s="145"/>
      <c r="T302" s="56"/>
      <c r="AT302" s="17" t="s">
        <v>131</v>
      </c>
      <c r="AU302" s="17" t="s">
        <v>129</v>
      </c>
    </row>
    <row r="303" spans="2:65" s="1" customFormat="1" ht="11.25">
      <c r="B303" s="32"/>
      <c r="D303" s="146" t="s">
        <v>133</v>
      </c>
      <c r="F303" s="147" t="s">
        <v>451</v>
      </c>
      <c r="I303" s="144"/>
      <c r="L303" s="32"/>
      <c r="M303" s="145"/>
      <c r="T303" s="56"/>
      <c r="AT303" s="17" t="s">
        <v>133</v>
      </c>
      <c r="AU303" s="17" t="s">
        <v>129</v>
      </c>
    </row>
    <row r="304" spans="2:65" s="1" customFormat="1" ht="16.5" customHeight="1">
      <c r="B304" s="32"/>
      <c r="C304" s="128" t="s">
        <v>452</v>
      </c>
      <c r="D304" s="128" t="s">
        <v>125</v>
      </c>
      <c r="E304" s="129" t="s">
        <v>453</v>
      </c>
      <c r="F304" s="130" t="s">
        <v>454</v>
      </c>
      <c r="G304" s="131" t="s">
        <v>232</v>
      </c>
      <c r="H304" s="132">
        <v>110.8</v>
      </c>
      <c r="I304" s="133"/>
      <c r="J304" s="134">
        <f>ROUND(I304*H304,2)</f>
        <v>0</v>
      </c>
      <c r="K304" s="135"/>
      <c r="L304" s="32"/>
      <c r="M304" s="136" t="s">
        <v>1</v>
      </c>
      <c r="N304" s="137" t="s">
        <v>38</v>
      </c>
      <c r="P304" s="138">
        <f>O304*H304</f>
        <v>0</v>
      </c>
      <c r="Q304" s="138">
        <v>0</v>
      </c>
      <c r="R304" s="138">
        <f>Q304*H304</f>
        <v>0</v>
      </c>
      <c r="S304" s="138">
        <v>2.5999999999999999E-3</v>
      </c>
      <c r="T304" s="139">
        <f>S304*H304</f>
        <v>0.28808</v>
      </c>
      <c r="AR304" s="140" t="s">
        <v>129</v>
      </c>
      <c r="AT304" s="140" t="s">
        <v>125</v>
      </c>
      <c r="AU304" s="140" t="s">
        <v>129</v>
      </c>
      <c r="AY304" s="17" t="s">
        <v>123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7" t="s">
        <v>78</v>
      </c>
      <c r="BK304" s="141">
        <f>ROUND(I304*H304,2)</f>
        <v>0</v>
      </c>
      <c r="BL304" s="17" t="s">
        <v>129</v>
      </c>
      <c r="BM304" s="140" t="s">
        <v>455</v>
      </c>
    </row>
    <row r="305" spans="2:65" s="1" customFormat="1" ht="11.25">
      <c r="B305" s="32"/>
      <c r="D305" s="142" t="s">
        <v>131</v>
      </c>
      <c r="F305" s="143" t="s">
        <v>456</v>
      </c>
      <c r="I305" s="144"/>
      <c r="L305" s="32"/>
      <c r="M305" s="145"/>
      <c r="T305" s="56"/>
      <c r="AT305" s="17" t="s">
        <v>131</v>
      </c>
      <c r="AU305" s="17" t="s">
        <v>129</v>
      </c>
    </row>
    <row r="306" spans="2:65" s="1" customFormat="1" ht="11.25">
      <c r="B306" s="32"/>
      <c r="D306" s="146" t="s">
        <v>133</v>
      </c>
      <c r="F306" s="147" t="s">
        <v>457</v>
      </c>
      <c r="I306" s="144"/>
      <c r="L306" s="32"/>
      <c r="M306" s="145"/>
      <c r="T306" s="56"/>
      <c r="AT306" s="17" t="s">
        <v>133</v>
      </c>
      <c r="AU306" s="17" t="s">
        <v>129</v>
      </c>
    </row>
    <row r="307" spans="2:65" s="1" customFormat="1" ht="16.5" customHeight="1">
      <c r="B307" s="32"/>
      <c r="C307" s="128" t="s">
        <v>458</v>
      </c>
      <c r="D307" s="128" t="s">
        <v>125</v>
      </c>
      <c r="E307" s="129" t="s">
        <v>459</v>
      </c>
      <c r="F307" s="130" t="s">
        <v>460</v>
      </c>
      <c r="G307" s="131" t="s">
        <v>232</v>
      </c>
      <c r="H307" s="132">
        <v>49.5</v>
      </c>
      <c r="I307" s="133"/>
      <c r="J307" s="134">
        <f>ROUND(I307*H307,2)</f>
        <v>0</v>
      </c>
      <c r="K307" s="135"/>
      <c r="L307" s="32"/>
      <c r="M307" s="136" t="s">
        <v>1</v>
      </c>
      <c r="N307" s="137" t="s">
        <v>38</v>
      </c>
      <c r="P307" s="138">
        <f>O307*H307</f>
        <v>0</v>
      </c>
      <c r="Q307" s="138">
        <v>0</v>
      </c>
      <c r="R307" s="138">
        <f>Q307*H307</f>
        <v>0</v>
      </c>
      <c r="S307" s="138">
        <v>3.9399999999999999E-3</v>
      </c>
      <c r="T307" s="139">
        <f>S307*H307</f>
        <v>0.19503000000000001</v>
      </c>
      <c r="AR307" s="140" t="s">
        <v>129</v>
      </c>
      <c r="AT307" s="140" t="s">
        <v>125</v>
      </c>
      <c r="AU307" s="140" t="s">
        <v>129</v>
      </c>
      <c r="AY307" s="17" t="s">
        <v>123</v>
      </c>
      <c r="BE307" s="141">
        <f>IF(N307="základní",J307,0)</f>
        <v>0</v>
      </c>
      <c r="BF307" s="141">
        <f>IF(N307="snížená",J307,0)</f>
        <v>0</v>
      </c>
      <c r="BG307" s="141">
        <f>IF(N307="zákl. přenesená",J307,0)</f>
        <v>0</v>
      </c>
      <c r="BH307" s="141">
        <f>IF(N307="sníž. přenesená",J307,0)</f>
        <v>0</v>
      </c>
      <c r="BI307" s="141">
        <f>IF(N307="nulová",J307,0)</f>
        <v>0</v>
      </c>
      <c r="BJ307" s="17" t="s">
        <v>78</v>
      </c>
      <c r="BK307" s="141">
        <f>ROUND(I307*H307,2)</f>
        <v>0</v>
      </c>
      <c r="BL307" s="17" t="s">
        <v>129</v>
      </c>
      <c r="BM307" s="140" t="s">
        <v>461</v>
      </c>
    </row>
    <row r="308" spans="2:65" s="1" customFormat="1" ht="11.25">
      <c r="B308" s="32"/>
      <c r="D308" s="142" t="s">
        <v>131</v>
      </c>
      <c r="F308" s="143" t="s">
        <v>462</v>
      </c>
      <c r="I308" s="144"/>
      <c r="L308" s="32"/>
      <c r="M308" s="145"/>
      <c r="T308" s="56"/>
      <c r="AT308" s="17" t="s">
        <v>131</v>
      </c>
      <c r="AU308" s="17" t="s">
        <v>129</v>
      </c>
    </row>
    <row r="309" spans="2:65" s="1" customFormat="1" ht="11.25">
      <c r="B309" s="32"/>
      <c r="D309" s="146" t="s">
        <v>133</v>
      </c>
      <c r="F309" s="147" t="s">
        <v>463</v>
      </c>
      <c r="I309" s="144"/>
      <c r="L309" s="32"/>
      <c r="M309" s="145"/>
      <c r="T309" s="56"/>
      <c r="AT309" s="17" t="s">
        <v>133</v>
      </c>
      <c r="AU309" s="17" t="s">
        <v>129</v>
      </c>
    </row>
    <row r="310" spans="2:65" s="11" customFormat="1" ht="22.9" customHeight="1">
      <c r="B310" s="116"/>
      <c r="D310" s="117" t="s">
        <v>72</v>
      </c>
      <c r="E310" s="126" t="s">
        <v>464</v>
      </c>
      <c r="F310" s="126" t="s">
        <v>465</v>
      </c>
      <c r="I310" s="119"/>
      <c r="J310" s="127">
        <f>BK310</f>
        <v>0</v>
      </c>
      <c r="L310" s="116"/>
      <c r="M310" s="121"/>
      <c r="P310" s="122">
        <f>SUM(P311:P313)</f>
        <v>0</v>
      </c>
      <c r="R310" s="122">
        <f>SUM(R311:R313)</f>
        <v>0</v>
      </c>
      <c r="T310" s="123">
        <f>SUM(T311:T313)</f>
        <v>17.690175440000001</v>
      </c>
      <c r="AR310" s="117" t="s">
        <v>80</v>
      </c>
      <c r="AT310" s="124" t="s">
        <v>72</v>
      </c>
      <c r="AU310" s="124" t="s">
        <v>78</v>
      </c>
      <c r="AY310" s="117" t="s">
        <v>123</v>
      </c>
      <c r="BK310" s="125">
        <f>SUM(BK311:BK313)</f>
        <v>0</v>
      </c>
    </row>
    <row r="311" spans="2:65" s="1" customFormat="1" ht="24.2" customHeight="1">
      <c r="B311" s="32"/>
      <c r="C311" s="128" t="s">
        <v>466</v>
      </c>
      <c r="D311" s="128" t="s">
        <v>125</v>
      </c>
      <c r="E311" s="129" t="s">
        <v>467</v>
      </c>
      <c r="F311" s="130" t="s">
        <v>468</v>
      </c>
      <c r="G311" s="131" t="s">
        <v>146</v>
      </c>
      <c r="H311" s="132">
        <v>994.94799999999998</v>
      </c>
      <c r="I311" s="133"/>
      <c r="J311" s="134">
        <f>ROUND(I311*H311,2)</f>
        <v>0</v>
      </c>
      <c r="K311" s="135"/>
      <c r="L311" s="32"/>
      <c r="M311" s="136" t="s">
        <v>1</v>
      </c>
      <c r="N311" s="137" t="s">
        <v>38</v>
      </c>
      <c r="P311" s="138">
        <f>O311*H311</f>
        <v>0</v>
      </c>
      <c r="Q311" s="138">
        <v>0</v>
      </c>
      <c r="R311" s="138">
        <f>Q311*H311</f>
        <v>0</v>
      </c>
      <c r="S311" s="138">
        <v>1.7780000000000001E-2</v>
      </c>
      <c r="T311" s="139">
        <f>S311*H311</f>
        <v>17.690175440000001</v>
      </c>
      <c r="AR311" s="140" t="s">
        <v>129</v>
      </c>
      <c r="AT311" s="140" t="s">
        <v>125</v>
      </c>
      <c r="AU311" s="140" t="s">
        <v>80</v>
      </c>
      <c r="AY311" s="17" t="s">
        <v>123</v>
      </c>
      <c r="BE311" s="141">
        <f>IF(N311="základní",J311,0)</f>
        <v>0</v>
      </c>
      <c r="BF311" s="141">
        <f>IF(N311="snížená",J311,0)</f>
        <v>0</v>
      </c>
      <c r="BG311" s="141">
        <f>IF(N311="zákl. přenesená",J311,0)</f>
        <v>0</v>
      </c>
      <c r="BH311" s="141">
        <f>IF(N311="sníž. přenesená",J311,0)</f>
        <v>0</v>
      </c>
      <c r="BI311" s="141">
        <f>IF(N311="nulová",J311,0)</f>
        <v>0</v>
      </c>
      <c r="BJ311" s="17" t="s">
        <v>78</v>
      </c>
      <c r="BK311" s="141">
        <f>ROUND(I311*H311,2)</f>
        <v>0</v>
      </c>
      <c r="BL311" s="17" t="s">
        <v>129</v>
      </c>
      <c r="BM311" s="140" t="s">
        <v>469</v>
      </c>
    </row>
    <row r="312" spans="2:65" s="1" customFormat="1" ht="11.25">
      <c r="B312" s="32"/>
      <c r="D312" s="142" t="s">
        <v>131</v>
      </c>
      <c r="F312" s="143" t="s">
        <v>470</v>
      </c>
      <c r="I312" s="144"/>
      <c r="L312" s="32"/>
      <c r="M312" s="145"/>
      <c r="T312" s="56"/>
      <c r="AT312" s="17" t="s">
        <v>131</v>
      </c>
      <c r="AU312" s="17" t="s">
        <v>80</v>
      </c>
    </row>
    <row r="313" spans="2:65" s="1" customFormat="1" ht="11.25">
      <c r="B313" s="32"/>
      <c r="D313" s="146" t="s">
        <v>133</v>
      </c>
      <c r="F313" s="147" t="s">
        <v>471</v>
      </c>
      <c r="I313" s="144"/>
      <c r="L313" s="32"/>
      <c r="M313" s="145"/>
      <c r="T313" s="56"/>
      <c r="AT313" s="17" t="s">
        <v>133</v>
      </c>
      <c r="AU313" s="17" t="s">
        <v>80</v>
      </c>
    </row>
    <row r="314" spans="2:65" s="11" customFormat="1" ht="22.9" customHeight="1">
      <c r="B314" s="116"/>
      <c r="D314" s="117" t="s">
        <v>72</v>
      </c>
      <c r="E314" s="126" t="s">
        <v>472</v>
      </c>
      <c r="F314" s="126" t="s">
        <v>473</v>
      </c>
      <c r="I314" s="119"/>
      <c r="J314" s="127">
        <f>BK314</f>
        <v>0</v>
      </c>
      <c r="L314" s="116"/>
      <c r="M314" s="121"/>
      <c r="P314" s="122">
        <f>SUM(P315:P320)</f>
        <v>0</v>
      </c>
      <c r="R314" s="122">
        <f>SUM(R315:R320)</f>
        <v>0</v>
      </c>
      <c r="T314" s="123">
        <f>SUM(T315:T320)</f>
        <v>0.53692099999999998</v>
      </c>
      <c r="AR314" s="117" t="s">
        <v>80</v>
      </c>
      <c r="AT314" s="124" t="s">
        <v>72</v>
      </c>
      <c r="AU314" s="124" t="s">
        <v>78</v>
      </c>
      <c r="AY314" s="117" t="s">
        <v>123</v>
      </c>
      <c r="BK314" s="125">
        <f>SUM(BK315:BK320)</f>
        <v>0</v>
      </c>
    </row>
    <row r="315" spans="2:65" s="1" customFormat="1" ht="16.5" customHeight="1">
      <c r="B315" s="32"/>
      <c r="C315" s="128" t="s">
        <v>474</v>
      </c>
      <c r="D315" s="128" t="s">
        <v>125</v>
      </c>
      <c r="E315" s="129" t="s">
        <v>475</v>
      </c>
      <c r="F315" s="130" t="s">
        <v>476</v>
      </c>
      <c r="G315" s="131" t="s">
        <v>232</v>
      </c>
      <c r="H315" s="132">
        <v>20.3</v>
      </c>
      <c r="I315" s="133"/>
      <c r="J315" s="134">
        <f>ROUND(I315*H315,2)</f>
        <v>0</v>
      </c>
      <c r="K315" s="135"/>
      <c r="L315" s="32"/>
      <c r="M315" s="136" t="s">
        <v>1</v>
      </c>
      <c r="N315" s="137" t="s">
        <v>38</v>
      </c>
      <c r="P315" s="138">
        <f>O315*H315</f>
        <v>0</v>
      </c>
      <c r="Q315" s="138">
        <v>0</v>
      </c>
      <c r="R315" s="138">
        <f>Q315*H315</f>
        <v>0</v>
      </c>
      <c r="S315" s="138">
        <v>1.2070000000000001E-2</v>
      </c>
      <c r="T315" s="139">
        <f>S315*H315</f>
        <v>0.24502100000000002</v>
      </c>
      <c r="AR315" s="140" t="s">
        <v>129</v>
      </c>
      <c r="AT315" s="140" t="s">
        <v>125</v>
      </c>
      <c r="AU315" s="140" t="s">
        <v>80</v>
      </c>
      <c r="AY315" s="17" t="s">
        <v>123</v>
      </c>
      <c r="BE315" s="141">
        <f>IF(N315="základní",J315,0)</f>
        <v>0</v>
      </c>
      <c r="BF315" s="141">
        <f>IF(N315="snížená",J315,0)</f>
        <v>0</v>
      </c>
      <c r="BG315" s="141">
        <f>IF(N315="zákl. přenesená",J315,0)</f>
        <v>0</v>
      </c>
      <c r="BH315" s="141">
        <f>IF(N315="sníž. přenesená",J315,0)</f>
        <v>0</v>
      </c>
      <c r="BI315" s="141">
        <f>IF(N315="nulová",J315,0)</f>
        <v>0</v>
      </c>
      <c r="BJ315" s="17" t="s">
        <v>78</v>
      </c>
      <c r="BK315" s="141">
        <f>ROUND(I315*H315,2)</f>
        <v>0</v>
      </c>
      <c r="BL315" s="17" t="s">
        <v>129</v>
      </c>
      <c r="BM315" s="140" t="s">
        <v>477</v>
      </c>
    </row>
    <row r="316" spans="2:65" s="1" customFormat="1" ht="11.25">
      <c r="B316" s="32"/>
      <c r="D316" s="142" t="s">
        <v>131</v>
      </c>
      <c r="F316" s="143" t="s">
        <v>478</v>
      </c>
      <c r="I316" s="144"/>
      <c r="L316" s="32"/>
      <c r="M316" s="145"/>
      <c r="T316" s="56"/>
      <c r="AT316" s="17" t="s">
        <v>131</v>
      </c>
      <c r="AU316" s="17" t="s">
        <v>80</v>
      </c>
    </row>
    <row r="317" spans="2:65" s="1" customFormat="1" ht="11.25">
      <c r="B317" s="32"/>
      <c r="D317" s="146" t="s">
        <v>133</v>
      </c>
      <c r="F317" s="147" t="s">
        <v>479</v>
      </c>
      <c r="I317" s="144"/>
      <c r="L317" s="32"/>
      <c r="M317" s="145"/>
      <c r="T317" s="56"/>
      <c r="AT317" s="17" t="s">
        <v>133</v>
      </c>
      <c r="AU317" s="17" t="s">
        <v>80</v>
      </c>
    </row>
    <row r="318" spans="2:65" s="1" customFormat="1" ht="16.5" customHeight="1">
      <c r="B318" s="32"/>
      <c r="C318" s="128" t="s">
        <v>480</v>
      </c>
      <c r="D318" s="128" t="s">
        <v>125</v>
      </c>
      <c r="E318" s="129" t="s">
        <v>481</v>
      </c>
      <c r="F318" s="130" t="s">
        <v>482</v>
      </c>
      <c r="G318" s="131" t="s">
        <v>181</v>
      </c>
      <c r="H318" s="132">
        <v>7</v>
      </c>
      <c r="I318" s="133"/>
      <c r="J318" s="134">
        <f>ROUND(I318*H318,2)</f>
        <v>0</v>
      </c>
      <c r="K318" s="135"/>
      <c r="L318" s="32"/>
      <c r="M318" s="136" t="s">
        <v>1</v>
      </c>
      <c r="N318" s="137" t="s">
        <v>38</v>
      </c>
      <c r="P318" s="138">
        <f>O318*H318</f>
        <v>0</v>
      </c>
      <c r="Q318" s="138">
        <v>0</v>
      </c>
      <c r="R318" s="138">
        <f>Q318*H318</f>
        <v>0</v>
      </c>
      <c r="S318" s="138">
        <v>4.1700000000000001E-2</v>
      </c>
      <c r="T318" s="139">
        <f>S318*H318</f>
        <v>0.29189999999999999</v>
      </c>
      <c r="AR318" s="140" t="s">
        <v>129</v>
      </c>
      <c r="AT318" s="140" t="s">
        <v>125</v>
      </c>
      <c r="AU318" s="140" t="s">
        <v>80</v>
      </c>
      <c r="AY318" s="17" t="s">
        <v>123</v>
      </c>
      <c r="BE318" s="141">
        <f>IF(N318="základní",J318,0)</f>
        <v>0</v>
      </c>
      <c r="BF318" s="141">
        <f>IF(N318="snížená",J318,0)</f>
        <v>0</v>
      </c>
      <c r="BG318" s="141">
        <f>IF(N318="zákl. přenesená",J318,0)</f>
        <v>0</v>
      </c>
      <c r="BH318" s="141">
        <f>IF(N318="sníž. přenesená",J318,0)</f>
        <v>0</v>
      </c>
      <c r="BI318" s="141">
        <f>IF(N318="nulová",J318,0)</f>
        <v>0</v>
      </c>
      <c r="BJ318" s="17" t="s">
        <v>78</v>
      </c>
      <c r="BK318" s="141">
        <f>ROUND(I318*H318,2)</f>
        <v>0</v>
      </c>
      <c r="BL318" s="17" t="s">
        <v>129</v>
      </c>
      <c r="BM318" s="140" t="s">
        <v>483</v>
      </c>
    </row>
    <row r="319" spans="2:65" s="1" customFormat="1" ht="19.5">
      <c r="B319" s="32"/>
      <c r="D319" s="142" t="s">
        <v>131</v>
      </c>
      <c r="F319" s="143" t="s">
        <v>484</v>
      </c>
      <c r="I319" s="144"/>
      <c r="L319" s="32"/>
      <c r="M319" s="145"/>
      <c r="T319" s="56"/>
      <c r="AT319" s="17" t="s">
        <v>131</v>
      </c>
      <c r="AU319" s="17" t="s">
        <v>80</v>
      </c>
    </row>
    <row r="320" spans="2:65" s="1" customFormat="1" ht="11.25">
      <c r="B320" s="32"/>
      <c r="D320" s="146" t="s">
        <v>133</v>
      </c>
      <c r="F320" s="147" t="s">
        <v>485</v>
      </c>
      <c r="I320" s="144"/>
      <c r="L320" s="32"/>
      <c r="M320" s="145"/>
      <c r="T320" s="56"/>
      <c r="AT320" s="17" t="s">
        <v>133</v>
      </c>
      <c r="AU320" s="17" t="s">
        <v>80</v>
      </c>
    </row>
    <row r="321" spans="2:65" s="11" customFormat="1" ht="22.9" customHeight="1">
      <c r="B321" s="116"/>
      <c r="D321" s="117" t="s">
        <v>72</v>
      </c>
      <c r="E321" s="126" t="s">
        <v>486</v>
      </c>
      <c r="F321" s="126" t="s">
        <v>487</v>
      </c>
      <c r="I321" s="119"/>
      <c r="J321" s="127">
        <f>BK321</f>
        <v>0</v>
      </c>
      <c r="L321" s="116"/>
      <c r="M321" s="121"/>
      <c r="P321" s="122">
        <f>SUM(P322:P330)</f>
        <v>0</v>
      </c>
      <c r="R321" s="122">
        <f>SUM(R322:R330)</f>
        <v>0</v>
      </c>
      <c r="T321" s="123">
        <f>SUM(T322:T330)</f>
        <v>3.1523700000000003</v>
      </c>
      <c r="AR321" s="117" t="s">
        <v>80</v>
      </c>
      <c r="AT321" s="124" t="s">
        <v>72</v>
      </c>
      <c r="AU321" s="124" t="s">
        <v>78</v>
      </c>
      <c r="AY321" s="117" t="s">
        <v>123</v>
      </c>
      <c r="BK321" s="125">
        <f>SUM(BK322:BK330)</f>
        <v>0</v>
      </c>
    </row>
    <row r="322" spans="2:65" s="1" customFormat="1" ht="16.5" customHeight="1">
      <c r="B322" s="32"/>
      <c r="C322" s="128" t="s">
        <v>488</v>
      </c>
      <c r="D322" s="128" t="s">
        <v>125</v>
      </c>
      <c r="E322" s="129" t="s">
        <v>489</v>
      </c>
      <c r="F322" s="130" t="s">
        <v>490</v>
      </c>
      <c r="G322" s="131" t="s">
        <v>146</v>
      </c>
      <c r="H322" s="132">
        <v>240.48500000000001</v>
      </c>
      <c r="I322" s="133"/>
      <c r="J322" s="134">
        <f>ROUND(I322*H322,2)</f>
        <v>0</v>
      </c>
      <c r="K322" s="135"/>
      <c r="L322" s="32"/>
      <c r="M322" s="136" t="s">
        <v>1</v>
      </c>
      <c r="N322" s="137" t="s">
        <v>38</v>
      </c>
      <c r="P322" s="138">
        <f>O322*H322</f>
        <v>0</v>
      </c>
      <c r="Q322" s="138">
        <v>0</v>
      </c>
      <c r="R322" s="138">
        <f>Q322*H322</f>
        <v>0</v>
      </c>
      <c r="S322" s="138">
        <v>2E-3</v>
      </c>
      <c r="T322" s="139">
        <f>S322*H322</f>
        <v>0.48097000000000006</v>
      </c>
      <c r="AR322" s="140" t="s">
        <v>129</v>
      </c>
      <c r="AT322" s="140" t="s">
        <v>125</v>
      </c>
      <c r="AU322" s="140" t="s">
        <v>80</v>
      </c>
      <c r="AY322" s="17" t="s">
        <v>123</v>
      </c>
      <c r="BE322" s="141">
        <f>IF(N322="základní",J322,0)</f>
        <v>0</v>
      </c>
      <c r="BF322" s="141">
        <f>IF(N322="snížená",J322,0)</f>
        <v>0</v>
      </c>
      <c r="BG322" s="141">
        <f>IF(N322="zákl. přenesená",J322,0)</f>
        <v>0</v>
      </c>
      <c r="BH322" s="141">
        <f>IF(N322="sníž. přenesená",J322,0)</f>
        <v>0</v>
      </c>
      <c r="BI322" s="141">
        <f>IF(N322="nulová",J322,0)</f>
        <v>0</v>
      </c>
      <c r="BJ322" s="17" t="s">
        <v>78</v>
      </c>
      <c r="BK322" s="141">
        <f>ROUND(I322*H322,2)</f>
        <v>0</v>
      </c>
      <c r="BL322" s="17" t="s">
        <v>129</v>
      </c>
      <c r="BM322" s="140" t="s">
        <v>491</v>
      </c>
    </row>
    <row r="323" spans="2:65" s="1" customFormat="1" ht="11.25">
      <c r="B323" s="32"/>
      <c r="D323" s="142" t="s">
        <v>131</v>
      </c>
      <c r="F323" s="143" t="s">
        <v>492</v>
      </c>
      <c r="I323" s="144"/>
      <c r="L323" s="32"/>
      <c r="M323" s="145"/>
      <c r="T323" s="56"/>
      <c r="AT323" s="17" t="s">
        <v>131</v>
      </c>
      <c r="AU323" s="17" t="s">
        <v>80</v>
      </c>
    </row>
    <row r="324" spans="2:65" s="1" customFormat="1" ht="11.25">
      <c r="B324" s="32"/>
      <c r="D324" s="146" t="s">
        <v>133</v>
      </c>
      <c r="F324" s="147" t="s">
        <v>493</v>
      </c>
      <c r="I324" s="144"/>
      <c r="L324" s="32"/>
      <c r="M324" s="145"/>
      <c r="T324" s="56"/>
      <c r="AT324" s="17" t="s">
        <v>133</v>
      </c>
      <c r="AU324" s="17" t="s">
        <v>80</v>
      </c>
    </row>
    <row r="325" spans="2:65" s="1" customFormat="1" ht="16.5" customHeight="1">
      <c r="B325" s="32"/>
      <c r="C325" s="128" t="s">
        <v>494</v>
      </c>
      <c r="D325" s="128" t="s">
        <v>125</v>
      </c>
      <c r="E325" s="129" t="s">
        <v>495</v>
      </c>
      <c r="F325" s="130" t="s">
        <v>496</v>
      </c>
      <c r="G325" s="131" t="s">
        <v>146</v>
      </c>
      <c r="H325" s="132">
        <v>86.32</v>
      </c>
      <c r="I325" s="133"/>
      <c r="J325" s="134">
        <f>ROUND(I325*H325,2)</f>
        <v>0</v>
      </c>
      <c r="K325" s="135"/>
      <c r="L325" s="32"/>
      <c r="M325" s="136" t="s">
        <v>1</v>
      </c>
      <c r="N325" s="137" t="s">
        <v>38</v>
      </c>
      <c r="P325" s="138">
        <f>O325*H325</f>
        <v>0</v>
      </c>
      <c r="Q325" s="138">
        <v>0</v>
      </c>
      <c r="R325" s="138">
        <f>Q325*H325</f>
        <v>0</v>
      </c>
      <c r="S325" s="138">
        <v>0.02</v>
      </c>
      <c r="T325" s="139">
        <f>S325*H325</f>
        <v>1.7263999999999999</v>
      </c>
      <c r="AR325" s="140" t="s">
        <v>129</v>
      </c>
      <c r="AT325" s="140" t="s">
        <v>125</v>
      </c>
      <c r="AU325" s="140" t="s">
        <v>80</v>
      </c>
      <c r="AY325" s="17" t="s">
        <v>123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7" t="s">
        <v>78</v>
      </c>
      <c r="BK325" s="141">
        <f>ROUND(I325*H325,2)</f>
        <v>0</v>
      </c>
      <c r="BL325" s="17" t="s">
        <v>129</v>
      </c>
      <c r="BM325" s="140" t="s">
        <v>497</v>
      </c>
    </row>
    <row r="326" spans="2:65" s="1" customFormat="1" ht="11.25">
      <c r="B326" s="32"/>
      <c r="D326" s="142" t="s">
        <v>131</v>
      </c>
      <c r="F326" s="143" t="s">
        <v>496</v>
      </c>
      <c r="I326" s="144"/>
      <c r="L326" s="32"/>
      <c r="M326" s="145"/>
      <c r="T326" s="56"/>
      <c r="AT326" s="17" t="s">
        <v>131</v>
      </c>
      <c r="AU326" s="17" t="s">
        <v>80</v>
      </c>
    </row>
    <row r="327" spans="2:65" s="1" customFormat="1" ht="11.25">
      <c r="B327" s="32"/>
      <c r="D327" s="146" t="s">
        <v>133</v>
      </c>
      <c r="F327" s="147" t="s">
        <v>498</v>
      </c>
      <c r="I327" s="144"/>
      <c r="L327" s="32"/>
      <c r="M327" s="145"/>
      <c r="T327" s="56"/>
      <c r="AT327" s="17" t="s">
        <v>133</v>
      </c>
      <c r="AU327" s="17" t="s">
        <v>80</v>
      </c>
    </row>
    <row r="328" spans="2:65" s="1" customFormat="1" ht="21.75" customHeight="1">
      <c r="B328" s="32"/>
      <c r="C328" s="128" t="s">
        <v>499</v>
      </c>
      <c r="D328" s="128" t="s">
        <v>125</v>
      </c>
      <c r="E328" s="129" t="s">
        <v>500</v>
      </c>
      <c r="F328" s="130" t="s">
        <v>501</v>
      </c>
      <c r="G328" s="131" t="s">
        <v>232</v>
      </c>
      <c r="H328" s="132">
        <v>27</v>
      </c>
      <c r="I328" s="133"/>
      <c r="J328" s="134">
        <f>ROUND(I328*H328,2)</f>
        <v>0</v>
      </c>
      <c r="K328" s="135"/>
      <c r="L328" s="32"/>
      <c r="M328" s="136" t="s">
        <v>1</v>
      </c>
      <c r="N328" s="137" t="s">
        <v>38</v>
      </c>
      <c r="P328" s="138">
        <f>O328*H328</f>
        <v>0</v>
      </c>
      <c r="Q328" s="138">
        <v>0</v>
      </c>
      <c r="R328" s="138">
        <f>Q328*H328</f>
        <v>0</v>
      </c>
      <c r="S328" s="138">
        <v>3.5000000000000003E-2</v>
      </c>
      <c r="T328" s="139">
        <f>S328*H328</f>
        <v>0.94500000000000006</v>
      </c>
      <c r="AR328" s="140" t="s">
        <v>129</v>
      </c>
      <c r="AT328" s="140" t="s">
        <v>125</v>
      </c>
      <c r="AU328" s="140" t="s">
        <v>80</v>
      </c>
      <c r="AY328" s="17" t="s">
        <v>123</v>
      </c>
      <c r="BE328" s="141">
        <f>IF(N328="základní",J328,0)</f>
        <v>0</v>
      </c>
      <c r="BF328" s="141">
        <f>IF(N328="snížená",J328,0)</f>
        <v>0</v>
      </c>
      <c r="BG328" s="141">
        <f>IF(N328="zákl. přenesená",J328,0)</f>
        <v>0</v>
      </c>
      <c r="BH328" s="141">
        <f>IF(N328="sníž. přenesená",J328,0)</f>
        <v>0</v>
      </c>
      <c r="BI328" s="141">
        <f>IF(N328="nulová",J328,0)</f>
        <v>0</v>
      </c>
      <c r="BJ328" s="17" t="s">
        <v>78</v>
      </c>
      <c r="BK328" s="141">
        <f>ROUND(I328*H328,2)</f>
        <v>0</v>
      </c>
      <c r="BL328" s="17" t="s">
        <v>129</v>
      </c>
      <c r="BM328" s="140" t="s">
        <v>502</v>
      </c>
    </row>
    <row r="329" spans="2:65" s="1" customFormat="1" ht="11.25">
      <c r="B329" s="32"/>
      <c r="D329" s="142" t="s">
        <v>131</v>
      </c>
      <c r="F329" s="143" t="s">
        <v>503</v>
      </c>
      <c r="I329" s="144"/>
      <c r="L329" s="32"/>
      <c r="M329" s="145"/>
      <c r="T329" s="56"/>
      <c r="AT329" s="17" t="s">
        <v>131</v>
      </c>
      <c r="AU329" s="17" t="s">
        <v>80</v>
      </c>
    </row>
    <row r="330" spans="2:65" s="1" customFormat="1" ht="11.25">
      <c r="B330" s="32"/>
      <c r="D330" s="146" t="s">
        <v>133</v>
      </c>
      <c r="F330" s="147" t="s">
        <v>504</v>
      </c>
      <c r="I330" s="144"/>
      <c r="L330" s="32"/>
      <c r="M330" s="145"/>
      <c r="T330" s="56"/>
      <c r="AT330" s="17" t="s">
        <v>133</v>
      </c>
      <c r="AU330" s="17" t="s">
        <v>80</v>
      </c>
    </row>
    <row r="331" spans="2:65" s="11" customFormat="1" ht="22.9" customHeight="1">
      <c r="B331" s="116"/>
      <c r="D331" s="117" t="s">
        <v>72</v>
      </c>
      <c r="E331" s="126" t="s">
        <v>505</v>
      </c>
      <c r="F331" s="126" t="s">
        <v>506</v>
      </c>
      <c r="I331" s="119"/>
      <c r="J331" s="127">
        <f>BK331</f>
        <v>0</v>
      </c>
      <c r="L331" s="116"/>
      <c r="M331" s="121"/>
      <c r="P331" s="122">
        <f>SUM(P332:P334)</f>
        <v>0</v>
      </c>
      <c r="R331" s="122">
        <f>SUM(R332:R334)</f>
        <v>0</v>
      </c>
      <c r="T331" s="123">
        <f>SUM(T332:T334)</f>
        <v>3.6368100000000001</v>
      </c>
      <c r="AR331" s="117" t="s">
        <v>80</v>
      </c>
      <c r="AT331" s="124" t="s">
        <v>72</v>
      </c>
      <c r="AU331" s="124" t="s">
        <v>78</v>
      </c>
      <c r="AY331" s="117" t="s">
        <v>123</v>
      </c>
      <c r="BK331" s="125">
        <f>SUM(BK332:BK334)</f>
        <v>0</v>
      </c>
    </row>
    <row r="332" spans="2:65" s="1" customFormat="1" ht="24.2" customHeight="1">
      <c r="B332" s="32"/>
      <c r="C332" s="128" t="s">
        <v>507</v>
      </c>
      <c r="D332" s="128" t="s">
        <v>125</v>
      </c>
      <c r="E332" s="129" t="s">
        <v>508</v>
      </c>
      <c r="F332" s="130" t="s">
        <v>509</v>
      </c>
      <c r="G332" s="131" t="s">
        <v>146</v>
      </c>
      <c r="H332" s="132">
        <v>1212.27</v>
      </c>
      <c r="I332" s="133"/>
      <c r="J332" s="134">
        <f>ROUND(I332*H332,2)</f>
        <v>0</v>
      </c>
      <c r="K332" s="135"/>
      <c r="L332" s="32"/>
      <c r="M332" s="136" t="s">
        <v>1</v>
      </c>
      <c r="N332" s="137" t="s">
        <v>38</v>
      </c>
      <c r="P332" s="138">
        <f>O332*H332</f>
        <v>0</v>
      </c>
      <c r="Q332" s="138">
        <v>0</v>
      </c>
      <c r="R332" s="138">
        <f>Q332*H332</f>
        <v>0</v>
      </c>
      <c r="S332" s="138">
        <v>3.0000000000000001E-3</v>
      </c>
      <c r="T332" s="139">
        <f>S332*H332</f>
        <v>3.6368100000000001</v>
      </c>
      <c r="AR332" s="140" t="s">
        <v>129</v>
      </c>
      <c r="AT332" s="140" t="s">
        <v>125</v>
      </c>
      <c r="AU332" s="140" t="s">
        <v>80</v>
      </c>
      <c r="AY332" s="17" t="s">
        <v>123</v>
      </c>
      <c r="BE332" s="141">
        <f>IF(N332="základní",J332,0)</f>
        <v>0</v>
      </c>
      <c r="BF332" s="141">
        <f>IF(N332="snížená",J332,0)</f>
        <v>0</v>
      </c>
      <c r="BG332" s="141">
        <f>IF(N332="zákl. přenesená",J332,0)</f>
        <v>0</v>
      </c>
      <c r="BH332" s="141">
        <f>IF(N332="sníž. přenesená",J332,0)</f>
        <v>0</v>
      </c>
      <c r="BI332" s="141">
        <f>IF(N332="nulová",J332,0)</f>
        <v>0</v>
      </c>
      <c r="BJ332" s="17" t="s">
        <v>78</v>
      </c>
      <c r="BK332" s="141">
        <f>ROUND(I332*H332,2)</f>
        <v>0</v>
      </c>
      <c r="BL332" s="17" t="s">
        <v>129</v>
      </c>
      <c r="BM332" s="140" t="s">
        <v>510</v>
      </c>
    </row>
    <row r="333" spans="2:65" s="1" customFormat="1" ht="19.5">
      <c r="B333" s="32"/>
      <c r="D333" s="142" t="s">
        <v>131</v>
      </c>
      <c r="F333" s="143" t="s">
        <v>509</v>
      </c>
      <c r="I333" s="144"/>
      <c r="L333" s="32"/>
      <c r="M333" s="145"/>
      <c r="T333" s="56"/>
      <c r="AT333" s="17" t="s">
        <v>131</v>
      </c>
      <c r="AU333" s="17" t="s">
        <v>80</v>
      </c>
    </row>
    <row r="334" spans="2:65" s="1" customFormat="1" ht="11.25">
      <c r="B334" s="32"/>
      <c r="D334" s="146" t="s">
        <v>133</v>
      </c>
      <c r="F334" s="147" t="s">
        <v>511</v>
      </c>
      <c r="I334" s="144"/>
      <c r="L334" s="32"/>
      <c r="M334" s="145"/>
      <c r="T334" s="56"/>
      <c r="AT334" s="17" t="s">
        <v>133</v>
      </c>
      <c r="AU334" s="17" t="s">
        <v>80</v>
      </c>
    </row>
    <row r="335" spans="2:65" s="11" customFormat="1" ht="25.9" customHeight="1">
      <c r="B335" s="116"/>
      <c r="D335" s="117" t="s">
        <v>72</v>
      </c>
      <c r="E335" s="118" t="s">
        <v>512</v>
      </c>
      <c r="F335" s="118" t="s">
        <v>513</v>
      </c>
      <c r="I335" s="119"/>
      <c r="J335" s="120">
        <f>BK335</f>
        <v>0</v>
      </c>
      <c r="L335" s="116"/>
      <c r="M335" s="121"/>
      <c r="P335" s="122">
        <f>P336+P340+P344+P349+P353+P358</f>
        <v>0</v>
      </c>
      <c r="R335" s="122">
        <f>R336+R340+R344+R349+R353+R358</f>
        <v>0</v>
      </c>
      <c r="T335" s="123">
        <f>T336+T340+T344+T349+T353+T358</f>
        <v>0</v>
      </c>
      <c r="AR335" s="117" t="s">
        <v>153</v>
      </c>
      <c r="AT335" s="124" t="s">
        <v>72</v>
      </c>
      <c r="AU335" s="124" t="s">
        <v>73</v>
      </c>
      <c r="AY335" s="117" t="s">
        <v>123</v>
      </c>
      <c r="BK335" s="125">
        <f>BK336+BK340+BK344+BK349+BK353+BK358</f>
        <v>0</v>
      </c>
    </row>
    <row r="336" spans="2:65" s="11" customFormat="1" ht="22.9" customHeight="1">
      <c r="B336" s="116"/>
      <c r="D336" s="117" t="s">
        <v>72</v>
      </c>
      <c r="E336" s="126" t="s">
        <v>514</v>
      </c>
      <c r="F336" s="126" t="s">
        <v>515</v>
      </c>
      <c r="I336" s="119"/>
      <c r="J336" s="127">
        <f>BK336</f>
        <v>0</v>
      </c>
      <c r="L336" s="116"/>
      <c r="M336" s="121"/>
      <c r="P336" s="122">
        <f>SUM(P337:P339)</f>
        <v>0</v>
      </c>
      <c r="R336" s="122">
        <f>SUM(R337:R339)</f>
        <v>0</v>
      </c>
      <c r="T336" s="123">
        <f>SUM(T337:T339)</f>
        <v>0</v>
      </c>
      <c r="AR336" s="117" t="s">
        <v>153</v>
      </c>
      <c r="AT336" s="124" t="s">
        <v>72</v>
      </c>
      <c r="AU336" s="124" t="s">
        <v>78</v>
      </c>
      <c r="AY336" s="117" t="s">
        <v>123</v>
      </c>
      <c r="BK336" s="125">
        <f>SUM(BK337:BK339)</f>
        <v>0</v>
      </c>
    </row>
    <row r="337" spans="2:65" s="1" customFormat="1" ht="16.5" customHeight="1">
      <c r="B337" s="32"/>
      <c r="C337" s="128" t="s">
        <v>516</v>
      </c>
      <c r="D337" s="128" t="s">
        <v>125</v>
      </c>
      <c r="E337" s="129" t="s">
        <v>517</v>
      </c>
      <c r="F337" s="130" t="s">
        <v>518</v>
      </c>
      <c r="G337" s="131" t="s">
        <v>519</v>
      </c>
      <c r="H337" s="132">
        <v>1</v>
      </c>
      <c r="I337" s="133"/>
      <c r="J337" s="134">
        <f>ROUND(I337*H337,2)</f>
        <v>0</v>
      </c>
      <c r="K337" s="135"/>
      <c r="L337" s="32"/>
      <c r="M337" s="136" t="s">
        <v>1</v>
      </c>
      <c r="N337" s="137" t="s">
        <v>38</v>
      </c>
      <c r="P337" s="138">
        <f>O337*H337</f>
        <v>0</v>
      </c>
      <c r="Q337" s="138">
        <v>0</v>
      </c>
      <c r="R337" s="138">
        <f>Q337*H337</f>
        <v>0</v>
      </c>
      <c r="S337" s="138">
        <v>0</v>
      </c>
      <c r="T337" s="139">
        <f>S337*H337</f>
        <v>0</v>
      </c>
      <c r="AR337" s="140" t="s">
        <v>520</v>
      </c>
      <c r="AT337" s="140" t="s">
        <v>125</v>
      </c>
      <c r="AU337" s="140" t="s">
        <v>80</v>
      </c>
      <c r="AY337" s="17" t="s">
        <v>123</v>
      </c>
      <c r="BE337" s="141">
        <f>IF(N337="základní",J337,0)</f>
        <v>0</v>
      </c>
      <c r="BF337" s="141">
        <f>IF(N337="snížená",J337,0)</f>
        <v>0</v>
      </c>
      <c r="BG337" s="141">
        <f>IF(N337="zákl. přenesená",J337,0)</f>
        <v>0</v>
      </c>
      <c r="BH337" s="141">
        <f>IF(N337="sníž. přenesená",J337,0)</f>
        <v>0</v>
      </c>
      <c r="BI337" s="141">
        <f>IF(N337="nulová",J337,0)</f>
        <v>0</v>
      </c>
      <c r="BJ337" s="17" t="s">
        <v>78</v>
      </c>
      <c r="BK337" s="141">
        <f>ROUND(I337*H337,2)</f>
        <v>0</v>
      </c>
      <c r="BL337" s="17" t="s">
        <v>520</v>
      </c>
      <c r="BM337" s="140" t="s">
        <v>521</v>
      </c>
    </row>
    <row r="338" spans="2:65" s="1" customFormat="1" ht="11.25">
      <c r="B338" s="32"/>
      <c r="D338" s="142" t="s">
        <v>131</v>
      </c>
      <c r="F338" s="143" t="s">
        <v>522</v>
      </c>
      <c r="I338" s="144"/>
      <c r="L338" s="32"/>
      <c r="M338" s="145"/>
      <c r="T338" s="56"/>
      <c r="AT338" s="17" t="s">
        <v>131</v>
      </c>
      <c r="AU338" s="17" t="s">
        <v>80</v>
      </c>
    </row>
    <row r="339" spans="2:65" s="1" customFormat="1" ht="19.5">
      <c r="B339" s="32"/>
      <c r="D339" s="142" t="s">
        <v>523</v>
      </c>
      <c r="F339" s="188" t="s">
        <v>524</v>
      </c>
      <c r="I339" s="144"/>
      <c r="L339" s="32"/>
      <c r="M339" s="145"/>
      <c r="T339" s="56"/>
      <c r="AT339" s="17" t="s">
        <v>523</v>
      </c>
      <c r="AU339" s="17" t="s">
        <v>80</v>
      </c>
    </row>
    <row r="340" spans="2:65" s="11" customFormat="1" ht="22.9" customHeight="1">
      <c r="B340" s="116"/>
      <c r="D340" s="117" t="s">
        <v>72</v>
      </c>
      <c r="E340" s="126" t="s">
        <v>525</v>
      </c>
      <c r="F340" s="126" t="s">
        <v>526</v>
      </c>
      <c r="I340" s="119"/>
      <c r="J340" s="127">
        <f>BK340</f>
        <v>0</v>
      </c>
      <c r="L340" s="116"/>
      <c r="M340" s="121"/>
      <c r="P340" s="122">
        <f>SUM(P341:P343)</f>
        <v>0</v>
      </c>
      <c r="R340" s="122">
        <f>SUM(R341:R343)</f>
        <v>0</v>
      </c>
      <c r="T340" s="123">
        <f>SUM(T341:T343)</f>
        <v>0</v>
      </c>
      <c r="AR340" s="117" t="s">
        <v>153</v>
      </c>
      <c r="AT340" s="124" t="s">
        <v>72</v>
      </c>
      <c r="AU340" s="124" t="s">
        <v>78</v>
      </c>
      <c r="AY340" s="117" t="s">
        <v>123</v>
      </c>
      <c r="BK340" s="125">
        <f>SUM(BK341:BK343)</f>
        <v>0</v>
      </c>
    </row>
    <row r="341" spans="2:65" s="1" customFormat="1" ht="16.5" customHeight="1">
      <c r="B341" s="32"/>
      <c r="C341" s="128" t="s">
        <v>527</v>
      </c>
      <c r="D341" s="128" t="s">
        <v>125</v>
      </c>
      <c r="E341" s="129" t="s">
        <v>528</v>
      </c>
      <c r="F341" s="130" t="s">
        <v>529</v>
      </c>
      <c r="G341" s="131" t="s">
        <v>519</v>
      </c>
      <c r="H341" s="132">
        <v>1</v>
      </c>
      <c r="I341" s="133"/>
      <c r="J341" s="134">
        <f>ROUND(I341*H341,2)</f>
        <v>0</v>
      </c>
      <c r="K341" s="135"/>
      <c r="L341" s="32"/>
      <c r="M341" s="136" t="s">
        <v>1</v>
      </c>
      <c r="N341" s="137" t="s">
        <v>38</v>
      </c>
      <c r="P341" s="138">
        <f>O341*H341</f>
        <v>0</v>
      </c>
      <c r="Q341" s="138">
        <v>0</v>
      </c>
      <c r="R341" s="138">
        <f>Q341*H341</f>
        <v>0</v>
      </c>
      <c r="S341" s="138">
        <v>0</v>
      </c>
      <c r="T341" s="139">
        <f>S341*H341</f>
        <v>0</v>
      </c>
      <c r="AR341" s="140" t="s">
        <v>520</v>
      </c>
      <c r="AT341" s="140" t="s">
        <v>125</v>
      </c>
      <c r="AU341" s="140" t="s">
        <v>80</v>
      </c>
      <c r="AY341" s="17" t="s">
        <v>123</v>
      </c>
      <c r="BE341" s="141">
        <f>IF(N341="základní",J341,0)</f>
        <v>0</v>
      </c>
      <c r="BF341" s="141">
        <f>IF(N341="snížená",J341,0)</f>
        <v>0</v>
      </c>
      <c r="BG341" s="141">
        <f>IF(N341="zákl. přenesená",J341,0)</f>
        <v>0</v>
      </c>
      <c r="BH341" s="141">
        <f>IF(N341="sníž. přenesená",J341,0)</f>
        <v>0</v>
      </c>
      <c r="BI341" s="141">
        <f>IF(N341="nulová",J341,0)</f>
        <v>0</v>
      </c>
      <c r="BJ341" s="17" t="s">
        <v>78</v>
      </c>
      <c r="BK341" s="141">
        <f>ROUND(I341*H341,2)</f>
        <v>0</v>
      </c>
      <c r="BL341" s="17" t="s">
        <v>520</v>
      </c>
      <c r="BM341" s="140" t="s">
        <v>530</v>
      </c>
    </row>
    <row r="342" spans="2:65" s="1" customFormat="1" ht="11.25">
      <c r="B342" s="32"/>
      <c r="D342" s="142" t="s">
        <v>131</v>
      </c>
      <c r="F342" s="143" t="s">
        <v>531</v>
      </c>
      <c r="I342" s="144"/>
      <c r="L342" s="32"/>
      <c r="M342" s="145"/>
      <c r="T342" s="56"/>
      <c r="AT342" s="17" t="s">
        <v>131</v>
      </c>
      <c r="AU342" s="17" t="s">
        <v>80</v>
      </c>
    </row>
    <row r="343" spans="2:65" s="1" customFormat="1" ht="19.5">
      <c r="B343" s="32"/>
      <c r="D343" s="142" t="s">
        <v>523</v>
      </c>
      <c r="F343" s="188" t="s">
        <v>532</v>
      </c>
      <c r="I343" s="144"/>
      <c r="L343" s="32"/>
      <c r="M343" s="145"/>
      <c r="T343" s="56"/>
      <c r="AT343" s="17" t="s">
        <v>523</v>
      </c>
      <c r="AU343" s="17" t="s">
        <v>80</v>
      </c>
    </row>
    <row r="344" spans="2:65" s="11" customFormat="1" ht="22.9" customHeight="1">
      <c r="B344" s="116"/>
      <c r="D344" s="117" t="s">
        <v>72</v>
      </c>
      <c r="E344" s="126" t="s">
        <v>533</v>
      </c>
      <c r="F344" s="126" t="s">
        <v>534</v>
      </c>
      <c r="I344" s="119"/>
      <c r="J344" s="127">
        <f>BK344</f>
        <v>0</v>
      </c>
      <c r="L344" s="116"/>
      <c r="M344" s="121"/>
      <c r="P344" s="122">
        <f>SUM(P345:P348)</f>
        <v>0</v>
      </c>
      <c r="R344" s="122">
        <f>SUM(R345:R348)</f>
        <v>0</v>
      </c>
      <c r="T344" s="123">
        <f>SUM(T345:T348)</f>
        <v>0</v>
      </c>
      <c r="AR344" s="117" t="s">
        <v>153</v>
      </c>
      <c r="AT344" s="124" t="s">
        <v>72</v>
      </c>
      <c r="AU344" s="124" t="s">
        <v>78</v>
      </c>
      <c r="AY344" s="117" t="s">
        <v>123</v>
      </c>
      <c r="BK344" s="125">
        <f>SUM(BK345:BK348)</f>
        <v>0</v>
      </c>
    </row>
    <row r="345" spans="2:65" s="1" customFormat="1" ht="16.5" customHeight="1">
      <c r="B345" s="32"/>
      <c r="C345" s="128" t="s">
        <v>535</v>
      </c>
      <c r="D345" s="128" t="s">
        <v>125</v>
      </c>
      <c r="E345" s="129" t="s">
        <v>536</v>
      </c>
      <c r="F345" s="130" t="s">
        <v>537</v>
      </c>
      <c r="G345" s="131" t="s">
        <v>519</v>
      </c>
      <c r="H345" s="132">
        <v>1</v>
      </c>
      <c r="I345" s="133"/>
      <c r="J345" s="134">
        <f>ROUND(I345*H345,2)</f>
        <v>0</v>
      </c>
      <c r="K345" s="135"/>
      <c r="L345" s="32"/>
      <c r="M345" s="136" t="s">
        <v>1</v>
      </c>
      <c r="N345" s="137" t="s">
        <v>38</v>
      </c>
      <c r="P345" s="138">
        <f>O345*H345</f>
        <v>0</v>
      </c>
      <c r="Q345" s="138">
        <v>0</v>
      </c>
      <c r="R345" s="138">
        <f>Q345*H345</f>
        <v>0</v>
      </c>
      <c r="S345" s="138">
        <v>0</v>
      </c>
      <c r="T345" s="139">
        <f>S345*H345</f>
        <v>0</v>
      </c>
      <c r="AR345" s="140" t="s">
        <v>520</v>
      </c>
      <c r="AT345" s="140" t="s">
        <v>125</v>
      </c>
      <c r="AU345" s="140" t="s">
        <v>80</v>
      </c>
      <c r="AY345" s="17" t="s">
        <v>123</v>
      </c>
      <c r="BE345" s="141">
        <f>IF(N345="základní",J345,0)</f>
        <v>0</v>
      </c>
      <c r="BF345" s="141">
        <f>IF(N345="snížená",J345,0)</f>
        <v>0</v>
      </c>
      <c r="BG345" s="141">
        <f>IF(N345="zákl. přenesená",J345,0)</f>
        <v>0</v>
      </c>
      <c r="BH345" s="141">
        <f>IF(N345="sníž. přenesená",J345,0)</f>
        <v>0</v>
      </c>
      <c r="BI345" s="141">
        <f>IF(N345="nulová",J345,0)</f>
        <v>0</v>
      </c>
      <c r="BJ345" s="17" t="s">
        <v>78</v>
      </c>
      <c r="BK345" s="141">
        <f>ROUND(I345*H345,2)</f>
        <v>0</v>
      </c>
      <c r="BL345" s="17" t="s">
        <v>520</v>
      </c>
      <c r="BM345" s="140" t="s">
        <v>538</v>
      </c>
    </row>
    <row r="346" spans="2:65" s="1" customFormat="1" ht="11.25">
      <c r="B346" s="32"/>
      <c r="D346" s="142" t="s">
        <v>131</v>
      </c>
      <c r="F346" s="143" t="s">
        <v>537</v>
      </c>
      <c r="I346" s="144"/>
      <c r="L346" s="32"/>
      <c r="M346" s="145"/>
      <c r="T346" s="56"/>
      <c r="AT346" s="17" t="s">
        <v>131</v>
      </c>
      <c r="AU346" s="17" t="s">
        <v>80</v>
      </c>
    </row>
    <row r="347" spans="2:65" s="1" customFormat="1" ht="11.25">
      <c r="B347" s="32"/>
      <c r="D347" s="146" t="s">
        <v>133</v>
      </c>
      <c r="F347" s="147" t="s">
        <v>539</v>
      </c>
      <c r="I347" s="144"/>
      <c r="L347" s="32"/>
      <c r="M347" s="145"/>
      <c r="T347" s="56"/>
      <c r="AT347" s="17" t="s">
        <v>133</v>
      </c>
      <c r="AU347" s="17" t="s">
        <v>80</v>
      </c>
    </row>
    <row r="348" spans="2:65" s="1" customFormat="1" ht="19.5">
      <c r="B348" s="32"/>
      <c r="D348" s="142" t="s">
        <v>523</v>
      </c>
      <c r="F348" s="188" t="s">
        <v>540</v>
      </c>
      <c r="I348" s="144"/>
      <c r="L348" s="32"/>
      <c r="M348" s="145"/>
      <c r="T348" s="56"/>
      <c r="AT348" s="17" t="s">
        <v>523</v>
      </c>
      <c r="AU348" s="17" t="s">
        <v>80</v>
      </c>
    </row>
    <row r="349" spans="2:65" s="11" customFormat="1" ht="22.9" customHeight="1">
      <c r="B349" s="116"/>
      <c r="D349" s="117" t="s">
        <v>72</v>
      </c>
      <c r="E349" s="126" t="s">
        <v>541</v>
      </c>
      <c r="F349" s="126" t="s">
        <v>542</v>
      </c>
      <c r="I349" s="119"/>
      <c r="J349" s="127">
        <f>BK349</f>
        <v>0</v>
      </c>
      <c r="L349" s="116"/>
      <c r="M349" s="121"/>
      <c r="P349" s="122">
        <f>SUM(P350:P352)</f>
        <v>0</v>
      </c>
      <c r="R349" s="122">
        <f>SUM(R350:R352)</f>
        <v>0</v>
      </c>
      <c r="T349" s="123">
        <f>SUM(T350:T352)</f>
        <v>0</v>
      </c>
      <c r="AR349" s="117" t="s">
        <v>153</v>
      </c>
      <c r="AT349" s="124" t="s">
        <v>72</v>
      </c>
      <c r="AU349" s="124" t="s">
        <v>78</v>
      </c>
      <c r="AY349" s="117" t="s">
        <v>123</v>
      </c>
      <c r="BK349" s="125">
        <f>SUM(BK350:BK352)</f>
        <v>0</v>
      </c>
    </row>
    <row r="350" spans="2:65" s="1" customFormat="1" ht="16.5" customHeight="1">
      <c r="B350" s="32"/>
      <c r="C350" s="128" t="s">
        <v>543</v>
      </c>
      <c r="D350" s="128" t="s">
        <v>125</v>
      </c>
      <c r="E350" s="129" t="s">
        <v>544</v>
      </c>
      <c r="F350" s="130" t="s">
        <v>545</v>
      </c>
      <c r="G350" s="131" t="s">
        <v>519</v>
      </c>
      <c r="H350" s="132">
        <v>1</v>
      </c>
      <c r="I350" s="133"/>
      <c r="J350" s="134">
        <f>ROUND(I350*H350,2)</f>
        <v>0</v>
      </c>
      <c r="K350" s="135"/>
      <c r="L350" s="32"/>
      <c r="M350" s="136" t="s">
        <v>1</v>
      </c>
      <c r="N350" s="137" t="s">
        <v>38</v>
      </c>
      <c r="P350" s="138">
        <f>O350*H350</f>
        <v>0</v>
      </c>
      <c r="Q350" s="138">
        <v>0</v>
      </c>
      <c r="R350" s="138">
        <f>Q350*H350</f>
        <v>0</v>
      </c>
      <c r="S350" s="138">
        <v>0</v>
      </c>
      <c r="T350" s="139">
        <f>S350*H350</f>
        <v>0</v>
      </c>
      <c r="AR350" s="140" t="s">
        <v>520</v>
      </c>
      <c r="AT350" s="140" t="s">
        <v>125</v>
      </c>
      <c r="AU350" s="140" t="s">
        <v>80</v>
      </c>
      <c r="AY350" s="17" t="s">
        <v>123</v>
      </c>
      <c r="BE350" s="141">
        <f>IF(N350="základní",J350,0)</f>
        <v>0</v>
      </c>
      <c r="BF350" s="141">
        <f>IF(N350="snížená",J350,0)</f>
        <v>0</v>
      </c>
      <c r="BG350" s="141">
        <f>IF(N350="zákl. přenesená",J350,0)</f>
        <v>0</v>
      </c>
      <c r="BH350" s="141">
        <f>IF(N350="sníž. přenesená",J350,0)</f>
        <v>0</v>
      </c>
      <c r="BI350" s="141">
        <f>IF(N350="nulová",J350,0)</f>
        <v>0</v>
      </c>
      <c r="BJ350" s="17" t="s">
        <v>78</v>
      </c>
      <c r="BK350" s="141">
        <f>ROUND(I350*H350,2)</f>
        <v>0</v>
      </c>
      <c r="BL350" s="17" t="s">
        <v>520</v>
      </c>
      <c r="BM350" s="140" t="s">
        <v>546</v>
      </c>
    </row>
    <row r="351" spans="2:65" s="1" customFormat="1" ht="11.25">
      <c r="B351" s="32"/>
      <c r="D351" s="142" t="s">
        <v>131</v>
      </c>
      <c r="F351" s="143" t="s">
        <v>547</v>
      </c>
      <c r="I351" s="144"/>
      <c r="L351" s="32"/>
      <c r="M351" s="145"/>
      <c r="T351" s="56"/>
      <c r="AT351" s="17" t="s">
        <v>131</v>
      </c>
      <c r="AU351" s="17" t="s">
        <v>80</v>
      </c>
    </row>
    <row r="352" spans="2:65" s="1" customFormat="1" ht="19.5">
      <c r="B352" s="32"/>
      <c r="D352" s="142" t="s">
        <v>523</v>
      </c>
      <c r="F352" s="188" t="s">
        <v>548</v>
      </c>
      <c r="I352" s="144"/>
      <c r="L352" s="32"/>
      <c r="M352" s="145"/>
      <c r="T352" s="56"/>
      <c r="AT352" s="17" t="s">
        <v>523</v>
      </c>
      <c r="AU352" s="17" t="s">
        <v>80</v>
      </c>
    </row>
    <row r="353" spans="2:65" s="11" customFormat="1" ht="22.9" customHeight="1">
      <c r="B353" s="116"/>
      <c r="D353" s="117" t="s">
        <v>72</v>
      </c>
      <c r="E353" s="126" t="s">
        <v>549</v>
      </c>
      <c r="F353" s="126" t="s">
        <v>550</v>
      </c>
      <c r="I353" s="119"/>
      <c r="J353" s="127">
        <f>BK353</f>
        <v>0</v>
      </c>
      <c r="L353" s="116"/>
      <c r="M353" s="121"/>
      <c r="P353" s="122">
        <f>SUM(P354:P357)</f>
        <v>0</v>
      </c>
      <c r="R353" s="122">
        <f>SUM(R354:R357)</f>
        <v>0</v>
      </c>
      <c r="T353" s="123">
        <f>SUM(T354:T357)</f>
        <v>0</v>
      </c>
      <c r="AR353" s="117" t="s">
        <v>153</v>
      </c>
      <c r="AT353" s="124" t="s">
        <v>72</v>
      </c>
      <c r="AU353" s="124" t="s">
        <v>78</v>
      </c>
      <c r="AY353" s="117" t="s">
        <v>123</v>
      </c>
      <c r="BK353" s="125">
        <f>SUM(BK354:BK357)</f>
        <v>0</v>
      </c>
    </row>
    <row r="354" spans="2:65" s="1" customFormat="1" ht="16.5" customHeight="1">
      <c r="B354" s="32"/>
      <c r="C354" s="128" t="s">
        <v>551</v>
      </c>
      <c r="D354" s="128" t="s">
        <v>125</v>
      </c>
      <c r="E354" s="129" t="s">
        <v>552</v>
      </c>
      <c r="F354" s="130" t="s">
        <v>553</v>
      </c>
      <c r="G354" s="131" t="s">
        <v>519</v>
      </c>
      <c r="H354" s="132">
        <v>1</v>
      </c>
      <c r="I354" s="133"/>
      <c r="J354" s="134">
        <f>ROUND(I354*H354,2)</f>
        <v>0</v>
      </c>
      <c r="K354" s="135"/>
      <c r="L354" s="32"/>
      <c r="M354" s="136" t="s">
        <v>1</v>
      </c>
      <c r="N354" s="137" t="s">
        <v>38</v>
      </c>
      <c r="P354" s="138">
        <f>O354*H354</f>
        <v>0</v>
      </c>
      <c r="Q354" s="138">
        <v>0</v>
      </c>
      <c r="R354" s="138">
        <f>Q354*H354</f>
        <v>0</v>
      </c>
      <c r="S354" s="138">
        <v>0</v>
      </c>
      <c r="T354" s="139">
        <f>S354*H354</f>
        <v>0</v>
      </c>
      <c r="AR354" s="140" t="s">
        <v>520</v>
      </c>
      <c r="AT354" s="140" t="s">
        <v>125</v>
      </c>
      <c r="AU354" s="140" t="s">
        <v>80</v>
      </c>
      <c r="AY354" s="17" t="s">
        <v>123</v>
      </c>
      <c r="BE354" s="141">
        <f>IF(N354="základní",J354,0)</f>
        <v>0</v>
      </c>
      <c r="BF354" s="141">
        <f>IF(N354="snížená",J354,0)</f>
        <v>0</v>
      </c>
      <c r="BG354" s="141">
        <f>IF(N354="zákl. přenesená",J354,0)</f>
        <v>0</v>
      </c>
      <c r="BH354" s="141">
        <f>IF(N354="sníž. přenesená",J354,0)</f>
        <v>0</v>
      </c>
      <c r="BI354" s="141">
        <f>IF(N354="nulová",J354,0)</f>
        <v>0</v>
      </c>
      <c r="BJ354" s="17" t="s">
        <v>78</v>
      </c>
      <c r="BK354" s="141">
        <f>ROUND(I354*H354,2)</f>
        <v>0</v>
      </c>
      <c r="BL354" s="17" t="s">
        <v>520</v>
      </c>
      <c r="BM354" s="140" t="s">
        <v>554</v>
      </c>
    </row>
    <row r="355" spans="2:65" s="1" customFormat="1" ht="11.25">
      <c r="B355" s="32"/>
      <c r="D355" s="142" t="s">
        <v>131</v>
      </c>
      <c r="F355" s="143" t="s">
        <v>553</v>
      </c>
      <c r="I355" s="144"/>
      <c r="L355" s="32"/>
      <c r="M355" s="145"/>
      <c r="T355" s="56"/>
      <c r="AT355" s="17" t="s">
        <v>131</v>
      </c>
      <c r="AU355" s="17" t="s">
        <v>80</v>
      </c>
    </row>
    <row r="356" spans="2:65" s="1" customFormat="1" ht="11.25">
      <c r="B356" s="32"/>
      <c r="D356" s="146" t="s">
        <v>133</v>
      </c>
      <c r="F356" s="147" t="s">
        <v>555</v>
      </c>
      <c r="I356" s="144"/>
      <c r="L356" s="32"/>
      <c r="M356" s="145"/>
      <c r="T356" s="56"/>
      <c r="AT356" s="17" t="s">
        <v>133</v>
      </c>
      <c r="AU356" s="17" t="s">
        <v>80</v>
      </c>
    </row>
    <row r="357" spans="2:65" s="1" customFormat="1" ht="19.5">
      <c r="B357" s="32"/>
      <c r="D357" s="142" t="s">
        <v>523</v>
      </c>
      <c r="F357" s="188" t="s">
        <v>556</v>
      </c>
      <c r="I357" s="144"/>
      <c r="L357" s="32"/>
      <c r="M357" s="145"/>
      <c r="T357" s="56"/>
      <c r="AT357" s="17" t="s">
        <v>523</v>
      </c>
      <c r="AU357" s="17" t="s">
        <v>80</v>
      </c>
    </row>
    <row r="358" spans="2:65" s="11" customFormat="1" ht="22.9" customHeight="1">
      <c r="B358" s="116"/>
      <c r="D358" s="117" t="s">
        <v>72</v>
      </c>
      <c r="E358" s="126" t="s">
        <v>557</v>
      </c>
      <c r="F358" s="126" t="s">
        <v>558</v>
      </c>
      <c r="I358" s="119"/>
      <c r="J358" s="127">
        <f>BK358</f>
        <v>0</v>
      </c>
      <c r="L358" s="116"/>
      <c r="M358" s="121"/>
      <c r="P358" s="122">
        <f>SUM(P359:P361)</f>
        <v>0</v>
      </c>
      <c r="R358" s="122">
        <f>SUM(R359:R361)</f>
        <v>0</v>
      </c>
      <c r="T358" s="123">
        <f>SUM(T359:T361)</f>
        <v>0</v>
      </c>
      <c r="AR358" s="117" t="s">
        <v>153</v>
      </c>
      <c r="AT358" s="124" t="s">
        <v>72</v>
      </c>
      <c r="AU358" s="124" t="s">
        <v>78</v>
      </c>
      <c r="AY358" s="117" t="s">
        <v>123</v>
      </c>
      <c r="BK358" s="125">
        <f>SUM(BK359:BK361)</f>
        <v>0</v>
      </c>
    </row>
    <row r="359" spans="2:65" s="1" customFormat="1" ht="16.5" customHeight="1">
      <c r="B359" s="32"/>
      <c r="C359" s="128" t="s">
        <v>559</v>
      </c>
      <c r="D359" s="128" t="s">
        <v>125</v>
      </c>
      <c r="E359" s="129" t="s">
        <v>560</v>
      </c>
      <c r="F359" s="130" t="s">
        <v>561</v>
      </c>
      <c r="G359" s="131" t="s">
        <v>519</v>
      </c>
      <c r="H359" s="132">
        <v>1</v>
      </c>
      <c r="I359" s="133"/>
      <c r="J359" s="134">
        <f>ROUND(I359*H359,2)</f>
        <v>0</v>
      </c>
      <c r="K359" s="135"/>
      <c r="L359" s="32"/>
      <c r="M359" s="136" t="s">
        <v>1</v>
      </c>
      <c r="N359" s="137" t="s">
        <v>38</v>
      </c>
      <c r="P359" s="138">
        <f>O359*H359</f>
        <v>0</v>
      </c>
      <c r="Q359" s="138">
        <v>0</v>
      </c>
      <c r="R359" s="138">
        <f>Q359*H359</f>
        <v>0</v>
      </c>
      <c r="S359" s="138">
        <v>0</v>
      </c>
      <c r="T359" s="139">
        <f>S359*H359</f>
        <v>0</v>
      </c>
      <c r="AR359" s="140" t="s">
        <v>520</v>
      </c>
      <c r="AT359" s="140" t="s">
        <v>125</v>
      </c>
      <c r="AU359" s="140" t="s">
        <v>80</v>
      </c>
      <c r="AY359" s="17" t="s">
        <v>123</v>
      </c>
      <c r="BE359" s="141">
        <f>IF(N359="základní",J359,0)</f>
        <v>0</v>
      </c>
      <c r="BF359" s="141">
        <f>IF(N359="snížená",J359,0)</f>
        <v>0</v>
      </c>
      <c r="BG359" s="141">
        <f>IF(N359="zákl. přenesená",J359,0)</f>
        <v>0</v>
      </c>
      <c r="BH359" s="141">
        <f>IF(N359="sníž. přenesená",J359,0)</f>
        <v>0</v>
      </c>
      <c r="BI359" s="141">
        <f>IF(N359="nulová",J359,0)</f>
        <v>0</v>
      </c>
      <c r="BJ359" s="17" t="s">
        <v>78</v>
      </c>
      <c r="BK359" s="141">
        <f>ROUND(I359*H359,2)</f>
        <v>0</v>
      </c>
      <c r="BL359" s="17" t="s">
        <v>520</v>
      </c>
      <c r="BM359" s="140" t="s">
        <v>562</v>
      </c>
    </row>
    <row r="360" spans="2:65" s="1" customFormat="1" ht="11.25">
      <c r="B360" s="32"/>
      <c r="D360" s="142" t="s">
        <v>131</v>
      </c>
      <c r="F360" s="143" t="s">
        <v>563</v>
      </c>
      <c r="I360" s="144"/>
      <c r="L360" s="32"/>
      <c r="M360" s="145"/>
      <c r="T360" s="56"/>
      <c r="AT360" s="17" t="s">
        <v>131</v>
      </c>
      <c r="AU360" s="17" t="s">
        <v>80</v>
      </c>
    </row>
    <row r="361" spans="2:65" s="1" customFormat="1" ht="19.5">
      <c r="B361" s="32"/>
      <c r="D361" s="142" t="s">
        <v>523</v>
      </c>
      <c r="F361" s="188" t="s">
        <v>564</v>
      </c>
      <c r="I361" s="144"/>
      <c r="L361" s="32"/>
      <c r="M361" s="189"/>
      <c r="N361" s="190"/>
      <c r="O361" s="190"/>
      <c r="P361" s="190"/>
      <c r="Q361" s="190"/>
      <c r="R361" s="190"/>
      <c r="S361" s="190"/>
      <c r="T361" s="191"/>
      <c r="AT361" s="17" t="s">
        <v>523</v>
      </c>
      <c r="AU361" s="17" t="s">
        <v>80</v>
      </c>
    </row>
    <row r="362" spans="2:65" s="1" customFormat="1" ht="6.95" customHeight="1">
      <c r="B362" s="44"/>
      <c r="C362" s="45"/>
      <c r="D362" s="45"/>
      <c r="E362" s="45"/>
      <c r="F362" s="45"/>
      <c r="G362" s="45"/>
      <c r="H362" s="45"/>
      <c r="I362" s="45"/>
      <c r="J362" s="45"/>
      <c r="K362" s="45"/>
      <c r="L362" s="32"/>
    </row>
  </sheetData>
  <sheetProtection algorithmName="SHA-512" hashValue="P1jfpJ+2dblUIuh/i2A1vLfJVbI/wzD4FYnly10uwClU89JI+7DRzsI/C/l/tCxeOZymk08xs1lOMoFDgarm/w==" saltValue="K9Akvai5R400kL+Ui8CRI3rycavNSmy1YhNhnRtuOcxWKPdBmp6FIzCgRaiLfYSvf4Q7iHGffSUnRjbKDl2+HA==" spinCount="100000" sheet="1" objects="1" scenarios="1" formatColumns="0" formatRows="0" autoFilter="0"/>
  <autoFilter ref="C132:K361" xr:uid="{00000000-0009-0000-0000-000001000000}"/>
  <mergeCells count="6">
    <mergeCell ref="L2:V2"/>
    <mergeCell ref="E7:H7"/>
    <mergeCell ref="E16:H16"/>
    <mergeCell ref="E25:H25"/>
    <mergeCell ref="E85:H85"/>
    <mergeCell ref="E125:H125"/>
  </mergeCells>
  <hyperlinks>
    <hyperlink ref="F138" r:id="rId1" xr:uid="{00000000-0004-0000-0100-000000000000}"/>
    <hyperlink ref="F144" r:id="rId2" xr:uid="{00000000-0004-0000-0100-000001000000}"/>
    <hyperlink ref="F149" r:id="rId3" xr:uid="{00000000-0004-0000-0100-000002000000}"/>
    <hyperlink ref="F154" r:id="rId4" xr:uid="{00000000-0004-0000-0100-000003000000}"/>
    <hyperlink ref="F160" r:id="rId5" xr:uid="{00000000-0004-0000-0100-000004000000}"/>
    <hyperlink ref="F163" r:id="rId6" xr:uid="{00000000-0004-0000-0100-000005000000}"/>
    <hyperlink ref="F166" r:id="rId7" xr:uid="{00000000-0004-0000-0100-000006000000}"/>
    <hyperlink ref="F170" r:id="rId8" xr:uid="{00000000-0004-0000-0100-000007000000}"/>
    <hyperlink ref="F174" r:id="rId9" xr:uid="{00000000-0004-0000-0100-000008000000}"/>
    <hyperlink ref="F177" r:id="rId10" xr:uid="{00000000-0004-0000-0100-000009000000}"/>
    <hyperlink ref="F185" r:id="rId11" xr:uid="{00000000-0004-0000-0100-00000A000000}"/>
    <hyperlink ref="F189" r:id="rId12" xr:uid="{00000000-0004-0000-0100-00000B000000}"/>
    <hyperlink ref="F193" r:id="rId13" xr:uid="{00000000-0004-0000-0100-00000C000000}"/>
    <hyperlink ref="F196" r:id="rId14" xr:uid="{00000000-0004-0000-0100-00000D000000}"/>
    <hyperlink ref="F199" r:id="rId15" xr:uid="{00000000-0004-0000-0100-00000E000000}"/>
    <hyperlink ref="F202" r:id="rId16" xr:uid="{00000000-0004-0000-0100-00000F000000}"/>
    <hyperlink ref="F205" r:id="rId17" xr:uid="{00000000-0004-0000-0100-000010000000}"/>
    <hyperlink ref="F209" r:id="rId18" xr:uid="{00000000-0004-0000-0100-000011000000}"/>
    <hyperlink ref="F214" r:id="rId19" xr:uid="{00000000-0004-0000-0100-000012000000}"/>
    <hyperlink ref="F220" r:id="rId20" xr:uid="{00000000-0004-0000-0100-000013000000}"/>
    <hyperlink ref="F223" r:id="rId21" xr:uid="{00000000-0004-0000-0100-000014000000}"/>
    <hyperlink ref="F235" r:id="rId22" xr:uid="{00000000-0004-0000-0100-000015000000}"/>
    <hyperlink ref="F238" r:id="rId23" xr:uid="{00000000-0004-0000-0100-000016000000}"/>
    <hyperlink ref="F241" r:id="rId24" xr:uid="{00000000-0004-0000-0100-000017000000}"/>
    <hyperlink ref="F245" r:id="rId25" xr:uid="{00000000-0004-0000-0100-000018000000}"/>
    <hyperlink ref="F253" r:id="rId26" xr:uid="{00000000-0004-0000-0100-000019000000}"/>
    <hyperlink ref="F256" r:id="rId27" xr:uid="{00000000-0004-0000-0100-00001A000000}"/>
    <hyperlink ref="F259" r:id="rId28" xr:uid="{00000000-0004-0000-0100-00001B000000}"/>
    <hyperlink ref="F262" r:id="rId29" xr:uid="{00000000-0004-0000-0100-00001C000000}"/>
    <hyperlink ref="F266" r:id="rId30" xr:uid="{00000000-0004-0000-0100-00001D000000}"/>
    <hyperlink ref="F271" r:id="rId31" xr:uid="{00000000-0004-0000-0100-00001E000000}"/>
    <hyperlink ref="F274" r:id="rId32" xr:uid="{00000000-0004-0000-0100-00001F000000}"/>
    <hyperlink ref="F277" r:id="rId33" xr:uid="{00000000-0004-0000-0100-000020000000}"/>
    <hyperlink ref="F280" r:id="rId34" xr:uid="{00000000-0004-0000-0100-000021000000}"/>
    <hyperlink ref="F284" r:id="rId35" xr:uid="{00000000-0004-0000-0100-000022000000}"/>
    <hyperlink ref="F287" r:id="rId36" xr:uid="{00000000-0004-0000-0100-000023000000}"/>
    <hyperlink ref="F290" r:id="rId37" xr:uid="{00000000-0004-0000-0100-000024000000}"/>
    <hyperlink ref="F293" r:id="rId38" xr:uid="{00000000-0004-0000-0100-000025000000}"/>
    <hyperlink ref="F297" r:id="rId39" xr:uid="{00000000-0004-0000-0100-000026000000}"/>
    <hyperlink ref="F300" r:id="rId40" xr:uid="{00000000-0004-0000-0100-000027000000}"/>
    <hyperlink ref="F303" r:id="rId41" xr:uid="{00000000-0004-0000-0100-000028000000}"/>
    <hyperlink ref="F306" r:id="rId42" xr:uid="{00000000-0004-0000-0100-000029000000}"/>
    <hyperlink ref="F309" r:id="rId43" xr:uid="{00000000-0004-0000-0100-00002A000000}"/>
    <hyperlink ref="F313" r:id="rId44" xr:uid="{00000000-0004-0000-0100-00002B000000}"/>
    <hyperlink ref="F317" r:id="rId45" xr:uid="{00000000-0004-0000-0100-00002C000000}"/>
    <hyperlink ref="F320" r:id="rId46" xr:uid="{00000000-0004-0000-0100-00002D000000}"/>
    <hyperlink ref="F324" r:id="rId47" xr:uid="{00000000-0004-0000-0100-00002E000000}"/>
    <hyperlink ref="F327" r:id="rId48" xr:uid="{00000000-0004-0000-0100-00002F000000}"/>
    <hyperlink ref="F330" r:id="rId49" xr:uid="{00000000-0004-0000-0100-000030000000}"/>
    <hyperlink ref="F334" r:id="rId50" xr:uid="{00000000-0004-0000-0100-000031000000}"/>
    <hyperlink ref="F347" r:id="rId51" xr:uid="{00000000-0004-0000-0100-000032000000}"/>
    <hyperlink ref="F356" r:id="rId52" xr:uid="{00000000-0004-0000-0100-00003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2024-001-MB - Demolice mě...</vt:lpstr>
      <vt:lpstr>'2024-001-MB - Demolice mě...'!Názvy_tisku</vt:lpstr>
      <vt:lpstr>'Rekapitulace stavby'!Názvy_tisku</vt:lpstr>
      <vt:lpstr>'2024-001-MB - Demolice mě...'!Oblast_tisku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Martina Bartáková</dc:creator>
  <cp:lastModifiedBy>Ing. Martina Bartáková</cp:lastModifiedBy>
  <dcterms:created xsi:type="dcterms:W3CDTF">2024-08-20T07:50:30Z</dcterms:created>
  <dcterms:modified xsi:type="dcterms:W3CDTF">2024-08-20T07:51:36Z</dcterms:modified>
</cp:coreProperties>
</file>