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O:\ORMI\ORMI\Investice\Zakázky I_kategorie\2025\ZŠ Dr.M.Tyrše - výměna oken IV. etapa\ZD\"/>
    </mc:Choice>
  </mc:AlternateContent>
  <xr:revisionPtr revIDLastSave="0" documentId="13_ncr:1_{60D00473-BDED-4CF3-90FC-8AC5C1FF2357}" xr6:coauthVersionLast="47" xr6:coauthVersionMax="47" xr10:uidLastSave="{00000000-0000-0000-0000-000000000000}"/>
  <bookViews>
    <workbookView xWindow="345" yWindow="1665" windowWidth="20130" windowHeight="12945" activeTab="1" xr2:uid="{00000000-000D-0000-FFFF-FFFF00000000}"/>
  </bookViews>
  <sheets>
    <sheet name="Rekapitulace stavby" sheetId="1" r:id="rId1"/>
    <sheet name="240127-1 - ZŠ Dr. Mirosla..." sheetId="2" r:id="rId2"/>
    <sheet name="240127-2 - VRN" sheetId="3" r:id="rId3"/>
  </sheets>
  <definedNames>
    <definedName name="_xlnm._FilterDatabase" localSheetId="1" hidden="1">'240127-1 - ZŠ Dr. Mirosla...'!$C$125:$K$304</definedName>
    <definedName name="_xlnm._FilterDatabase" localSheetId="2" hidden="1">'240127-2 - VRN'!$C$121:$K$138</definedName>
    <definedName name="_xlnm.Print_Titles" localSheetId="1">'240127-1 - ZŠ Dr. Mirosla...'!$125:$125</definedName>
    <definedName name="_xlnm.Print_Titles" localSheetId="2">'240127-2 - VRN'!$121:$121</definedName>
    <definedName name="_xlnm.Print_Titles" localSheetId="0">'Rekapitulace stavby'!$92:$92</definedName>
    <definedName name="_xlnm.Print_Area" localSheetId="1">'240127-1 - ZŠ Dr. Mirosla...'!$C$4:$J$76,'240127-1 - ZŠ Dr. Mirosla...'!$C$82:$J$107,'240127-1 - ZŠ Dr. Mirosla...'!$C$113:$K$304</definedName>
    <definedName name="_xlnm.Print_Area" localSheetId="2">'240127-2 - VRN'!$C$4:$J$76,'240127-2 - VRN'!$C$82:$J$103,'240127-2 - VRN'!$C$109:$K$138</definedName>
    <definedName name="_xlnm.Print_Area" localSheetId="0">'Rekapitulace stavby'!$D$4:$AO$76,'Rekapitulace stavby'!$C$82:$AQ$97</definedName>
  </definedNames>
  <calcPr calcId="181029"/>
</workbook>
</file>

<file path=xl/calcChain.xml><?xml version="1.0" encoding="utf-8"?>
<calcChain xmlns="http://schemas.openxmlformats.org/spreadsheetml/2006/main">
  <c r="J37" i="3" l="1"/>
  <c r="J36" i="3"/>
  <c r="AY96" i="1"/>
  <c r="J35" i="3"/>
  <c r="AX96" i="1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5" i="3"/>
  <c r="BH135" i="3"/>
  <c r="BG135" i="3"/>
  <c r="BF135" i="3"/>
  <c r="T135" i="3"/>
  <c r="T134" i="3"/>
  <c r="R135" i="3"/>
  <c r="R134" i="3"/>
  <c r="P135" i="3"/>
  <c r="P134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7" i="3"/>
  <c r="BH127" i="3"/>
  <c r="BG127" i="3"/>
  <c r="BF127" i="3"/>
  <c r="T127" i="3"/>
  <c r="T126" i="3"/>
  <c r="R127" i="3"/>
  <c r="R126" i="3"/>
  <c r="P127" i="3"/>
  <c r="P126" i="3"/>
  <c r="BI125" i="3"/>
  <c r="BH125" i="3"/>
  <c r="BG125" i="3"/>
  <c r="BF125" i="3"/>
  <c r="T125" i="3"/>
  <c r="T124" i="3"/>
  <c r="R125" i="3"/>
  <c r="R124" i="3"/>
  <c r="P125" i="3"/>
  <c r="P124" i="3"/>
  <c r="F116" i="3"/>
  <c r="E114" i="3"/>
  <c r="F89" i="3"/>
  <c r="E87" i="3"/>
  <c r="J24" i="3"/>
  <c r="E24" i="3"/>
  <c r="J119" i="3" s="1"/>
  <c r="J23" i="3"/>
  <c r="J21" i="3"/>
  <c r="E21" i="3"/>
  <c r="J91" i="3"/>
  <c r="J20" i="3"/>
  <c r="J18" i="3"/>
  <c r="E18" i="3"/>
  <c r="F119" i="3"/>
  <c r="J17" i="3"/>
  <c r="J15" i="3"/>
  <c r="E15" i="3"/>
  <c r="F91" i="3"/>
  <c r="J14" i="3"/>
  <c r="J12" i="3"/>
  <c r="J89" i="3"/>
  <c r="E7" i="3"/>
  <c r="E85" i="3" s="1"/>
  <c r="J37" i="2"/>
  <c r="J36" i="2"/>
  <c r="AY95" i="1"/>
  <c r="J35" i="2"/>
  <c r="AX95" i="1" s="1"/>
  <c r="BI293" i="2"/>
  <c r="BH293" i="2"/>
  <c r="BG293" i="2"/>
  <c r="BF293" i="2"/>
  <c r="T293" i="2"/>
  <c r="R293" i="2"/>
  <c r="P293" i="2"/>
  <c r="BI282" i="2"/>
  <c r="BH282" i="2"/>
  <c r="BG282" i="2"/>
  <c r="BF282" i="2"/>
  <c r="T282" i="2"/>
  <c r="R282" i="2"/>
  <c r="P282" i="2"/>
  <c r="BI271" i="2"/>
  <c r="BH271" i="2"/>
  <c r="BG271" i="2"/>
  <c r="BF271" i="2"/>
  <c r="T271" i="2"/>
  <c r="R271" i="2"/>
  <c r="P271" i="2"/>
  <c r="BI260" i="2"/>
  <c r="BH260" i="2"/>
  <c r="BG260" i="2"/>
  <c r="BF260" i="2"/>
  <c r="T260" i="2"/>
  <c r="R260" i="2"/>
  <c r="P260" i="2"/>
  <c r="BI256" i="2"/>
  <c r="BH256" i="2"/>
  <c r="BG256" i="2"/>
  <c r="BF256" i="2"/>
  <c r="T256" i="2"/>
  <c r="T255" i="2"/>
  <c r="R256" i="2"/>
  <c r="R255" i="2" s="1"/>
  <c r="P256" i="2"/>
  <c r="P255" i="2"/>
  <c r="BI254" i="2"/>
  <c r="BH254" i="2"/>
  <c r="BG254" i="2"/>
  <c r="BF254" i="2"/>
  <c r="T254" i="2"/>
  <c r="R254" i="2"/>
  <c r="P254" i="2"/>
  <c r="BI251" i="2"/>
  <c r="BH251" i="2"/>
  <c r="BG251" i="2"/>
  <c r="BF251" i="2"/>
  <c r="T251" i="2"/>
  <c r="R251" i="2"/>
  <c r="P251" i="2"/>
  <c r="BI242" i="2"/>
  <c r="BH242" i="2"/>
  <c r="BG242" i="2"/>
  <c r="BF242" i="2"/>
  <c r="T242" i="2"/>
  <c r="R242" i="2"/>
  <c r="P242" i="2"/>
  <c r="BI234" i="2"/>
  <c r="BH234" i="2"/>
  <c r="BG234" i="2"/>
  <c r="BF234" i="2"/>
  <c r="T234" i="2"/>
  <c r="R234" i="2"/>
  <c r="P234" i="2"/>
  <c r="BI228" i="2"/>
  <c r="BH228" i="2"/>
  <c r="BG228" i="2"/>
  <c r="BF228" i="2"/>
  <c r="T228" i="2"/>
  <c r="R228" i="2"/>
  <c r="P228" i="2"/>
  <c r="BI220" i="2"/>
  <c r="BH220" i="2"/>
  <c r="BG220" i="2"/>
  <c r="BF220" i="2"/>
  <c r="T220" i="2"/>
  <c r="R220" i="2"/>
  <c r="P220" i="2"/>
  <c r="BI218" i="2"/>
  <c r="BH218" i="2"/>
  <c r="BG218" i="2"/>
  <c r="BF218" i="2"/>
  <c r="T218" i="2"/>
  <c r="R218" i="2"/>
  <c r="P218" i="2"/>
  <c r="BI216" i="2"/>
  <c r="BH216" i="2"/>
  <c r="BG216" i="2"/>
  <c r="BF216" i="2"/>
  <c r="T216" i="2"/>
  <c r="R216" i="2"/>
  <c r="P216" i="2"/>
  <c r="BI214" i="2"/>
  <c r="BH214" i="2"/>
  <c r="BG214" i="2"/>
  <c r="BF214" i="2"/>
  <c r="T214" i="2"/>
  <c r="R214" i="2"/>
  <c r="P214" i="2"/>
  <c r="BI212" i="2"/>
  <c r="BH212" i="2"/>
  <c r="BG212" i="2"/>
  <c r="BF212" i="2"/>
  <c r="T212" i="2"/>
  <c r="R212" i="2"/>
  <c r="P212" i="2"/>
  <c r="BI209" i="2"/>
  <c r="BH209" i="2"/>
  <c r="BG209" i="2"/>
  <c r="BF209" i="2"/>
  <c r="T209" i="2"/>
  <c r="R209" i="2"/>
  <c r="P209" i="2"/>
  <c r="BI206" i="2"/>
  <c r="BH206" i="2"/>
  <c r="BG206" i="2"/>
  <c r="BF206" i="2"/>
  <c r="T206" i="2"/>
  <c r="R206" i="2"/>
  <c r="P206" i="2"/>
  <c r="BI203" i="2"/>
  <c r="BH203" i="2"/>
  <c r="BG203" i="2"/>
  <c r="BF203" i="2"/>
  <c r="T203" i="2"/>
  <c r="T202" i="2"/>
  <c r="R203" i="2"/>
  <c r="R202" i="2"/>
  <c r="P203" i="2"/>
  <c r="P202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3" i="2"/>
  <c r="BH193" i="2"/>
  <c r="BG193" i="2"/>
  <c r="BF193" i="2"/>
  <c r="T193" i="2"/>
  <c r="R193" i="2"/>
  <c r="P193" i="2"/>
  <c r="BI189" i="2"/>
  <c r="BH189" i="2"/>
  <c r="BG189" i="2"/>
  <c r="BF189" i="2"/>
  <c r="T189" i="2"/>
  <c r="R189" i="2"/>
  <c r="P189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3" i="2"/>
  <c r="BH173" i="2"/>
  <c r="BG173" i="2"/>
  <c r="BF173" i="2"/>
  <c r="T173" i="2"/>
  <c r="R173" i="2"/>
  <c r="P173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55" i="2"/>
  <c r="BH155" i="2"/>
  <c r="BG155" i="2"/>
  <c r="BF155" i="2"/>
  <c r="T155" i="2"/>
  <c r="R155" i="2"/>
  <c r="P155" i="2"/>
  <c r="BI149" i="2"/>
  <c r="BH149" i="2"/>
  <c r="F36" i="2" s="1"/>
  <c r="BG149" i="2"/>
  <c r="BF149" i="2"/>
  <c r="T149" i="2"/>
  <c r="R149" i="2"/>
  <c r="P149" i="2"/>
  <c r="BI139" i="2"/>
  <c r="BH139" i="2"/>
  <c r="BG139" i="2"/>
  <c r="F35" i="2" s="1"/>
  <c r="BF139" i="2"/>
  <c r="F34" i="2" s="1"/>
  <c r="T139" i="2"/>
  <c r="R139" i="2"/>
  <c r="P139" i="2"/>
  <c r="BI129" i="2"/>
  <c r="BH129" i="2"/>
  <c r="BG129" i="2"/>
  <c r="BF129" i="2"/>
  <c r="T129" i="2"/>
  <c r="R129" i="2"/>
  <c r="P129" i="2"/>
  <c r="F120" i="2"/>
  <c r="E118" i="2"/>
  <c r="F89" i="2"/>
  <c r="E87" i="2"/>
  <c r="J24" i="2"/>
  <c r="E24" i="2"/>
  <c r="J123" i="2" s="1"/>
  <c r="J23" i="2"/>
  <c r="J21" i="2"/>
  <c r="E21" i="2"/>
  <c r="J122" i="2" s="1"/>
  <c r="J20" i="2"/>
  <c r="J18" i="2"/>
  <c r="E18" i="2"/>
  <c r="F123" i="2" s="1"/>
  <c r="J17" i="2"/>
  <c r="J15" i="2"/>
  <c r="E15" i="2"/>
  <c r="F122" i="2" s="1"/>
  <c r="J14" i="2"/>
  <c r="J12" i="2"/>
  <c r="J120" i="2"/>
  <c r="E7" i="2"/>
  <c r="E116" i="2"/>
  <c r="L90" i="1"/>
  <c r="AM90" i="1"/>
  <c r="AM89" i="1"/>
  <c r="L89" i="1"/>
  <c r="AM87" i="1"/>
  <c r="L87" i="1"/>
  <c r="L85" i="1"/>
  <c r="L84" i="1"/>
  <c r="J282" i="2"/>
  <c r="J260" i="2"/>
  <c r="J254" i="2"/>
  <c r="J242" i="2"/>
  <c r="BK228" i="2"/>
  <c r="J218" i="2"/>
  <c r="J214" i="2"/>
  <c r="J209" i="2"/>
  <c r="BK203" i="2"/>
  <c r="BK201" i="2"/>
  <c r="J199" i="2"/>
  <c r="BK189" i="2"/>
  <c r="BK182" i="2"/>
  <c r="BK176" i="2"/>
  <c r="BK164" i="2"/>
  <c r="J163" i="2"/>
  <c r="J149" i="2"/>
  <c r="J129" i="2"/>
  <c r="BK127" i="3"/>
  <c r="BK133" i="3"/>
  <c r="BK138" i="3"/>
  <c r="BK293" i="2"/>
  <c r="BK271" i="2"/>
  <c r="BK256" i="2"/>
  <c r="BK251" i="2"/>
  <c r="BK234" i="2"/>
  <c r="BK220" i="2"/>
  <c r="BK216" i="2"/>
  <c r="BK212" i="2"/>
  <c r="BK206" i="2"/>
  <c r="BK200" i="2"/>
  <c r="BK193" i="2"/>
  <c r="J189" i="2"/>
  <c r="J182" i="2"/>
  <c r="J176" i="2"/>
  <c r="J164" i="2"/>
  <c r="J155" i="2"/>
  <c r="J138" i="3"/>
  <c r="J125" i="3"/>
  <c r="J132" i="3"/>
  <c r="BK132" i="3"/>
  <c r="BK129" i="2"/>
  <c r="BK131" i="3"/>
  <c r="J127" i="3"/>
  <c r="J130" i="3"/>
  <c r="J139" i="2"/>
  <c r="J293" i="2"/>
  <c r="J271" i="2"/>
  <c r="J256" i="2"/>
  <c r="BK242" i="2"/>
  <c r="J228" i="2"/>
  <c r="BK218" i="2"/>
  <c r="BK214" i="2"/>
  <c r="BK209" i="2"/>
  <c r="J201" i="2"/>
  <c r="BK199" i="2"/>
  <c r="BK183" i="2"/>
  <c r="BK177" i="2"/>
  <c r="BK173" i="2"/>
  <c r="BK155" i="2"/>
  <c r="BK139" i="2"/>
  <c r="BK135" i="3"/>
  <c r="BK130" i="3"/>
  <c r="J137" i="3"/>
  <c r="BK282" i="2"/>
  <c r="BK260" i="2"/>
  <c r="BK254" i="2"/>
  <c r="J251" i="2"/>
  <c r="J234" i="2"/>
  <c r="J220" i="2"/>
  <c r="J216" i="2"/>
  <c r="J212" i="2"/>
  <c r="J206" i="2"/>
  <c r="J203" i="2"/>
  <c r="J200" i="2"/>
  <c r="J193" i="2"/>
  <c r="J183" i="2"/>
  <c r="J177" i="2"/>
  <c r="J173" i="2"/>
  <c r="BK163" i="2"/>
  <c r="BK149" i="2"/>
  <c r="J133" i="3"/>
  <c r="BK137" i="3"/>
  <c r="BK125" i="3"/>
  <c r="J135" i="3"/>
  <c r="F37" i="2"/>
  <c r="AS94" i="1"/>
  <c r="J131" i="3"/>
  <c r="J34" i="2" l="1"/>
  <c r="P128" i="2"/>
  <c r="P198" i="2"/>
  <c r="R205" i="2"/>
  <c r="BK128" i="2"/>
  <c r="J128" i="2" s="1"/>
  <c r="J98" i="2" s="1"/>
  <c r="BK198" i="2"/>
  <c r="J198" i="2"/>
  <c r="J100" i="2" s="1"/>
  <c r="P213" i="2"/>
  <c r="BK259" i="2"/>
  <c r="J259" i="2"/>
  <c r="J106" i="2" s="1"/>
  <c r="T259" i="2"/>
  <c r="P172" i="2"/>
  <c r="R213" i="2"/>
  <c r="P259" i="2"/>
  <c r="R259" i="2"/>
  <c r="R129" i="3"/>
  <c r="R123" i="3"/>
  <c r="R122" i="3" s="1"/>
  <c r="R172" i="2"/>
  <c r="P205" i="2"/>
  <c r="P204" i="2"/>
  <c r="BK136" i="3"/>
  <c r="J136" i="3"/>
  <c r="J102" i="3"/>
  <c r="T128" i="2"/>
  <c r="T127" i="2" s="1"/>
  <c r="BK213" i="2"/>
  <c r="J213" i="2"/>
  <c r="J104" i="2"/>
  <c r="BK129" i="3"/>
  <c r="J129" i="3" s="1"/>
  <c r="J100" i="3" s="1"/>
  <c r="T129" i="3"/>
  <c r="BK172" i="2"/>
  <c r="J172" i="2"/>
  <c r="J99" i="2"/>
  <c r="R198" i="2"/>
  <c r="BK205" i="2"/>
  <c r="J205" i="2" s="1"/>
  <c r="J103" i="2" s="1"/>
  <c r="R136" i="3"/>
  <c r="T172" i="2"/>
  <c r="T213" i="2"/>
  <c r="P136" i="3"/>
  <c r="R128" i="2"/>
  <c r="R127" i="2" s="1"/>
  <c r="T198" i="2"/>
  <c r="T205" i="2"/>
  <c r="P129" i="3"/>
  <c r="P123" i="3" s="1"/>
  <c r="P122" i="3" s="1"/>
  <c r="AU96" i="1" s="1"/>
  <c r="T136" i="3"/>
  <c r="T123" i="3" s="1"/>
  <c r="T122" i="3" s="1"/>
  <c r="BK202" i="2"/>
  <c r="J202" i="2"/>
  <c r="J101" i="2"/>
  <c r="BK255" i="2"/>
  <c r="J255" i="2" s="1"/>
  <c r="J105" i="2" s="1"/>
  <c r="BK124" i="3"/>
  <c r="BK134" i="3"/>
  <c r="J134" i="3" s="1"/>
  <c r="J101" i="3" s="1"/>
  <c r="BK126" i="3"/>
  <c r="J126" i="3"/>
  <c r="J99" i="3" s="1"/>
  <c r="J92" i="3"/>
  <c r="F118" i="3"/>
  <c r="BE130" i="3"/>
  <c r="F92" i="3"/>
  <c r="J118" i="3"/>
  <c r="BE131" i="3"/>
  <c r="J116" i="3"/>
  <c r="BE135" i="3"/>
  <c r="E112" i="3"/>
  <c r="BE127" i="3"/>
  <c r="BE132" i="3"/>
  <c r="BE125" i="3"/>
  <c r="BE137" i="3"/>
  <c r="BE138" i="3"/>
  <c r="BE133" i="3"/>
  <c r="BA95" i="1"/>
  <c r="BA94" i="1" s="1"/>
  <c r="W30" i="1" s="1"/>
  <c r="E85" i="2"/>
  <c r="J89" i="2"/>
  <c r="F91" i="2"/>
  <c r="J91" i="2"/>
  <c r="F92" i="2"/>
  <c r="J92" i="2"/>
  <c r="BE129" i="2"/>
  <c r="BE139" i="2"/>
  <c r="BE149" i="2"/>
  <c r="BE155" i="2"/>
  <c r="BE163" i="2"/>
  <c r="BE164" i="2"/>
  <c r="BE173" i="2"/>
  <c r="BE176" i="2"/>
  <c r="BE177" i="2"/>
  <c r="BE182" i="2"/>
  <c r="BE183" i="2"/>
  <c r="BE189" i="2"/>
  <c r="BE193" i="2"/>
  <c r="BE199" i="2"/>
  <c r="BE200" i="2"/>
  <c r="BE201" i="2"/>
  <c r="BE203" i="2"/>
  <c r="BE206" i="2"/>
  <c r="BE209" i="2"/>
  <c r="BE212" i="2"/>
  <c r="BE214" i="2"/>
  <c r="BE216" i="2"/>
  <c r="BE218" i="2"/>
  <c r="BE220" i="2"/>
  <c r="BE228" i="2"/>
  <c r="BE234" i="2"/>
  <c r="BE242" i="2"/>
  <c r="BE251" i="2"/>
  <c r="BE254" i="2"/>
  <c r="BE256" i="2"/>
  <c r="BE260" i="2"/>
  <c r="BE271" i="2"/>
  <c r="BE282" i="2"/>
  <c r="BE293" i="2"/>
  <c r="BB95" i="1"/>
  <c r="BB94" i="1" s="1"/>
  <c r="W31" i="1" s="1"/>
  <c r="BC95" i="1"/>
  <c r="BC94" i="1" s="1"/>
  <c r="W32" i="1" s="1"/>
  <c r="AW95" i="1"/>
  <c r="BD95" i="1"/>
  <c r="J34" i="3"/>
  <c r="AW96" i="1" s="1"/>
  <c r="F35" i="3"/>
  <c r="BB96" i="1"/>
  <c r="F36" i="3"/>
  <c r="BC96" i="1"/>
  <c r="F34" i="3"/>
  <c r="BA96" i="1"/>
  <c r="F37" i="3"/>
  <c r="BD96" i="1"/>
  <c r="BD94" i="1"/>
  <c r="W33" i="1" s="1"/>
  <c r="BK204" i="2" l="1"/>
  <c r="BK123" i="3"/>
  <c r="BK122" i="3"/>
  <c r="J122" i="3"/>
  <c r="J30" i="3" s="1"/>
  <c r="AG96" i="1" s="1"/>
  <c r="AN96" i="1" s="1"/>
  <c r="T204" i="2"/>
  <c r="T126" i="2"/>
  <c r="R204" i="2"/>
  <c r="R126" i="2"/>
  <c r="P127" i="2"/>
  <c r="P126" i="2"/>
  <c r="AU95" i="1"/>
  <c r="AU94" i="1" s="1"/>
  <c r="BK127" i="2"/>
  <c r="J127" i="2" s="1"/>
  <c r="J97" i="2" s="1"/>
  <c r="J124" i="3"/>
  <c r="J98" i="3"/>
  <c r="AW94" i="1"/>
  <c r="AK30" i="1"/>
  <c r="AY94" i="1"/>
  <c r="AX94" i="1"/>
  <c r="F33" i="2"/>
  <c r="AZ95" i="1" s="1"/>
  <c r="J33" i="2"/>
  <c r="AV95" i="1" s="1"/>
  <c r="AT95" i="1" s="1"/>
  <c r="F33" i="3"/>
  <c r="AZ96" i="1"/>
  <c r="J33" i="3"/>
  <c r="AV96" i="1"/>
  <c r="AT96" i="1" s="1"/>
  <c r="BK126" i="2" l="1"/>
  <c r="J126" i="2"/>
  <c r="J30" i="2" s="1"/>
  <c r="AG95" i="1" s="1"/>
  <c r="AG94" i="1" s="1"/>
  <c r="AK26" i="1" s="1"/>
  <c r="J123" i="3"/>
  <c r="J97" i="3"/>
  <c r="J96" i="3"/>
  <c r="J204" i="2"/>
  <c r="J102" i="2"/>
  <c r="J39" i="3"/>
  <c r="AZ94" i="1"/>
  <c r="W29" i="1"/>
  <c r="J39" i="2" l="1"/>
  <c r="J96" i="2"/>
  <c r="AN95" i="1"/>
  <c r="AV94" i="1"/>
  <c r="AK29" i="1" s="1"/>
  <c r="AK35" i="1" s="1"/>
  <c r="AT94" i="1" l="1"/>
  <c r="AN94" i="1"/>
</calcChain>
</file>

<file path=xl/sharedStrings.xml><?xml version="1.0" encoding="utf-8"?>
<sst xmlns="http://schemas.openxmlformats.org/spreadsheetml/2006/main" count="2355" uniqueCount="380">
  <si>
    <t>Export Komplet</t>
  </si>
  <si>
    <t/>
  </si>
  <si>
    <t>2.0</t>
  </si>
  <si>
    <t>ZAMOK</t>
  </si>
  <si>
    <t>False</t>
  </si>
  <si>
    <t>{c073c417-9933-45d8-b069-c39b8e6df44a}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</si>
  <si>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</si>
  <si>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</si>
  <si>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</si>
  <si>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</si>
  <si>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</si>
  <si>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</si>
  <si>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</si>
  <si>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</si>
  <si>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250313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</si>
  <si>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</si>
  <si>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</si>
  <si>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ZŠ Dr. Miroslava Tyrše - výměna oken, IV. etapa</t>
  </si>
  <si>
    <t>0,1</t>
  </si>
  <si>
    <t>KSO:</t>
  </si>
  <si>
    <t>CC-CZ:</t>
  </si>
  <si>
    <t>1</t>
  </si>
  <si>
    <t>Místo:</t>
  </si>
  <si>
    <t>Česká Lípa</t>
  </si>
  <si>
    <t>Datum:</t>
  </si>
  <si>
    <t>13. 3. 2025</t>
  </si>
  <si>
    <t>10</t>
  </si>
  <si>
    <t>100</t>
  </si>
  <si>
    <t>Zadavatel:</t>
  </si>
  <si>
    <t>IČ:</t>
  </si>
  <si>
    <t>Město Česká Lípa</t>
  </si>
  <si>
    <t>DIČ:</t>
  </si>
  <si>
    <t>Uchazeč:</t>
  </si>
  <si>
    <t>Vyplň údaj</t>
  </si>
  <si>
    <t>Projektant:</t>
  </si>
  <si>
    <t>Petr Kubiš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</si>
  <si>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</si>
  <si>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</si>
  <si>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</si>
  <si>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</si>
  <si>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</si>
  <si>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</si>
  <si>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</si>
  <si>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</si>
  <si>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</si>
  <si>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</si>
  <si>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</si>
  <si>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</si>
  <si>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</si>
  <si>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</si>
  <si>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</si>
  <si>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</si>
  <si>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</si>
  <si>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</si>
  <si>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</si>
  <si>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</si>
  <si>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</si>
  <si>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</si>
  <si>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</si>
  <si>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</si>
  <si>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</si>
  <si>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</si>
  <si>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</si>
  <si>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</si>
  <si>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</si>
  <si>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</si>
  <si>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</si>
  <si>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</si>
  <si>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</si>
  <si>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</si>
  <si>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</si>
  <si>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</si>
  <si>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</si>
  <si>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</si>
  <si>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</si>
  <si>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</si>
  <si>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</si>
  <si>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</si>
  <si>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</si>
  <si>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</si>
  <si>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</si>
  <si>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</si>
  <si>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</si>
  <si>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</si>
  <si>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</si>
  <si>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240127-1</t>
  </si>
  <si>
    <t>STA</t>
  </si>
  <si>
    <t>{74c4af83-5c69-4306-9c06-28ce174cbfc7}</t>
  </si>
  <si>
    <t>2</t>
  </si>
  <si>
    <t>240127-2</t>
  </si>
  <si>
    <t>VRN</t>
  </si>
  <si>
    <t>{3a75a270-bd1d-47fa-ab1c-73a6840f3810}</t>
  </si>
  <si>
    <t>KRYCÍ LIST SOUPISU PRACÍ</t>
  </si>
  <si>
    <t>Objekt:</t>
  </si>
  <si>
    <t>240127-1 - ZŠ Dr. Miroslava Tyrše - výměna oken, IV. etapa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</si>
  <si>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</si>
  <si>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</si>
  <si>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</si>
  <si>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</si>
  <si>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</si>
  <si>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</si>
  <si>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</si>
  <si>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</si>
  <si>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</si>
  <si>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</si>
  <si>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</si>
  <si>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</si>
  <si>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</si>
  <si>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</si>
  <si>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</si>
  <si>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</si>
  <si>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</si>
  <si>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</si>
  <si>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</si>
  <si>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</si>
  <si>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</si>
  <si>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</si>
  <si>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</si>
  <si>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</si>
  <si>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</si>
  <si>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</si>
  <si>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</si>
  <si>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</si>
  <si>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</si>
  <si>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</si>
  <si>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</si>
  <si>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</si>
  <si>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</si>
  <si>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</si>
  <si>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612131121</t>
  </si>
  <si>
    <t>Penetrační disperzní nátěr vnitřních stěn nanášený ručně</t>
  </si>
  <si>
    <t>m2</t>
  </si>
  <si>
    <t>CS ÚRS 2025 01</t>
  </si>
  <si>
    <t>4</t>
  </si>
  <si>
    <t>-43993808</t>
  </si>
  <si>
    <t>VV</t>
  </si>
  <si>
    <t>ozn.W1</t>
  </si>
  <si>
    <t>(1,75+2,55*2)*0,3*20</t>
  </si>
  <si>
    <t>ozn.W2</t>
  </si>
  <si>
    <t>(1,75+2,55*2)*0,3*2</t>
  </si>
  <si>
    <t>ozn.W3</t>
  </si>
  <si>
    <t>(2,4+2,27*2)*0,5*8</t>
  </si>
  <si>
    <t>drobné opravy</t>
  </si>
  <si>
    <t>10,0</t>
  </si>
  <si>
    <t>Součet</t>
  </si>
  <si>
    <t>612311131R</t>
  </si>
  <si>
    <t>Potažení vnitřních stěn vápenným štukem tloušťky do 3 mm - špalety</t>
  </si>
  <si>
    <t>-68962451</t>
  </si>
  <si>
    <t>3</t>
  </si>
  <si>
    <t>612325302</t>
  </si>
  <si>
    <t>Vápenocementová štuková omítka ostění nebo nadpraží</t>
  </si>
  <si>
    <t>600795533</t>
  </si>
  <si>
    <t>vnitřní špalety oken W3</t>
  </si>
  <si>
    <t>(0,5*2,7)*16</t>
  </si>
  <si>
    <t>vnitřní nadpraří oken W3</t>
  </si>
  <si>
    <t>(0,5*2,4)*8</t>
  </si>
  <si>
    <t>619995001</t>
  </si>
  <si>
    <t>Začištění omítek kolem oken, dveří, podlah nebo obkladů</t>
  </si>
  <si>
    <t>m</t>
  </si>
  <si>
    <t>-2141821240</t>
  </si>
  <si>
    <t>(1,75+2,55*2)*2*2</t>
  </si>
  <si>
    <t>(1,75+2,55*2)*20*2</t>
  </si>
  <si>
    <t>5</t>
  </si>
  <si>
    <t>619999001.1</t>
  </si>
  <si>
    <t>Ochrana a zakrývání souvisejících ploch v rozsahu nutném pro provedení výměny oken</t>
  </si>
  <si>
    <t>kpl</t>
  </si>
  <si>
    <t>2130098646</t>
  </si>
  <si>
    <t>632450121</t>
  </si>
  <si>
    <t>Vyrovnávací cementový potěr tl do 20 mm ze suchých směsí provedený v pásu</t>
  </si>
  <si>
    <t>1407845223</t>
  </si>
  <si>
    <t>vnitřní parapety oken</t>
  </si>
  <si>
    <t>1,9*0,25*20</t>
  </si>
  <si>
    <t>1,9*0,25*2</t>
  </si>
  <si>
    <t>2,4*0,25*8</t>
  </si>
  <si>
    <t>vnější parapety oken</t>
  </si>
  <si>
    <t>2,5*0,25*8</t>
  </si>
  <si>
    <t>9</t>
  </si>
  <si>
    <t>Ostatní konstrukce a práce, bourání</t>
  </si>
  <si>
    <t>7</t>
  </si>
  <si>
    <t>941211112.1</t>
  </si>
  <si>
    <t>Montáž, demontáž a pronájem lešení vč. ochranné sítě, zabradlí příp. stříšek</t>
  </si>
  <si>
    <t>1553971412</t>
  </si>
  <si>
    <t>vnější - pro okna W3</t>
  </si>
  <si>
    <t>2,0*10,0*6,0</t>
  </si>
  <si>
    <t>8</t>
  </si>
  <si>
    <t>94542111R</t>
  </si>
  <si>
    <t>Hydraulická zvedací plošina na automobilovém podvozku výška zdvihu do 18 m včetně obsluhy</t>
  </si>
  <si>
    <t>-347782287</t>
  </si>
  <si>
    <t>949101112</t>
  </si>
  <si>
    <t>Lešení pomocné pro objekty pozemních staveb s lešeňovou podlahou v přes 1,9 do 3,5 m zatížení do 150 kg/m2</t>
  </si>
  <si>
    <t>1598763157</t>
  </si>
  <si>
    <t>(10+16+3)*3  "okna W1 a W2 - přízemí</t>
  </si>
  <si>
    <t>(10+16+3)*3  " okna W1 a W2 - patro</t>
  </si>
  <si>
    <t>(10+10)*5  "tělocvična okna W3</t>
  </si>
  <si>
    <t>952000000</t>
  </si>
  <si>
    <t>Úklidové, přípravné a dokončovací práce</t>
  </si>
  <si>
    <t>-402958752</t>
  </si>
  <si>
    <t>11</t>
  </si>
  <si>
    <t>968062376</t>
  </si>
  <si>
    <t>Vybourání dřevěných rámů oken zdvojených včetně křídel pl do 4 m2</t>
  </si>
  <si>
    <t>-2026336408</t>
  </si>
  <si>
    <t>okna ozn. W1</t>
  </si>
  <si>
    <t>1,75*2,25*20</t>
  </si>
  <si>
    <t>okna ozn. W2</t>
  </si>
  <si>
    <t>1,75*2,25*2</t>
  </si>
  <si>
    <t>12</t>
  </si>
  <si>
    <t>968062377</t>
  </si>
  <si>
    <t>Vybourání dřevěných rámů oken zdvojených včetně křídel pl přes 4 m2</t>
  </si>
  <si>
    <t>-798654005</t>
  </si>
  <si>
    <t>P</t>
  </si>
  <si>
    <t>Poznámka k položce:_x000D_
Demontáž oken vč. stávajících žaluzií</t>
  </si>
  <si>
    <t>okna ozn. W3</t>
  </si>
  <si>
    <t>2,4*2,7*8</t>
  </si>
  <si>
    <t>13</t>
  </si>
  <si>
    <t>978059511</t>
  </si>
  <si>
    <t>Odsekání a odebrání obkladů stěn z vnitřních obkládaček plochy do 1 m2</t>
  </si>
  <si>
    <t>-854169553</t>
  </si>
  <si>
    <t>1,9*0,25*17</t>
  </si>
  <si>
    <t>1,9*0,25*5</t>
  </si>
  <si>
    <t>997</t>
  </si>
  <si>
    <t>Přesun sutě</t>
  </si>
  <si>
    <t>14</t>
  </si>
  <si>
    <t>997013213</t>
  </si>
  <si>
    <t>Vnitrostaveništní doprava suti a vybouraných hmot pro budovy v do 12 m ručně</t>
  </si>
  <si>
    <t>t</t>
  </si>
  <si>
    <t>1871308408</t>
  </si>
  <si>
    <t>997013501.1</t>
  </si>
  <si>
    <t>Odvoz  suti na skládku a vybouraných hmot se složením - skládka dle dodavatele stavby</t>
  </si>
  <si>
    <t>1732066281</t>
  </si>
  <si>
    <t>16</t>
  </si>
  <si>
    <t>997013631</t>
  </si>
  <si>
    <t>Poplatek za uložení na skládce (skládkovné) stavebního odpadu směsného kód odpadu 17 09 04</t>
  </si>
  <si>
    <t>563294023</t>
  </si>
  <si>
    <t>998</t>
  </si>
  <si>
    <t>Přesun hmot</t>
  </si>
  <si>
    <t>17</t>
  </si>
  <si>
    <t>998018002</t>
  </si>
  <si>
    <t>Přesun hmot ruční pro budovy v do 12 m</t>
  </si>
  <si>
    <t>-1178014624</t>
  </si>
  <si>
    <t>PSV</t>
  </si>
  <si>
    <t>Práce a dodávky PSV</t>
  </si>
  <si>
    <t>764</t>
  </si>
  <si>
    <t>Konstrukce klempířské</t>
  </si>
  <si>
    <t>18</t>
  </si>
  <si>
    <t>76400112R</t>
  </si>
  <si>
    <t>Napojení stávajícího vnějšího parapetu</t>
  </si>
  <si>
    <t>-368946800</t>
  </si>
  <si>
    <t>K2</t>
  </si>
  <si>
    <t>1,75*22</t>
  </si>
  <si>
    <t>19</t>
  </si>
  <si>
    <t>76421660R</t>
  </si>
  <si>
    <t>Oplechování rovných parapetů mechanicky kotvené z Pz s povrchovou úpravou rš 350 mm</t>
  </si>
  <si>
    <t>-1799259756</t>
  </si>
  <si>
    <t>K1</t>
  </si>
  <si>
    <t>2,5*8</t>
  </si>
  <si>
    <t>20</t>
  </si>
  <si>
    <t>998764122</t>
  </si>
  <si>
    <t>Přesun hmot tonážní pro konstrukce klempířské ruční v objektech v přes 6 do 12 m</t>
  </si>
  <si>
    <t>-486227432</t>
  </si>
  <si>
    <t>766</t>
  </si>
  <si>
    <t>Konstrukce truhlářské</t>
  </si>
  <si>
    <t>766200001</t>
  </si>
  <si>
    <t xml:space="preserve">W1 - Dodávka a montáž dřevěné okno z europrofilů, Uw=0,95 W/m2K, barva třešeň, rozm. 1750 x 2550 mm </t>
  </si>
  <si>
    <t>kus</t>
  </si>
  <si>
    <t>1729467845</t>
  </si>
  <si>
    <t>Poznámka k položce:_x000D_
podrobné členění a popis dle Tabulky výplní</t>
  </si>
  <si>
    <t>22</t>
  </si>
  <si>
    <t>766200002</t>
  </si>
  <si>
    <t xml:space="preserve">W2 - Dodávka a montáž dřevěné okno z europrofilů, Uw=0,95 W/m2K, barva třešeň, rozm. 1750 x 2550 mm </t>
  </si>
  <si>
    <t>1849728460</t>
  </si>
  <si>
    <t>23</t>
  </si>
  <si>
    <t>76620003</t>
  </si>
  <si>
    <t>W3 - Dodávka a montáž dřevěné okno z europrofilů, Uw=0,95 W/m2K, barva třešeň, rozm. 2400 x 2700 mm</t>
  </si>
  <si>
    <t>633475146</t>
  </si>
  <si>
    <t>24</t>
  </si>
  <si>
    <t>766629214</t>
  </si>
  <si>
    <t>Příplatek k montáži oken rovné ostění připojovací spára - expanzní páska TRIO</t>
  </si>
  <si>
    <t>2038025885</t>
  </si>
  <si>
    <t>ozn. W1</t>
  </si>
  <si>
    <t>(1,75*2+2,55*2)*20</t>
  </si>
  <si>
    <t>(1,75*2+2,55*2)*2</t>
  </si>
  <si>
    <t>(2,4*2+2,7*2)*8</t>
  </si>
  <si>
    <t>25</t>
  </si>
  <si>
    <t>766600001</t>
  </si>
  <si>
    <t>Dodávka a montáž vnitřních žaluzií - horizontální žaluzie, barva třešeň</t>
  </si>
  <si>
    <t>724708556</t>
  </si>
  <si>
    <t>1,75*2,55*20</t>
  </si>
  <si>
    <t>1,75*2,55*2</t>
  </si>
  <si>
    <t>26</t>
  </si>
  <si>
    <t>766694116</t>
  </si>
  <si>
    <t>Montáž parapetních desek dřevěných nebo plastových š do 30 cm</t>
  </si>
  <si>
    <t>1157634117</t>
  </si>
  <si>
    <t>parapet T1</t>
  </si>
  <si>
    <t>17*1,9</t>
  </si>
  <si>
    <t>parapet T2</t>
  </si>
  <si>
    <t>5*1,9</t>
  </si>
  <si>
    <t>parapet T3</t>
  </si>
  <si>
    <t>8*2,4</t>
  </si>
  <si>
    <t>27</t>
  </si>
  <si>
    <t>M</t>
  </si>
  <si>
    <t>61140071.1</t>
  </si>
  <si>
    <t>parapet plastový vnitřní – š 300mm, dekor třešeň, vč. krytek</t>
  </si>
  <si>
    <t>128</t>
  </si>
  <si>
    <t>80434207</t>
  </si>
  <si>
    <t>61*1,05 'Přepočtené koeficientem množství</t>
  </si>
  <si>
    <t>28</t>
  </si>
  <si>
    <t>76669420R</t>
  </si>
  <si>
    <t>Příplatek za zvýšenou pracnost (příprava, opracování vnitřních parapetů)</t>
  </si>
  <si>
    <t>1443379047</t>
  </si>
  <si>
    <t>parapet T1 a T2</t>
  </si>
  <si>
    <t>29</t>
  </si>
  <si>
    <t>998766122</t>
  </si>
  <si>
    <t>Přesun hmot tonážní pro kce truhlářské ruční v objektech v přes 6 do 12 m</t>
  </si>
  <si>
    <t>-148356755</t>
  </si>
  <si>
    <t>767</t>
  </si>
  <si>
    <t>Konstrukce zámečnické</t>
  </si>
  <si>
    <t>30</t>
  </si>
  <si>
    <t>767691813</t>
  </si>
  <si>
    <t>Vyvěšení nebo zavěšení kovových křídel oken přes 1,5 m2</t>
  </si>
  <si>
    <t>-2114569867</t>
  </si>
  <si>
    <t>ochrana oken W3</t>
  </si>
  <si>
    <t>8*2</t>
  </si>
  <si>
    <t>784</t>
  </si>
  <si>
    <t>Dokončovací práce - malby a tapety</t>
  </si>
  <si>
    <t>31</t>
  </si>
  <si>
    <t>784121001</t>
  </si>
  <si>
    <t>Oškrabání malby v mísnostech výšky do 3,80 m</t>
  </si>
  <si>
    <t>1401330291</t>
  </si>
  <si>
    <t>vnitřní obvodové stěny</t>
  </si>
  <si>
    <t>32</t>
  </si>
  <si>
    <t>784121011</t>
  </si>
  <si>
    <t>Rozmývání podkladu po oškrabání malby v místnostech výšky do 3,80 m</t>
  </si>
  <si>
    <t>-848145439</t>
  </si>
  <si>
    <t>33</t>
  </si>
  <si>
    <t>784181101</t>
  </si>
  <si>
    <t>Základní akrylátová jednonásobná penetrace podkladu v místnostech výšky do 3,80m</t>
  </si>
  <si>
    <t>1217906534</t>
  </si>
  <si>
    <t>34</t>
  </si>
  <si>
    <t>784221101</t>
  </si>
  <si>
    <t>Dvojnásobné bílé malby  ze směsí za sucha dobře otěruvzdorných v místnostech do 3,80 m</t>
  </si>
  <si>
    <t>1350408928</t>
  </si>
  <si>
    <t>Poznámka k položce:_x000D_
Poznámka k položce: uvažována pouze výmalba ploch okolo oken</t>
  </si>
  <si>
    <t>240127-2 -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</si>
  <si>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</si>
  <si>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</si>
  <si>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</si>
  <si>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</si>
  <si>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</si>
  <si>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VRN7 - Provozní vlivy</t>
  </si>
  <si>
    <t>Vedlejší rozpočtové náklady</t>
  </si>
  <si>
    <t>VRN1</t>
  </si>
  <si>
    <t>Průzkumné, geodetické a projektové práce</t>
  </si>
  <si>
    <t>013254000</t>
  </si>
  <si>
    <t>Dokumentace skutečného provedení stavby (dle SoD čl. 2 odst. 2.5.1.)</t>
  </si>
  <si>
    <t>VRN3</t>
  </si>
  <si>
    <t>Zařízení staveniště</t>
  </si>
  <si>
    <t>030001000</t>
  </si>
  <si>
    <t>Zařízení staveniště (dle SoD čl. 2 odst. 2.5.2.)</t>
  </si>
  <si>
    <t>soub</t>
  </si>
  <si>
    <t>Poznámka k položce:_x000D_
Poznámka k položce: vybudování, provoz, odstranění</t>
  </si>
  <si>
    <t>VRN4</t>
  </si>
  <si>
    <t>Inženýrská činnost</t>
  </si>
  <si>
    <t>043203000</t>
  </si>
  <si>
    <t>Fotodokumentace provádění díla (dle SoD čl. 2 odst. 2.5.9.)</t>
  </si>
  <si>
    <t>044002000</t>
  </si>
  <si>
    <t>Revize a zkoušky (dle SoD čl. 2 odst. 2.5.3.)</t>
  </si>
  <si>
    <t>045203000</t>
  </si>
  <si>
    <t>Kompletační činnost (dle SoD čl. 2 odst. 2.5.4.)</t>
  </si>
  <si>
    <t>045303000</t>
  </si>
  <si>
    <t>Koordinační činnost (dle SoD čl. 2 odst. 2.5.5.)</t>
  </si>
  <si>
    <t>VRN5</t>
  </si>
  <si>
    <t>Finanční náklady</t>
  </si>
  <si>
    <t>051002000</t>
  </si>
  <si>
    <t>Pojištění stavby (dle SoD čl. 2 odst. 2.5.6.)</t>
  </si>
  <si>
    <t>VRN7</t>
  </si>
  <si>
    <t>Provozní vlivy</t>
  </si>
  <si>
    <t>070001000</t>
  </si>
  <si>
    <t>Provozní a územní vlivy (dle SoD čl. 2 odst. 2.5.7.)</t>
  </si>
  <si>
    <t>071002000</t>
  </si>
  <si>
    <t>Provoz dalšího subjektu (dle SoD čl. 2 odst. 2.5.8.)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</si>
</sst>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2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36" fillId="0" borderId="22" xfId="0" applyFont="1" applyBorder="1" applyAlignment="1">
      <alignment horizontal="center" vertical="center"/>
    </xf>
    <xf numFmtId="49" fontId="36" fillId="0" borderId="22" xfId="0" applyNumberFormat="1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center" vertical="center" wrapText="1"/>
    </xf>
    <xf numFmtId="167" fontId="36" fillId="0" borderId="22" xfId="0" applyNumberFormat="1" applyFont="1" applyBorder="1" applyAlignment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190"/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90"/>
      <c r="BD2" s="190"/>
      <c r="BE2" s="190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189" t="s">
        <v>14</v>
      </c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R5" s="19"/>
      <c r="BE5" s="186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191" t="s">
        <v>17</v>
      </c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R6" s="19"/>
      <c r="BE6" s="187"/>
      <c r="BS6" s="16" t="s">
        <v>18</v>
      </c>
    </row>
    <row r="7" spans="1:74" ht="12" customHeight="1">
      <c r="B7" s="19"/>
      <c r="D7" s="26" t="s">
        <v>19</v>
      </c>
      <c r="K7" s="24" t="s">
        <v>1</v>
      </c>
      <c r="AK7" s="26" t="s">
        <v>20</v>
      </c>
      <c r="AN7" s="24" t="s">
        <v>1</v>
      </c>
      <c r="AR7" s="19"/>
      <c r="BE7" s="187"/>
      <c r="BS7" s="16" t="s">
        <v>21</v>
      </c>
    </row>
    <row r="8" spans="1:74" ht="12" customHeight="1">
      <c r="B8" s="19"/>
      <c r="D8" s="26" t="s">
        <v>22</v>
      </c>
      <c r="K8" s="24" t="s">
        <v>23</v>
      </c>
      <c r="AK8" s="26" t="s">
        <v>24</v>
      </c>
      <c r="AN8" s="27" t="s">
        <v>25</v>
      </c>
      <c r="AR8" s="19"/>
      <c r="BE8" s="187"/>
      <c r="BS8" s="16" t="s">
        <v>26</v>
      </c>
    </row>
    <row r="9" spans="1:74" ht="14.45" customHeight="1">
      <c r="B9" s="19"/>
      <c r="AR9" s="19"/>
      <c r="BE9" s="187"/>
      <c r="BS9" s="16" t="s">
        <v>27</v>
      </c>
    </row>
    <row r="10" spans="1:74" ht="12" customHeight="1">
      <c r="B10" s="19"/>
      <c r="D10" s="26" t="s">
        <v>28</v>
      </c>
      <c r="AK10" s="26" t="s">
        <v>29</v>
      </c>
      <c r="AN10" s="24" t="s">
        <v>1</v>
      </c>
      <c r="AR10" s="19"/>
      <c r="BE10" s="187"/>
      <c r="BS10" s="16" t="s">
        <v>18</v>
      </c>
    </row>
    <row r="11" spans="1:74" ht="18.399999999999999" customHeight="1">
      <c r="B11" s="19"/>
      <c r="E11" s="24" t="s">
        <v>30</v>
      </c>
      <c r="AK11" s="26" t="s">
        <v>31</v>
      </c>
      <c r="AN11" s="24" t="s">
        <v>1</v>
      </c>
      <c r="AR11" s="19"/>
      <c r="BE11" s="187"/>
      <c r="BS11" s="16" t="s">
        <v>18</v>
      </c>
    </row>
    <row r="12" spans="1:74" ht="6.95" customHeight="1">
      <c r="B12" s="19"/>
      <c r="AR12" s="19"/>
      <c r="BE12" s="187"/>
      <c r="BS12" s="16" t="s">
        <v>18</v>
      </c>
    </row>
    <row r="13" spans="1:74" ht="12" customHeight="1">
      <c r="B13" s="19"/>
      <c r="D13" s="26" t="s">
        <v>32</v>
      </c>
      <c r="AK13" s="26" t="s">
        <v>29</v>
      </c>
      <c r="AN13" s="28" t="s">
        <v>33</v>
      </c>
      <c r="AR13" s="19"/>
      <c r="BE13" s="187"/>
      <c r="BS13" s="16" t="s">
        <v>18</v>
      </c>
    </row>
    <row r="14" spans="1:74" ht="12.75">
      <c r="B14" s="19"/>
      <c r="E14" s="192" t="s">
        <v>33</v>
      </c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3"/>
      <c r="AA14" s="193"/>
      <c r="AB14" s="193"/>
      <c r="AC14" s="193"/>
      <c r="AD14" s="193"/>
      <c r="AE14" s="193"/>
      <c r="AF14" s="193"/>
      <c r="AG14" s="193"/>
      <c r="AH14" s="193"/>
      <c r="AI14" s="193"/>
      <c r="AJ14" s="193"/>
      <c r="AK14" s="26" t="s">
        <v>31</v>
      </c>
      <c r="AN14" s="28" t="s">
        <v>33</v>
      </c>
      <c r="AR14" s="19"/>
      <c r="BE14" s="187"/>
      <c r="BS14" s="16" t="s">
        <v>18</v>
      </c>
    </row>
    <row r="15" spans="1:74" ht="6.95" customHeight="1">
      <c r="B15" s="19"/>
      <c r="AR15" s="19"/>
      <c r="BE15" s="187"/>
      <c r="BS15" s="16" t="s">
        <v>4</v>
      </c>
    </row>
    <row r="16" spans="1:74" ht="12" customHeight="1">
      <c r="B16" s="19"/>
      <c r="D16" s="26" t="s">
        <v>34</v>
      </c>
      <c r="AK16" s="26" t="s">
        <v>29</v>
      </c>
      <c r="AN16" s="24" t="s">
        <v>1</v>
      </c>
      <c r="AR16" s="19"/>
      <c r="BE16" s="187"/>
      <c r="BS16" s="16" t="s">
        <v>4</v>
      </c>
    </row>
    <row r="17" spans="2:71" ht="18.399999999999999" customHeight="1">
      <c r="B17" s="19"/>
      <c r="E17" s="24" t="s">
        <v>35</v>
      </c>
      <c r="AK17" s="26" t="s">
        <v>31</v>
      </c>
      <c r="AN17" s="24" t="s">
        <v>1</v>
      </c>
      <c r="AR17" s="19"/>
      <c r="BE17" s="187"/>
      <c r="BS17" s="16" t="s">
        <v>36</v>
      </c>
    </row>
    <row r="18" spans="2:71" ht="6.95" customHeight="1">
      <c r="B18" s="19"/>
      <c r="AR18" s="19"/>
      <c r="BE18" s="187"/>
      <c r="BS18" s="16" t="s">
        <v>6</v>
      </c>
    </row>
    <row r="19" spans="2:71" ht="12" customHeight="1">
      <c r="B19" s="19"/>
      <c r="D19" s="26" t="s">
        <v>37</v>
      </c>
      <c r="AK19" s="26" t="s">
        <v>29</v>
      </c>
      <c r="AN19" s="24" t="s">
        <v>1</v>
      </c>
      <c r="AR19" s="19"/>
      <c r="BE19" s="187"/>
      <c r="BS19" s="16" t="s">
        <v>6</v>
      </c>
    </row>
    <row r="20" spans="2:71" ht="18.399999999999999" customHeight="1">
      <c r="B20" s="19"/>
      <c r="E20" s="24" t="s">
        <v>38</v>
      </c>
      <c r="AK20" s="26" t="s">
        <v>31</v>
      </c>
      <c r="AN20" s="24" t="s">
        <v>1</v>
      </c>
      <c r="AR20" s="19"/>
      <c r="BE20" s="187"/>
      <c r="BS20" s="16" t="s">
        <v>36</v>
      </c>
    </row>
    <row r="21" spans="2:71" ht="6.95" customHeight="1">
      <c r="B21" s="19"/>
      <c r="AR21" s="19"/>
      <c r="BE21" s="187"/>
    </row>
    <row r="22" spans="2:71" ht="12" customHeight="1">
      <c r="B22" s="19"/>
      <c r="D22" s="26" t="s">
        <v>39</v>
      </c>
      <c r="AR22" s="19"/>
      <c r="BE22" s="187"/>
    </row>
    <row r="23" spans="2:71" ht="16.5" customHeight="1">
      <c r="B23" s="19"/>
      <c r="E23" s="194" t="s">
        <v>1</v>
      </c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  <c r="AM23" s="194"/>
      <c r="AN23" s="194"/>
      <c r="AR23" s="19"/>
      <c r="BE23" s="187"/>
    </row>
    <row r="24" spans="2:71" ht="6.95" customHeight="1">
      <c r="B24" s="19"/>
      <c r="AR24" s="19"/>
      <c r="BE24" s="187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87"/>
    </row>
    <row r="26" spans="2:71" s="1" customFormat="1" ht="25.9" customHeight="1">
      <c r="B26" s="31"/>
      <c r="D26" s="32" t="s">
        <v>40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195">
        <f>ROUND(AG94,2)</f>
        <v>0</v>
      </c>
      <c r="AL26" s="196"/>
      <c r="AM26" s="196"/>
      <c r="AN26" s="196"/>
      <c r="AO26" s="196"/>
      <c r="AR26" s="31"/>
      <c r="BE26" s="187"/>
    </row>
    <row r="27" spans="2:71" s="1" customFormat="1" ht="6.95" customHeight="1">
      <c r="B27" s="31"/>
      <c r="AR27" s="31"/>
      <c r="BE27" s="187"/>
    </row>
    <row r="28" spans="2:71" s="1" customFormat="1" ht="12.75">
      <c r="B28" s="31"/>
      <c r="L28" s="197" t="s">
        <v>41</v>
      </c>
      <c r="M28" s="197"/>
      <c r="N28" s="197"/>
      <c r="O28" s="197"/>
      <c r="P28" s="197"/>
      <c r="W28" s="197" t="s">
        <v>42</v>
      </c>
      <c r="X28" s="197"/>
      <c r="Y28" s="197"/>
      <c r="Z28" s="197"/>
      <c r="AA28" s="197"/>
      <c r="AB28" s="197"/>
      <c r="AC28" s="197"/>
      <c r="AD28" s="197"/>
      <c r="AE28" s="197"/>
      <c r="AK28" s="197" t="s">
        <v>43</v>
      </c>
      <c r="AL28" s="197"/>
      <c r="AM28" s="197"/>
      <c r="AN28" s="197"/>
      <c r="AO28" s="197"/>
      <c r="AR28" s="31"/>
      <c r="BE28" s="187"/>
    </row>
    <row r="29" spans="2:71" s="2" customFormat="1" ht="14.45" customHeight="1">
      <c r="B29" s="35"/>
      <c r="D29" s="26" t="s">
        <v>44</v>
      </c>
      <c r="F29" s="26" t="s">
        <v>45</v>
      </c>
      <c r="L29" s="200">
        <v>0.21</v>
      </c>
      <c r="M29" s="199"/>
      <c r="N29" s="199"/>
      <c r="O29" s="199"/>
      <c r="P29" s="199"/>
      <c r="W29" s="198">
        <f>ROUND(AZ94, 2)</f>
        <v>0</v>
      </c>
      <c r="X29" s="199"/>
      <c r="Y29" s="199"/>
      <c r="Z29" s="199"/>
      <c r="AA29" s="199"/>
      <c r="AB29" s="199"/>
      <c r="AC29" s="199"/>
      <c r="AD29" s="199"/>
      <c r="AE29" s="199"/>
      <c r="AK29" s="198">
        <f>ROUND(AV94, 2)</f>
        <v>0</v>
      </c>
      <c r="AL29" s="199"/>
      <c r="AM29" s="199"/>
      <c r="AN29" s="199"/>
      <c r="AO29" s="199"/>
      <c r="AR29" s="35"/>
      <c r="BE29" s="188"/>
    </row>
    <row r="30" spans="2:71" s="2" customFormat="1" ht="14.45" customHeight="1">
      <c r="B30" s="35"/>
      <c r="F30" s="26" t="s">
        <v>46</v>
      </c>
      <c r="L30" s="200">
        <v>0.15</v>
      </c>
      <c r="M30" s="199"/>
      <c r="N30" s="199"/>
      <c r="O30" s="199"/>
      <c r="P30" s="199"/>
      <c r="W30" s="198">
        <f>ROUND(BA94, 2)</f>
        <v>0</v>
      </c>
      <c r="X30" s="199"/>
      <c r="Y30" s="199"/>
      <c r="Z30" s="199"/>
      <c r="AA30" s="199"/>
      <c r="AB30" s="199"/>
      <c r="AC30" s="199"/>
      <c r="AD30" s="199"/>
      <c r="AE30" s="199"/>
      <c r="AK30" s="198">
        <f>ROUND(AW94, 2)</f>
        <v>0</v>
      </c>
      <c r="AL30" s="199"/>
      <c r="AM30" s="199"/>
      <c r="AN30" s="199"/>
      <c r="AO30" s="199"/>
      <c r="AR30" s="35"/>
      <c r="BE30" s="188"/>
    </row>
    <row r="31" spans="2:71" s="2" customFormat="1" ht="14.45" hidden="1" customHeight="1">
      <c r="B31" s="35"/>
      <c r="F31" s="26" t="s">
        <v>47</v>
      </c>
      <c r="L31" s="200">
        <v>0.21</v>
      </c>
      <c r="M31" s="199"/>
      <c r="N31" s="199"/>
      <c r="O31" s="199"/>
      <c r="P31" s="199"/>
      <c r="W31" s="198">
        <f>ROUND(BB94, 2)</f>
        <v>0</v>
      </c>
      <c r="X31" s="199"/>
      <c r="Y31" s="199"/>
      <c r="Z31" s="199"/>
      <c r="AA31" s="199"/>
      <c r="AB31" s="199"/>
      <c r="AC31" s="199"/>
      <c r="AD31" s="199"/>
      <c r="AE31" s="199"/>
      <c r="AK31" s="198">
        <v>0</v>
      </c>
      <c r="AL31" s="199"/>
      <c r="AM31" s="199"/>
      <c r="AN31" s="199"/>
      <c r="AO31" s="199"/>
      <c r="AR31" s="35"/>
      <c r="BE31" s="188"/>
    </row>
    <row r="32" spans="2:71" s="2" customFormat="1" ht="14.45" hidden="1" customHeight="1">
      <c r="B32" s="35"/>
      <c r="F32" s="26" t="s">
        <v>48</v>
      </c>
      <c r="L32" s="200">
        <v>0.15</v>
      </c>
      <c r="M32" s="199"/>
      <c r="N32" s="199"/>
      <c r="O32" s="199"/>
      <c r="P32" s="199"/>
      <c r="W32" s="198">
        <f>ROUND(BC94, 2)</f>
        <v>0</v>
      </c>
      <c r="X32" s="199"/>
      <c r="Y32" s="199"/>
      <c r="Z32" s="199"/>
      <c r="AA32" s="199"/>
      <c r="AB32" s="199"/>
      <c r="AC32" s="199"/>
      <c r="AD32" s="199"/>
      <c r="AE32" s="199"/>
      <c r="AK32" s="198">
        <v>0</v>
      </c>
      <c r="AL32" s="199"/>
      <c r="AM32" s="199"/>
      <c r="AN32" s="199"/>
      <c r="AO32" s="199"/>
      <c r="AR32" s="35"/>
      <c r="BE32" s="188"/>
    </row>
    <row r="33" spans="2:57" s="2" customFormat="1" ht="14.45" hidden="1" customHeight="1">
      <c r="B33" s="35"/>
      <c r="F33" s="26" t="s">
        <v>49</v>
      </c>
      <c r="L33" s="200">
        <v>0</v>
      </c>
      <c r="M33" s="199"/>
      <c r="N33" s="199"/>
      <c r="O33" s="199"/>
      <c r="P33" s="199"/>
      <c r="W33" s="198">
        <f>ROUND(BD94, 2)</f>
        <v>0</v>
      </c>
      <c r="X33" s="199"/>
      <c r="Y33" s="199"/>
      <c r="Z33" s="199"/>
      <c r="AA33" s="199"/>
      <c r="AB33" s="199"/>
      <c r="AC33" s="199"/>
      <c r="AD33" s="199"/>
      <c r="AE33" s="199"/>
      <c r="AK33" s="198">
        <v>0</v>
      </c>
      <c r="AL33" s="199"/>
      <c r="AM33" s="199"/>
      <c r="AN33" s="199"/>
      <c r="AO33" s="199"/>
      <c r="AR33" s="35"/>
      <c r="BE33" s="188"/>
    </row>
    <row r="34" spans="2:57" s="1" customFormat="1" ht="6.95" customHeight="1">
      <c r="B34" s="31"/>
      <c r="AR34" s="31"/>
      <c r="BE34" s="187"/>
    </row>
    <row r="35" spans="2:57" s="1" customFormat="1" ht="25.9" customHeight="1">
      <c r="B35" s="31"/>
      <c r="C35" s="36"/>
      <c r="D35" s="37" t="s">
        <v>50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51</v>
      </c>
      <c r="U35" s="38"/>
      <c r="V35" s="38"/>
      <c r="W35" s="38"/>
      <c r="X35" s="201" t="s">
        <v>52</v>
      </c>
      <c r="Y35" s="202"/>
      <c r="Z35" s="202"/>
      <c r="AA35" s="202"/>
      <c r="AB35" s="202"/>
      <c r="AC35" s="38"/>
      <c r="AD35" s="38"/>
      <c r="AE35" s="38"/>
      <c r="AF35" s="38"/>
      <c r="AG35" s="38"/>
      <c r="AH35" s="38"/>
      <c r="AI35" s="38"/>
      <c r="AJ35" s="38"/>
      <c r="AK35" s="203">
        <f>SUM(AK26:AK33)</f>
        <v>0</v>
      </c>
      <c r="AL35" s="202"/>
      <c r="AM35" s="202"/>
      <c r="AN35" s="202"/>
      <c r="AO35" s="204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53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54</v>
      </c>
      <c r="AI49" s="41"/>
      <c r="AJ49" s="41"/>
      <c r="AK49" s="41"/>
      <c r="AL49" s="41"/>
      <c r="AM49" s="41"/>
      <c r="AN49" s="41"/>
      <c r="AO49" s="41"/>
      <c r="AR49" s="31"/>
    </row>
    <row r="50" spans="2:44" ht="11.25">
      <c r="B50" s="19"/>
      <c r="AR50" s="19"/>
    </row>
    <row r="51" spans="2:44" ht="11.25">
      <c r="B51" s="19"/>
      <c r="AR51" s="19"/>
    </row>
    <row r="52" spans="2:44" ht="11.25">
      <c r="B52" s="19"/>
      <c r="AR52" s="19"/>
    </row>
    <row r="53" spans="2:44" ht="11.25">
      <c r="B53" s="19"/>
      <c r="AR53" s="19"/>
    </row>
    <row r="54" spans="2:44" ht="11.25">
      <c r="B54" s="19"/>
      <c r="AR54" s="19"/>
    </row>
    <row r="55" spans="2:44" ht="11.25">
      <c r="B55" s="19"/>
      <c r="AR55" s="19"/>
    </row>
    <row r="56" spans="2:44" ht="11.25">
      <c r="B56" s="19"/>
      <c r="AR56" s="19"/>
    </row>
    <row r="57" spans="2:44" ht="11.25">
      <c r="B57" s="19"/>
      <c r="AR57" s="19"/>
    </row>
    <row r="58" spans="2:44" ht="11.25">
      <c r="B58" s="19"/>
      <c r="AR58" s="19"/>
    </row>
    <row r="59" spans="2:44" ht="11.25">
      <c r="B59" s="19"/>
      <c r="AR59" s="19"/>
    </row>
    <row r="60" spans="2:44" s="1" customFormat="1" ht="12.75">
      <c r="B60" s="31"/>
      <c r="D60" s="42" t="s">
        <v>55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56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55</v>
      </c>
      <c r="AI60" s="33"/>
      <c r="AJ60" s="33"/>
      <c r="AK60" s="33"/>
      <c r="AL60" s="33"/>
      <c r="AM60" s="42" t="s">
        <v>56</v>
      </c>
      <c r="AN60" s="33"/>
      <c r="AO60" s="33"/>
      <c r="AR60" s="31"/>
    </row>
    <row r="61" spans="2:44" ht="11.25">
      <c r="B61" s="19"/>
      <c r="AR61" s="19"/>
    </row>
    <row r="62" spans="2:44" ht="11.25">
      <c r="B62" s="19"/>
      <c r="AR62" s="19"/>
    </row>
    <row r="63" spans="2:44" ht="11.25">
      <c r="B63" s="19"/>
      <c r="AR63" s="19"/>
    </row>
    <row r="64" spans="2:44" s="1" customFormat="1" ht="12.75">
      <c r="B64" s="31"/>
      <c r="D64" s="40" t="s">
        <v>57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58</v>
      </c>
      <c r="AI64" s="41"/>
      <c r="AJ64" s="41"/>
      <c r="AK64" s="41"/>
      <c r="AL64" s="41"/>
      <c r="AM64" s="41"/>
      <c r="AN64" s="41"/>
      <c r="AO64" s="41"/>
      <c r="AR64" s="31"/>
    </row>
    <row r="65" spans="2:44" ht="11.25">
      <c r="B65" s="19"/>
      <c r="AR65" s="19"/>
    </row>
    <row r="66" spans="2:44" ht="11.25">
      <c r="B66" s="19"/>
      <c r="AR66" s="19"/>
    </row>
    <row r="67" spans="2:44" ht="11.25">
      <c r="B67" s="19"/>
      <c r="AR67" s="19"/>
    </row>
    <row r="68" spans="2:44" ht="11.25">
      <c r="B68" s="19"/>
      <c r="AR68" s="19"/>
    </row>
    <row r="69" spans="2:44" ht="11.25">
      <c r="B69" s="19"/>
      <c r="AR69" s="19"/>
    </row>
    <row r="70" spans="2:44" ht="11.25">
      <c r="B70" s="19"/>
      <c r="AR70" s="19"/>
    </row>
    <row r="71" spans="2:44" ht="11.25">
      <c r="B71" s="19"/>
      <c r="AR71" s="19"/>
    </row>
    <row r="72" spans="2:44" ht="11.25">
      <c r="B72" s="19"/>
      <c r="AR72" s="19"/>
    </row>
    <row r="73" spans="2:44" ht="11.25">
      <c r="B73" s="19"/>
      <c r="AR73" s="19"/>
    </row>
    <row r="74" spans="2:44" ht="11.25">
      <c r="B74" s="19"/>
      <c r="AR74" s="19"/>
    </row>
    <row r="75" spans="2:44" s="1" customFormat="1" ht="12.75">
      <c r="B75" s="31"/>
      <c r="D75" s="42" t="s">
        <v>55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56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55</v>
      </c>
      <c r="AI75" s="33"/>
      <c r="AJ75" s="33"/>
      <c r="AK75" s="33"/>
      <c r="AL75" s="33"/>
      <c r="AM75" s="42" t="s">
        <v>56</v>
      </c>
      <c r="AN75" s="33"/>
      <c r="AO75" s="33"/>
      <c r="AR75" s="31"/>
    </row>
    <row r="76" spans="2:44" s="1" customFormat="1" ht="11.25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59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250313</v>
      </c>
      <c r="AR84" s="47"/>
    </row>
    <row r="85" spans="1:91" s="4" customFormat="1" ht="36.950000000000003" customHeight="1">
      <c r="B85" s="48"/>
      <c r="C85" s="49" t="s">
        <v>16</v>
      </c>
      <c r="L85" s="205" t="str">
        <f>K6</f>
        <v>ZŠ Dr. Miroslava Tyrše - výměna oken, IV. etapa</v>
      </c>
      <c r="M85" s="206"/>
      <c r="N85" s="206"/>
      <c r="O85" s="206"/>
      <c r="P85" s="206"/>
      <c r="Q85" s="206"/>
      <c r="R85" s="206"/>
      <c r="S85" s="206"/>
      <c r="T85" s="206"/>
      <c r="U85" s="206"/>
      <c r="V85" s="206"/>
      <c r="W85" s="206"/>
      <c r="X85" s="206"/>
      <c r="Y85" s="206"/>
      <c r="Z85" s="206"/>
      <c r="AA85" s="206"/>
      <c r="AB85" s="206"/>
      <c r="AC85" s="206"/>
      <c r="AD85" s="206"/>
      <c r="AE85" s="206"/>
      <c r="AF85" s="206"/>
      <c r="AG85" s="206"/>
      <c r="AH85" s="206"/>
      <c r="AI85" s="206"/>
      <c r="AJ85" s="206"/>
      <c r="AK85" s="206"/>
      <c r="AL85" s="206"/>
      <c r="AM85" s="206"/>
      <c r="AN85" s="206"/>
      <c r="AO85" s="206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22</v>
      </c>
      <c r="L87" s="50" t="str">
        <f>IF(K8="","",K8)</f>
        <v>Česká Lípa</v>
      </c>
      <c r="AI87" s="26" t="s">
        <v>24</v>
      </c>
      <c r="AM87" s="207" t="str">
        <f>IF(AN8= "","",AN8)</f>
        <v>13. 3. 2025</v>
      </c>
      <c r="AN87" s="207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28</v>
      </c>
      <c r="L89" s="3" t="str">
        <f>IF(E11= "","",E11)</f>
        <v>Město Česká Lípa</v>
      </c>
      <c r="AI89" s="26" t="s">
        <v>34</v>
      </c>
      <c r="AM89" s="208" t="str">
        <f>IF(E17="","",E17)</f>
        <v>Petr Kubiš</v>
      </c>
      <c r="AN89" s="209"/>
      <c r="AO89" s="209"/>
      <c r="AP89" s="209"/>
      <c r="AR89" s="31"/>
      <c r="AS89" s="210" t="s">
        <v>60</v>
      </c>
      <c r="AT89" s="211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32</v>
      </c>
      <c r="L90" s="3" t="str">
        <f>IF(E14= "Vyplň údaj","",E14)</f>
        <v/>
      </c>
      <c r="AI90" s="26" t="s">
        <v>37</v>
      </c>
      <c r="AM90" s="208" t="str">
        <f>IF(E20="","",E20)</f>
        <v xml:space="preserve"> </v>
      </c>
      <c r="AN90" s="209"/>
      <c r="AO90" s="209"/>
      <c r="AP90" s="209"/>
      <c r="AR90" s="31"/>
      <c r="AS90" s="212"/>
      <c r="AT90" s="213"/>
      <c r="BD90" s="55"/>
    </row>
    <row r="91" spans="1:91" s="1" customFormat="1" ht="10.9" customHeight="1">
      <c r="B91" s="31"/>
      <c r="AR91" s="31"/>
      <c r="AS91" s="212"/>
      <c r="AT91" s="213"/>
      <c r="BD91" s="55"/>
    </row>
    <row r="92" spans="1:91" s="1" customFormat="1" ht="29.25" customHeight="1">
      <c r="B92" s="31"/>
      <c r="C92" s="214" t="s">
        <v>61</v>
      </c>
      <c r="D92" s="215"/>
      <c r="E92" s="215"/>
      <c r="F92" s="215"/>
      <c r="G92" s="215"/>
      <c r="H92" s="56"/>
      <c r="I92" s="216" t="s">
        <v>62</v>
      </c>
      <c r="J92" s="215"/>
      <c r="K92" s="215"/>
      <c r="L92" s="215"/>
      <c r="M92" s="215"/>
      <c r="N92" s="215"/>
      <c r="O92" s="215"/>
      <c r="P92" s="215"/>
      <c r="Q92" s="215"/>
      <c r="R92" s="215"/>
      <c r="S92" s="215"/>
      <c r="T92" s="215"/>
      <c r="U92" s="215"/>
      <c r="V92" s="215"/>
      <c r="W92" s="215"/>
      <c r="X92" s="215"/>
      <c r="Y92" s="215"/>
      <c r="Z92" s="215"/>
      <c r="AA92" s="215"/>
      <c r="AB92" s="215"/>
      <c r="AC92" s="215"/>
      <c r="AD92" s="215"/>
      <c r="AE92" s="215"/>
      <c r="AF92" s="215"/>
      <c r="AG92" s="217" t="s">
        <v>63</v>
      </c>
      <c r="AH92" s="215"/>
      <c r="AI92" s="215"/>
      <c r="AJ92" s="215"/>
      <c r="AK92" s="215"/>
      <c r="AL92" s="215"/>
      <c r="AM92" s="215"/>
      <c r="AN92" s="216" t="s">
        <v>64</v>
      </c>
      <c r="AO92" s="215"/>
      <c r="AP92" s="218"/>
      <c r="AQ92" s="57" t="s">
        <v>65</v>
      </c>
      <c r="AR92" s="31"/>
      <c r="AS92" s="58" t="s">
        <v>66</v>
      </c>
      <c r="AT92" s="59" t="s">
        <v>67</v>
      </c>
      <c r="AU92" s="59" t="s">
        <v>68</v>
      </c>
      <c r="AV92" s="59" t="s">
        <v>69</v>
      </c>
      <c r="AW92" s="59" t="s">
        <v>70</v>
      </c>
      <c r="AX92" s="59" t="s">
        <v>71</v>
      </c>
      <c r="AY92" s="59" t="s">
        <v>72</v>
      </c>
      <c r="AZ92" s="59" t="s">
        <v>73</v>
      </c>
      <c r="BA92" s="59" t="s">
        <v>74</v>
      </c>
      <c r="BB92" s="59" t="s">
        <v>75</v>
      </c>
      <c r="BC92" s="59" t="s">
        <v>76</v>
      </c>
      <c r="BD92" s="60" t="s">
        <v>77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78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22">
        <f>ROUND(SUM(AG95:AG96),2)</f>
        <v>0</v>
      </c>
      <c r="AH94" s="222"/>
      <c r="AI94" s="222"/>
      <c r="AJ94" s="222"/>
      <c r="AK94" s="222"/>
      <c r="AL94" s="222"/>
      <c r="AM94" s="222"/>
      <c r="AN94" s="223">
        <f>SUM(AG94,AT94)</f>
        <v>0</v>
      </c>
      <c r="AO94" s="223"/>
      <c r="AP94" s="223"/>
      <c r="AQ94" s="66" t="s">
        <v>1</v>
      </c>
      <c r="AR94" s="62"/>
      <c r="AS94" s="67">
        <f>ROUND(SUM(AS95:AS96),2)</f>
        <v>0</v>
      </c>
      <c r="AT94" s="68">
        <f>ROUND(SUM(AV94:AW94),2)</f>
        <v>0</v>
      </c>
      <c r="AU94" s="69">
        <f>ROUND(SUM(AU95:AU96),5)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ROUND(SUM(AZ95:AZ96),2)</f>
        <v>0</v>
      </c>
      <c r="BA94" s="68">
        <f>ROUND(SUM(BA95:BA96),2)</f>
        <v>0</v>
      </c>
      <c r="BB94" s="68">
        <f>ROUND(SUM(BB95:BB96),2)</f>
        <v>0</v>
      </c>
      <c r="BC94" s="68">
        <f>ROUND(SUM(BC95:BC96),2)</f>
        <v>0</v>
      </c>
      <c r="BD94" s="70">
        <f>ROUND(SUM(BD95:BD96),2)</f>
        <v>0</v>
      </c>
      <c r="BS94" s="71" t="s">
        <v>79</v>
      </c>
      <c r="BT94" s="71" t="s">
        <v>80</v>
      </c>
      <c r="BU94" s="72" t="s">
        <v>81</v>
      </c>
      <c r="BV94" s="71" t="s">
        <v>82</v>
      </c>
      <c r="BW94" s="71" t="s">
        <v>5</v>
      </c>
      <c r="BX94" s="71" t="s">
        <v>83</v>
      </c>
      <c r="CL94" s="71" t="s">
        <v>1</v>
      </c>
    </row>
    <row r="95" spans="1:91" s="6" customFormat="1" ht="24.75" customHeight="1">
      <c r="A95" s="73" t="s">
        <v>84</v>
      </c>
      <c r="B95" s="74"/>
      <c r="C95" s="75"/>
      <c r="D95" s="221" t="s">
        <v>85</v>
      </c>
      <c r="E95" s="221"/>
      <c r="F95" s="221"/>
      <c r="G95" s="221"/>
      <c r="H95" s="221"/>
      <c r="I95" s="76"/>
      <c r="J95" s="221" t="s">
        <v>17</v>
      </c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19">
        <f>'240127-1 - ZŠ Dr. Mirosla...'!J30</f>
        <v>0</v>
      </c>
      <c r="AH95" s="220"/>
      <c r="AI95" s="220"/>
      <c r="AJ95" s="220"/>
      <c r="AK95" s="220"/>
      <c r="AL95" s="220"/>
      <c r="AM95" s="220"/>
      <c r="AN95" s="219">
        <f>SUM(AG95,AT95)</f>
        <v>0</v>
      </c>
      <c r="AO95" s="220"/>
      <c r="AP95" s="220"/>
      <c r="AQ95" s="77" t="s">
        <v>86</v>
      </c>
      <c r="AR95" s="74"/>
      <c r="AS95" s="78">
        <v>0</v>
      </c>
      <c r="AT95" s="79">
        <f>ROUND(SUM(AV95:AW95),2)</f>
        <v>0</v>
      </c>
      <c r="AU95" s="80">
        <f>'240127-1 - ZŠ Dr. Mirosla...'!P126</f>
        <v>0</v>
      </c>
      <c r="AV95" s="79">
        <f>'240127-1 - ZŠ Dr. Mirosla...'!J33</f>
        <v>0</v>
      </c>
      <c r="AW95" s="79">
        <f>'240127-1 - ZŠ Dr. Mirosla...'!J34</f>
        <v>0</v>
      </c>
      <c r="AX95" s="79">
        <f>'240127-1 - ZŠ Dr. Mirosla...'!J35</f>
        <v>0</v>
      </c>
      <c r="AY95" s="79">
        <f>'240127-1 - ZŠ Dr. Mirosla...'!J36</f>
        <v>0</v>
      </c>
      <c r="AZ95" s="79">
        <f>'240127-1 - ZŠ Dr. Mirosla...'!F33</f>
        <v>0</v>
      </c>
      <c r="BA95" s="79">
        <f>'240127-1 - ZŠ Dr. Mirosla...'!F34</f>
        <v>0</v>
      </c>
      <c r="BB95" s="79">
        <f>'240127-1 - ZŠ Dr. Mirosla...'!F35</f>
        <v>0</v>
      </c>
      <c r="BC95" s="79">
        <f>'240127-1 - ZŠ Dr. Mirosla...'!F36</f>
        <v>0</v>
      </c>
      <c r="BD95" s="81">
        <f>'240127-1 - ZŠ Dr. Mirosla...'!F37</f>
        <v>0</v>
      </c>
      <c r="BT95" s="82" t="s">
        <v>21</v>
      </c>
      <c r="BV95" s="82" t="s">
        <v>82</v>
      </c>
      <c r="BW95" s="82" t="s">
        <v>87</v>
      </c>
      <c r="BX95" s="82" t="s">
        <v>5</v>
      </c>
      <c r="CL95" s="82" t="s">
        <v>1</v>
      </c>
      <c r="CM95" s="82" t="s">
        <v>88</v>
      </c>
    </row>
    <row r="96" spans="1:91" s="6" customFormat="1" ht="24.75" customHeight="1">
      <c r="A96" s="73" t="s">
        <v>84</v>
      </c>
      <c r="B96" s="74"/>
      <c r="C96" s="75"/>
      <c r="D96" s="221" t="s">
        <v>89</v>
      </c>
      <c r="E96" s="221"/>
      <c r="F96" s="221"/>
      <c r="G96" s="221"/>
      <c r="H96" s="221"/>
      <c r="I96" s="76"/>
      <c r="J96" s="221" t="s">
        <v>90</v>
      </c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19">
        <f>'240127-2 - VRN'!J30</f>
        <v>0</v>
      </c>
      <c r="AH96" s="220"/>
      <c r="AI96" s="220"/>
      <c r="AJ96" s="220"/>
      <c r="AK96" s="220"/>
      <c r="AL96" s="220"/>
      <c r="AM96" s="220"/>
      <c r="AN96" s="219">
        <f>SUM(AG96,AT96)</f>
        <v>0</v>
      </c>
      <c r="AO96" s="220"/>
      <c r="AP96" s="220"/>
      <c r="AQ96" s="77" t="s">
        <v>86</v>
      </c>
      <c r="AR96" s="74"/>
      <c r="AS96" s="83">
        <v>0</v>
      </c>
      <c r="AT96" s="84">
        <f>ROUND(SUM(AV96:AW96),2)</f>
        <v>0</v>
      </c>
      <c r="AU96" s="85">
        <f>'240127-2 - VRN'!P122</f>
        <v>0</v>
      </c>
      <c r="AV96" s="84">
        <f>'240127-2 - VRN'!J33</f>
        <v>0</v>
      </c>
      <c r="AW96" s="84">
        <f>'240127-2 - VRN'!J34</f>
        <v>0</v>
      </c>
      <c r="AX96" s="84">
        <f>'240127-2 - VRN'!J35</f>
        <v>0</v>
      </c>
      <c r="AY96" s="84">
        <f>'240127-2 - VRN'!J36</f>
        <v>0</v>
      </c>
      <c r="AZ96" s="84">
        <f>'240127-2 - VRN'!F33</f>
        <v>0</v>
      </c>
      <c r="BA96" s="84">
        <f>'240127-2 - VRN'!F34</f>
        <v>0</v>
      </c>
      <c r="BB96" s="84">
        <f>'240127-2 - VRN'!F35</f>
        <v>0</v>
      </c>
      <c r="BC96" s="84">
        <f>'240127-2 - VRN'!F36</f>
        <v>0</v>
      </c>
      <c r="BD96" s="86">
        <f>'240127-2 - VRN'!F37</f>
        <v>0</v>
      </c>
      <c r="BT96" s="82" t="s">
        <v>21</v>
      </c>
      <c r="BV96" s="82" t="s">
        <v>82</v>
      </c>
      <c r="BW96" s="82" t="s">
        <v>91</v>
      </c>
      <c r="BX96" s="82" t="s">
        <v>5</v>
      </c>
      <c r="CL96" s="82" t="s">
        <v>1</v>
      </c>
      <c r="CM96" s="82" t="s">
        <v>88</v>
      </c>
    </row>
    <row r="97" spans="2:44" s="1" customFormat="1" ht="30" customHeight="1">
      <c r="B97" s="31"/>
      <c r="AR97" s="31"/>
    </row>
    <row r="98" spans="2:44" s="1" customFormat="1" ht="6.95" customHeight="1">
      <c r="B98" s="43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31"/>
    </row>
  </sheetData>
  <sheetProtection algorithmName="SHA-512" hashValue="Hv36BZaCr77Fxf2b8MRpIOfeQvTNa4AnNxN6VzFMKjZBAk046M+N+Wkqjtn9wR98IU52WcbsweMeeiClGSpesQ==" saltValue="lPK54KkpR3rwulpLQGKKmBnyXwmUR3E1oOCKFuqm13FefiN9dOLjwSE2PCyfbmNhpe+catApYweGh0Fxc5gRhQ==" spinCount="100000" sheet="1" objects="1" scenarios="1" formatColumns="0" formatRows="0"/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240127-1 - ZŠ Dr. Mirosla...'!C2" display="/" xr:uid="{00000000-0004-0000-0000-000000000000}"/>
    <hyperlink ref="A96" location="'240127-2 - VRN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05"/>
  <sheetViews>
    <sheetView showGridLines="0" tabSelected="1" topLeftCell="A113" workbookViewId="0">
      <selection activeCell="J142" sqref="J142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6" t="s">
        <v>87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88</v>
      </c>
    </row>
    <row r="4" spans="2:46" ht="24.95" customHeight="1">
      <c r="B4" s="19"/>
      <c r="D4" s="20" t="s">
        <v>92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4" t="str">
        <f>'Rekapitulace stavby'!K6</f>
        <v>ZŠ Dr. Miroslava Tyrše - výměna oken, IV. etapa</v>
      </c>
      <c r="F7" s="225"/>
      <c r="G7" s="225"/>
      <c r="H7" s="225"/>
      <c r="L7" s="19"/>
    </row>
    <row r="8" spans="2:46" s="1" customFormat="1" ht="12" customHeight="1">
      <c r="B8" s="31"/>
      <c r="D8" s="26" t="s">
        <v>93</v>
      </c>
      <c r="L8" s="31"/>
    </row>
    <row r="9" spans="2:46" s="1" customFormat="1" ht="30" customHeight="1">
      <c r="B9" s="31"/>
      <c r="E9" s="205" t="s">
        <v>94</v>
      </c>
      <c r="F9" s="226"/>
      <c r="G9" s="226"/>
      <c r="H9" s="226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19</v>
      </c>
      <c r="F11" s="24" t="s">
        <v>1</v>
      </c>
      <c r="I11" s="26" t="s">
        <v>20</v>
      </c>
      <c r="J11" s="24" t="s">
        <v>1</v>
      </c>
      <c r="L11" s="31"/>
    </row>
    <row r="12" spans="2:46" s="1" customFormat="1" ht="12" customHeight="1">
      <c r="B12" s="31"/>
      <c r="D12" s="26" t="s">
        <v>22</v>
      </c>
      <c r="F12" s="24" t="s">
        <v>38</v>
      </c>
      <c r="I12" s="26" t="s">
        <v>24</v>
      </c>
      <c r="J12" s="51" t="str">
        <f>'Rekapitulace stavby'!AN8</f>
        <v>13. 3. 2025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28</v>
      </c>
      <c r="I14" s="26" t="s">
        <v>29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>Město Česká Lípa</v>
      </c>
      <c r="I15" s="26" t="s">
        <v>31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32</v>
      </c>
      <c r="I17" s="26" t="s">
        <v>29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7" t="str">
        <f>'Rekapitulace stavby'!E14</f>
        <v>Vyplň údaj</v>
      </c>
      <c r="F18" s="189"/>
      <c r="G18" s="189"/>
      <c r="H18" s="189"/>
      <c r="I18" s="26" t="s">
        <v>31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34</v>
      </c>
      <c r="I20" s="26" t="s">
        <v>29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>Petr Kubiš</v>
      </c>
      <c r="I21" s="26" t="s">
        <v>31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37</v>
      </c>
      <c r="I23" s="26" t="s">
        <v>29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31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39</v>
      </c>
      <c r="L26" s="31"/>
    </row>
    <row r="27" spans="2:12" s="7" customFormat="1" ht="16.5" customHeight="1">
      <c r="B27" s="88"/>
      <c r="E27" s="194" t="s">
        <v>1</v>
      </c>
      <c r="F27" s="194"/>
      <c r="G27" s="194"/>
      <c r="H27" s="194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40</v>
      </c>
      <c r="J30" s="65">
        <f>ROUND(J126,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42</v>
      </c>
      <c r="I32" s="34" t="s">
        <v>41</v>
      </c>
      <c r="J32" s="34" t="s">
        <v>43</v>
      </c>
      <c r="L32" s="31"/>
    </row>
    <row r="33" spans="2:12" s="1" customFormat="1" ht="14.45" customHeight="1">
      <c r="B33" s="31"/>
      <c r="D33" s="54" t="s">
        <v>44</v>
      </c>
      <c r="E33" s="26" t="s">
        <v>45</v>
      </c>
      <c r="F33" s="90">
        <f>ROUND((SUM(BE126:BE304)),  2)</f>
        <v>0</v>
      </c>
      <c r="I33" s="91">
        <v>0.21</v>
      </c>
      <c r="J33" s="90">
        <f>ROUND(((SUM(BE126:BE304))*I33),  2)</f>
        <v>0</v>
      </c>
      <c r="L33" s="31"/>
    </row>
    <row r="34" spans="2:12" s="1" customFormat="1" ht="14.45" customHeight="1">
      <c r="B34" s="31"/>
      <c r="E34" s="26" t="s">
        <v>46</v>
      </c>
      <c r="F34" s="90">
        <f>ROUND((SUM(BF126:BF304)),  2)</f>
        <v>0</v>
      </c>
      <c r="I34" s="91">
        <v>0.15</v>
      </c>
      <c r="J34" s="90">
        <f>ROUND(((SUM(BF126:BF304))*I34),  2)</f>
        <v>0</v>
      </c>
      <c r="L34" s="31"/>
    </row>
    <row r="35" spans="2:12" s="1" customFormat="1" ht="14.45" hidden="1" customHeight="1">
      <c r="B35" s="31"/>
      <c r="E35" s="26" t="s">
        <v>47</v>
      </c>
      <c r="F35" s="90">
        <f>ROUND((SUM(BG126:BG304)),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48</v>
      </c>
      <c r="F36" s="90">
        <f>ROUND((SUM(BH126:BH304)),  2)</f>
        <v>0</v>
      </c>
      <c r="I36" s="91">
        <v>0.15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49</v>
      </c>
      <c r="F37" s="90">
        <f>ROUND((SUM(BI126:BI304)),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50</v>
      </c>
      <c r="E39" s="56"/>
      <c r="F39" s="56"/>
      <c r="G39" s="94" t="s">
        <v>51</v>
      </c>
      <c r="H39" s="95" t="s">
        <v>52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53</v>
      </c>
      <c r="E50" s="41"/>
      <c r="F50" s="41"/>
      <c r="G50" s="40" t="s">
        <v>54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55</v>
      </c>
      <c r="E61" s="33"/>
      <c r="F61" s="98" t="s">
        <v>56</v>
      </c>
      <c r="G61" s="42" t="s">
        <v>55</v>
      </c>
      <c r="H61" s="33"/>
      <c r="I61" s="33"/>
      <c r="J61" s="99" t="s">
        <v>56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57</v>
      </c>
      <c r="E65" s="41"/>
      <c r="F65" s="41"/>
      <c r="G65" s="40" t="s">
        <v>58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55</v>
      </c>
      <c r="E76" s="33"/>
      <c r="F76" s="98" t="s">
        <v>56</v>
      </c>
      <c r="G76" s="42" t="s">
        <v>55</v>
      </c>
      <c r="H76" s="33"/>
      <c r="I76" s="33"/>
      <c r="J76" s="99" t="s">
        <v>56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95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4" t="str">
        <f>E7</f>
        <v>ZŠ Dr. Miroslava Tyrše - výměna oken, IV. etapa</v>
      </c>
      <c r="F85" s="225"/>
      <c r="G85" s="225"/>
      <c r="H85" s="225"/>
      <c r="L85" s="31"/>
    </row>
    <row r="86" spans="2:47" s="1" customFormat="1" ht="12" customHeight="1">
      <c r="B86" s="31"/>
      <c r="C86" s="26" t="s">
        <v>93</v>
      </c>
      <c r="L86" s="31"/>
    </row>
    <row r="87" spans="2:47" s="1" customFormat="1" ht="30" customHeight="1">
      <c r="B87" s="31"/>
      <c r="E87" s="205" t="str">
        <f>E9</f>
        <v>240127-1 - ZŠ Dr. Miroslava Tyrše - výměna oken, IV. etapa</v>
      </c>
      <c r="F87" s="226"/>
      <c r="G87" s="226"/>
      <c r="H87" s="226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22</v>
      </c>
      <c r="F89" s="24" t="str">
        <f>F12</f>
        <v xml:space="preserve"> </v>
      </c>
      <c r="I89" s="26" t="s">
        <v>24</v>
      </c>
      <c r="J89" s="51" t="str">
        <f>IF(J12="","",J12)</f>
        <v>13. 3. 2025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28</v>
      </c>
      <c r="F91" s="24" t="str">
        <f>E15</f>
        <v>Město Česká Lípa</v>
      </c>
      <c r="I91" s="26" t="s">
        <v>34</v>
      </c>
      <c r="J91" s="29" t="str">
        <f>E21</f>
        <v>Petr Kubiš</v>
      </c>
      <c r="L91" s="31"/>
    </row>
    <row r="92" spans="2:47" s="1" customFormat="1" ht="15.2" customHeight="1">
      <c r="B92" s="31"/>
      <c r="C92" s="26" t="s">
        <v>32</v>
      </c>
      <c r="F92" s="24" t="str">
        <f>IF(E18="","",E18)</f>
        <v>Vyplň údaj</v>
      </c>
      <c r="I92" s="26" t="s">
        <v>37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96</v>
      </c>
      <c r="D94" s="92"/>
      <c r="E94" s="92"/>
      <c r="F94" s="92"/>
      <c r="G94" s="92"/>
      <c r="H94" s="92"/>
      <c r="I94" s="92"/>
      <c r="J94" s="101" t="s">
        <v>97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98</v>
      </c>
      <c r="J96" s="65">
        <f>J126</f>
        <v>0</v>
      </c>
      <c r="L96" s="31"/>
      <c r="AU96" s="16" t="s">
        <v>99</v>
      </c>
    </row>
    <row r="97" spans="2:12" s="8" customFormat="1" ht="24.95" customHeight="1">
      <c r="B97" s="103"/>
      <c r="D97" s="104" t="s">
        <v>100</v>
      </c>
      <c r="E97" s="105"/>
      <c r="F97" s="105"/>
      <c r="G97" s="105"/>
      <c r="H97" s="105"/>
      <c r="I97" s="105"/>
      <c r="J97" s="106">
        <f>J127</f>
        <v>0</v>
      </c>
      <c r="L97" s="103"/>
    </row>
    <row r="98" spans="2:12" s="9" customFormat="1" ht="19.899999999999999" customHeight="1">
      <c r="B98" s="107"/>
      <c r="D98" s="108" t="s">
        <v>101</v>
      </c>
      <c r="E98" s="109"/>
      <c r="F98" s="109"/>
      <c r="G98" s="109"/>
      <c r="H98" s="109"/>
      <c r="I98" s="109"/>
      <c r="J98" s="110">
        <f>J128</f>
        <v>0</v>
      </c>
      <c r="L98" s="107"/>
    </row>
    <row r="99" spans="2:12" s="9" customFormat="1" ht="19.899999999999999" customHeight="1">
      <c r="B99" s="107"/>
      <c r="D99" s="108" t="s">
        <v>102</v>
      </c>
      <c r="E99" s="109"/>
      <c r="F99" s="109"/>
      <c r="G99" s="109"/>
      <c r="H99" s="109"/>
      <c r="I99" s="109"/>
      <c r="J99" s="110">
        <f>J172</f>
        <v>0</v>
      </c>
      <c r="L99" s="107"/>
    </row>
    <row r="100" spans="2:12" s="9" customFormat="1" ht="19.899999999999999" customHeight="1">
      <c r="B100" s="107"/>
      <c r="D100" s="108" t="s">
        <v>103</v>
      </c>
      <c r="E100" s="109"/>
      <c r="F100" s="109"/>
      <c r="G100" s="109"/>
      <c r="H100" s="109"/>
      <c r="I100" s="109"/>
      <c r="J100" s="110">
        <f>J198</f>
        <v>0</v>
      </c>
      <c r="L100" s="107"/>
    </row>
    <row r="101" spans="2:12" s="9" customFormat="1" ht="19.899999999999999" customHeight="1">
      <c r="B101" s="107"/>
      <c r="D101" s="108" t="s">
        <v>104</v>
      </c>
      <c r="E101" s="109"/>
      <c r="F101" s="109"/>
      <c r="G101" s="109"/>
      <c r="H101" s="109"/>
      <c r="I101" s="109"/>
      <c r="J101" s="110">
        <f>J202</f>
        <v>0</v>
      </c>
      <c r="L101" s="107"/>
    </row>
    <row r="102" spans="2:12" s="8" customFormat="1" ht="24.95" customHeight="1">
      <c r="B102" s="103"/>
      <c r="D102" s="104" t="s">
        <v>105</v>
      </c>
      <c r="E102" s="105"/>
      <c r="F102" s="105"/>
      <c r="G102" s="105"/>
      <c r="H102" s="105"/>
      <c r="I102" s="105"/>
      <c r="J102" s="106">
        <f>J204</f>
        <v>0</v>
      </c>
      <c r="L102" s="103"/>
    </row>
    <row r="103" spans="2:12" s="9" customFormat="1" ht="19.899999999999999" customHeight="1">
      <c r="B103" s="107"/>
      <c r="D103" s="108" t="s">
        <v>106</v>
      </c>
      <c r="E103" s="109"/>
      <c r="F103" s="109"/>
      <c r="G103" s="109"/>
      <c r="H103" s="109"/>
      <c r="I103" s="109"/>
      <c r="J103" s="110">
        <f>J205</f>
        <v>0</v>
      </c>
      <c r="L103" s="107"/>
    </row>
    <row r="104" spans="2:12" s="9" customFormat="1" ht="19.899999999999999" customHeight="1">
      <c r="B104" s="107"/>
      <c r="D104" s="108" t="s">
        <v>107</v>
      </c>
      <c r="E104" s="109"/>
      <c r="F104" s="109"/>
      <c r="G104" s="109"/>
      <c r="H104" s="109"/>
      <c r="I104" s="109"/>
      <c r="J104" s="110">
        <f>J213</f>
        <v>0</v>
      </c>
      <c r="L104" s="107"/>
    </row>
    <row r="105" spans="2:12" s="9" customFormat="1" ht="19.899999999999999" customHeight="1">
      <c r="B105" s="107"/>
      <c r="D105" s="108" t="s">
        <v>108</v>
      </c>
      <c r="E105" s="109"/>
      <c r="F105" s="109"/>
      <c r="G105" s="109"/>
      <c r="H105" s="109"/>
      <c r="I105" s="109"/>
      <c r="J105" s="110">
        <f>J255</f>
        <v>0</v>
      </c>
      <c r="L105" s="107"/>
    </row>
    <row r="106" spans="2:12" s="9" customFormat="1" ht="19.899999999999999" customHeight="1">
      <c r="B106" s="107"/>
      <c r="D106" s="108" t="s">
        <v>109</v>
      </c>
      <c r="E106" s="109"/>
      <c r="F106" s="109"/>
      <c r="G106" s="109"/>
      <c r="H106" s="109"/>
      <c r="I106" s="109"/>
      <c r="J106" s="110">
        <f>J259</f>
        <v>0</v>
      </c>
      <c r="L106" s="107"/>
    </row>
    <row r="107" spans="2:12" s="1" customFormat="1" ht="21.75" customHeight="1">
      <c r="B107" s="31"/>
      <c r="L107" s="31"/>
    </row>
    <row r="108" spans="2:12" s="1" customFormat="1" ht="6.95" customHeight="1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31"/>
    </row>
    <row r="112" spans="2:12" s="1" customFormat="1" ht="6.95" customHeight="1"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31"/>
    </row>
    <row r="113" spans="2:63" s="1" customFormat="1" ht="24.95" customHeight="1">
      <c r="B113" s="31"/>
      <c r="C113" s="20" t="s">
        <v>110</v>
      </c>
      <c r="L113" s="31"/>
    </row>
    <row r="114" spans="2:63" s="1" customFormat="1" ht="6.95" customHeight="1">
      <c r="B114" s="31"/>
      <c r="L114" s="31"/>
    </row>
    <row r="115" spans="2:63" s="1" customFormat="1" ht="12" customHeight="1">
      <c r="B115" s="31"/>
      <c r="C115" s="26" t="s">
        <v>16</v>
      </c>
      <c r="L115" s="31"/>
    </row>
    <row r="116" spans="2:63" s="1" customFormat="1" ht="16.5" customHeight="1">
      <c r="B116" s="31"/>
      <c r="E116" s="224" t="str">
        <f>E7</f>
        <v>ZŠ Dr. Miroslava Tyrše - výměna oken, IV. etapa</v>
      </c>
      <c r="F116" s="225"/>
      <c r="G116" s="225"/>
      <c r="H116" s="225"/>
      <c r="L116" s="31"/>
    </row>
    <row r="117" spans="2:63" s="1" customFormat="1" ht="12" customHeight="1">
      <c r="B117" s="31"/>
      <c r="C117" s="26" t="s">
        <v>93</v>
      </c>
      <c r="L117" s="31"/>
    </row>
    <row r="118" spans="2:63" s="1" customFormat="1" ht="30" customHeight="1">
      <c r="B118" s="31"/>
      <c r="E118" s="205" t="str">
        <f>E9</f>
        <v>240127-1 - ZŠ Dr. Miroslava Tyrše - výměna oken, IV. etapa</v>
      </c>
      <c r="F118" s="226"/>
      <c r="G118" s="226"/>
      <c r="H118" s="226"/>
      <c r="L118" s="31"/>
    </row>
    <row r="119" spans="2:63" s="1" customFormat="1" ht="6.95" customHeight="1">
      <c r="B119" s="31"/>
      <c r="L119" s="31"/>
    </row>
    <row r="120" spans="2:63" s="1" customFormat="1" ht="12" customHeight="1">
      <c r="B120" s="31"/>
      <c r="C120" s="26" t="s">
        <v>22</v>
      </c>
      <c r="F120" s="24" t="str">
        <f>F12</f>
        <v xml:space="preserve"> </v>
      </c>
      <c r="I120" s="26" t="s">
        <v>24</v>
      </c>
      <c r="J120" s="51" t="str">
        <f>IF(J12="","",J12)</f>
        <v>13. 3. 2025</v>
      </c>
      <c r="L120" s="31"/>
    </row>
    <row r="121" spans="2:63" s="1" customFormat="1" ht="6.95" customHeight="1">
      <c r="B121" s="31"/>
      <c r="L121" s="31"/>
    </row>
    <row r="122" spans="2:63" s="1" customFormat="1" ht="15.2" customHeight="1">
      <c r="B122" s="31"/>
      <c r="C122" s="26" t="s">
        <v>28</v>
      </c>
      <c r="F122" s="24" t="str">
        <f>E15</f>
        <v>Město Česká Lípa</v>
      </c>
      <c r="I122" s="26" t="s">
        <v>34</v>
      </c>
      <c r="J122" s="29" t="str">
        <f>E21</f>
        <v>Petr Kubiš</v>
      </c>
      <c r="L122" s="31"/>
    </row>
    <row r="123" spans="2:63" s="1" customFormat="1" ht="15.2" customHeight="1">
      <c r="B123" s="31"/>
      <c r="C123" s="26" t="s">
        <v>32</v>
      </c>
      <c r="F123" s="24" t="str">
        <f>IF(E18="","",E18)</f>
        <v>Vyplň údaj</v>
      </c>
      <c r="I123" s="26" t="s">
        <v>37</v>
      </c>
      <c r="J123" s="29" t="str">
        <f>E24</f>
        <v xml:space="preserve"> </v>
      </c>
      <c r="L123" s="31"/>
    </row>
    <row r="124" spans="2:63" s="1" customFormat="1" ht="10.35" customHeight="1">
      <c r="B124" s="31"/>
      <c r="L124" s="31"/>
    </row>
    <row r="125" spans="2:63" s="10" customFormat="1" ht="29.25" customHeight="1">
      <c r="B125" s="111"/>
      <c r="C125" s="112" t="s">
        <v>111</v>
      </c>
      <c r="D125" s="113" t="s">
        <v>65</v>
      </c>
      <c r="E125" s="113" t="s">
        <v>61</v>
      </c>
      <c r="F125" s="113" t="s">
        <v>62</v>
      </c>
      <c r="G125" s="113" t="s">
        <v>112</v>
      </c>
      <c r="H125" s="113" t="s">
        <v>113</v>
      </c>
      <c r="I125" s="113" t="s">
        <v>114</v>
      </c>
      <c r="J125" s="113" t="s">
        <v>97</v>
      </c>
      <c r="K125" s="114" t="s">
        <v>115</v>
      </c>
      <c r="L125" s="111"/>
      <c r="M125" s="58" t="s">
        <v>1</v>
      </c>
      <c r="N125" s="59" t="s">
        <v>44</v>
      </c>
      <c r="O125" s="59" t="s">
        <v>116</v>
      </c>
      <c r="P125" s="59" t="s">
        <v>117</v>
      </c>
      <c r="Q125" s="59" t="s">
        <v>118</v>
      </c>
      <c r="R125" s="59" t="s">
        <v>119</v>
      </c>
      <c r="S125" s="59" t="s">
        <v>120</v>
      </c>
      <c r="T125" s="60" t="s">
        <v>121</v>
      </c>
    </row>
    <row r="126" spans="2:63" s="1" customFormat="1" ht="22.9" customHeight="1">
      <c r="B126" s="31"/>
      <c r="C126" s="63" t="s">
        <v>122</v>
      </c>
      <c r="J126" s="115">
        <f>BK126</f>
        <v>0</v>
      </c>
      <c r="L126" s="31"/>
      <c r="M126" s="61"/>
      <c r="N126" s="52"/>
      <c r="O126" s="52"/>
      <c r="P126" s="116">
        <f>P127+P204</f>
        <v>0</v>
      </c>
      <c r="Q126" s="52"/>
      <c r="R126" s="116">
        <f>R127+R204</f>
        <v>2.8351097799600002</v>
      </c>
      <c r="S126" s="52"/>
      <c r="T126" s="117">
        <f>T127+T204</f>
        <v>5.3404507000000008</v>
      </c>
      <c r="AT126" s="16" t="s">
        <v>79</v>
      </c>
      <c r="AU126" s="16" t="s">
        <v>99</v>
      </c>
      <c r="BK126" s="118">
        <f>BK127+BK204</f>
        <v>0</v>
      </c>
    </row>
    <row r="127" spans="2:63" s="11" customFormat="1" ht="25.9" customHeight="1">
      <c r="B127" s="119"/>
      <c r="D127" s="120" t="s">
        <v>79</v>
      </c>
      <c r="E127" s="121" t="s">
        <v>123</v>
      </c>
      <c r="F127" s="121" t="s">
        <v>124</v>
      </c>
      <c r="I127" s="122"/>
      <c r="J127" s="123">
        <f>BK127</f>
        <v>0</v>
      </c>
      <c r="L127" s="119"/>
      <c r="M127" s="124"/>
      <c r="P127" s="125">
        <f>P128+P172+P198+P202</f>
        <v>0</v>
      </c>
      <c r="R127" s="125">
        <f>R128+R172+R198+R202</f>
        <v>2.4480771100000003</v>
      </c>
      <c r="T127" s="126">
        <f>T128+T172+T198+T202</f>
        <v>5.3147300000000008</v>
      </c>
      <c r="AR127" s="120" t="s">
        <v>21</v>
      </c>
      <c r="AT127" s="127" t="s">
        <v>79</v>
      </c>
      <c r="AU127" s="127" t="s">
        <v>80</v>
      </c>
      <c r="AY127" s="120" t="s">
        <v>125</v>
      </c>
      <c r="BK127" s="128">
        <f>BK128+BK172+BK198+BK202</f>
        <v>0</v>
      </c>
    </row>
    <row r="128" spans="2:63" s="11" customFormat="1" ht="22.9" customHeight="1">
      <c r="B128" s="119"/>
      <c r="D128" s="120" t="s">
        <v>79</v>
      </c>
      <c r="E128" s="129" t="s">
        <v>126</v>
      </c>
      <c r="F128" s="129" t="s">
        <v>127</v>
      </c>
      <c r="I128" s="122"/>
      <c r="J128" s="130">
        <f>BK128</f>
        <v>0</v>
      </c>
      <c r="L128" s="119"/>
      <c r="M128" s="124"/>
      <c r="P128" s="125">
        <f>SUM(P129:P171)</f>
        <v>0</v>
      </c>
      <c r="R128" s="125">
        <f>SUM(R129:R171)</f>
        <v>2.4480771100000003</v>
      </c>
      <c r="T128" s="126">
        <f>SUM(T129:T171)</f>
        <v>0</v>
      </c>
      <c r="AR128" s="120" t="s">
        <v>21</v>
      </c>
      <c r="AT128" s="127" t="s">
        <v>79</v>
      </c>
      <c r="AU128" s="127" t="s">
        <v>21</v>
      </c>
      <c r="AY128" s="120" t="s">
        <v>125</v>
      </c>
      <c r="BK128" s="128">
        <f>SUM(BK129:BK171)</f>
        <v>0</v>
      </c>
    </row>
    <row r="129" spans="2:65" s="1" customFormat="1" ht="24.2" customHeight="1">
      <c r="B129" s="31"/>
      <c r="C129" s="131" t="s">
        <v>21</v>
      </c>
      <c r="D129" s="131" t="s">
        <v>128</v>
      </c>
      <c r="E129" s="132" t="s">
        <v>129</v>
      </c>
      <c r="F129" s="133" t="s">
        <v>130</v>
      </c>
      <c r="G129" s="134" t="s">
        <v>131</v>
      </c>
      <c r="H129" s="135">
        <v>82.97</v>
      </c>
      <c r="I129" s="136"/>
      <c r="J129" s="137">
        <f>ROUND(I129*H129,2)</f>
        <v>0</v>
      </c>
      <c r="K129" s="133" t="s">
        <v>132</v>
      </c>
      <c r="L129" s="31"/>
      <c r="M129" s="138" t="s">
        <v>1</v>
      </c>
      <c r="N129" s="139" t="s">
        <v>45</v>
      </c>
      <c r="P129" s="140">
        <f>O129*H129</f>
        <v>0</v>
      </c>
      <c r="Q129" s="140">
        <v>2.63E-4</v>
      </c>
      <c r="R129" s="140">
        <f>Q129*H129</f>
        <v>2.1821109999999998E-2</v>
      </c>
      <c r="S129" s="140">
        <v>0</v>
      </c>
      <c r="T129" s="141">
        <f>S129*H129</f>
        <v>0</v>
      </c>
      <c r="AR129" s="142" t="s">
        <v>133</v>
      </c>
      <c r="AT129" s="142" t="s">
        <v>128</v>
      </c>
      <c r="AU129" s="142" t="s">
        <v>88</v>
      </c>
      <c r="AY129" s="16" t="s">
        <v>125</v>
      </c>
      <c r="BE129" s="143">
        <f>IF(N129="základní",J129,0)</f>
        <v>0</v>
      </c>
      <c r="BF129" s="143">
        <f>IF(N129="snížená",J129,0)</f>
        <v>0</v>
      </c>
      <c r="BG129" s="143">
        <f>IF(N129="zákl. přenesená",J129,0)</f>
        <v>0</v>
      </c>
      <c r="BH129" s="143">
        <f>IF(N129="sníž. přenesená",J129,0)</f>
        <v>0</v>
      </c>
      <c r="BI129" s="143">
        <f>IF(N129="nulová",J129,0)</f>
        <v>0</v>
      </c>
      <c r="BJ129" s="16" t="s">
        <v>21</v>
      </c>
      <c r="BK129" s="143">
        <f>ROUND(I129*H129,2)</f>
        <v>0</v>
      </c>
      <c r="BL129" s="16" t="s">
        <v>133</v>
      </c>
      <c r="BM129" s="142" t="s">
        <v>134</v>
      </c>
    </row>
    <row r="130" spans="2:65" s="12" customFormat="1" ht="11.25">
      <c r="B130" s="144"/>
      <c r="D130" s="145" t="s">
        <v>135</v>
      </c>
      <c r="E130" s="146" t="s">
        <v>1</v>
      </c>
      <c r="F130" s="147" t="s">
        <v>136</v>
      </c>
      <c r="H130" s="146" t="s">
        <v>1</v>
      </c>
      <c r="I130" s="148"/>
      <c r="L130" s="144"/>
      <c r="M130" s="149"/>
      <c r="T130" s="150"/>
      <c r="AT130" s="146" t="s">
        <v>135</v>
      </c>
      <c r="AU130" s="146" t="s">
        <v>88</v>
      </c>
      <c r="AV130" s="12" t="s">
        <v>21</v>
      </c>
      <c r="AW130" s="12" t="s">
        <v>36</v>
      </c>
      <c r="AX130" s="12" t="s">
        <v>80</v>
      </c>
      <c r="AY130" s="146" t="s">
        <v>125</v>
      </c>
    </row>
    <row r="131" spans="2:65" s="13" customFormat="1" ht="11.25">
      <c r="B131" s="151"/>
      <c r="D131" s="145" t="s">
        <v>135</v>
      </c>
      <c r="E131" s="152" t="s">
        <v>1</v>
      </c>
      <c r="F131" s="153" t="s">
        <v>137</v>
      </c>
      <c r="H131" s="154">
        <v>41.1</v>
      </c>
      <c r="I131" s="155"/>
      <c r="L131" s="151"/>
      <c r="M131" s="156"/>
      <c r="T131" s="157"/>
      <c r="AT131" s="152" t="s">
        <v>135</v>
      </c>
      <c r="AU131" s="152" t="s">
        <v>88</v>
      </c>
      <c r="AV131" s="13" t="s">
        <v>88</v>
      </c>
      <c r="AW131" s="13" t="s">
        <v>36</v>
      </c>
      <c r="AX131" s="13" t="s">
        <v>80</v>
      </c>
      <c r="AY131" s="152" t="s">
        <v>125</v>
      </c>
    </row>
    <row r="132" spans="2:65" s="12" customFormat="1" ht="11.25">
      <c r="B132" s="144"/>
      <c r="D132" s="145" t="s">
        <v>135</v>
      </c>
      <c r="E132" s="146" t="s">
        <v>1</v>
      </c>
      <c r="F132" s="147" t="s">
        <v>138</v>
      </c>
      <c r="H132" s="146" t="s">
        <v>1</v>
      </c>
      <c r="I132" s="148"/>
      <c r="L132" s="144"/>
      <c r="M132" s="149"/>
      <c r="T132" s="150"/>
      <c r="AT132" s="146" t="s">
        <v>135</v>
      </c>
      <c r="AU132" s="146" t="s">
        <v>88</v>
      </c>
      <c r="AV132" s="12" t="s">
        <v>21</v>
      </c>
      <c r="AW132" s="12" t="s">
        <v>36</v>
      </c>
      <c r="AX132" s="12" t="s">
        <v>80</v>
      </c>
      <c r="AY132" s="146" t="s">
        <v>125</v>
      </c>
    </row>
    <row r="133" spans="2:65" s="13" customFormat="1" ht="11.25">
      <c r="B133" s="151"/>
      <c r="D133" s="145" t="s">
        <v>135</v>
      </c>
      <c r="E133" s="152" t="s">
        <v>1</v>
      </c>
      <c r="F133" s="153" t="s">
        <v>139</v>
      </c>
      <c r="H133" s="154">
        <v>4.1100000000000003</v>
      </c>
      <c r="I133" s="155"/>
      <c r="L133" s="151"/>
      <c r="M133" s="156"/>
      <c r="T133" s="157"/>
      <c r="AT133" s="152" t="s">
        <v>135</v>
      </c>
      <c r="AU133" s="152" t="s">
        <v>88</v>
      </c>
      <c r="AV133" s="13" t="s">
        <v>88</v>
      </c>
      <c r="AW133" s="13" t="s">
        <v>36</v>
      </c>
      <c r="AX133" s="13" t="s">
        <v>80</v>
      </c>
      <c r="AY133" s="152" t="s">
        <v>125</v>
      </c>
    </row>
    <row r="134" spans="2:65" s="12" customFormat="1" ht="11.25">
      <c r="B134" s="144"/>
      <c r="D134" s="145" t="s">
        <v>135</v>
      </c>
      <c r="E134" s="146" t="s">
        <v>1</v>
      </c>
      <c r="F134" s="147" t="s">
        <v>140</v>
      </c>
      <c r="H134" s="146" t="s">
        <v>1</v>
      </c>
      <c r="I134" s="148"/>
      <c r="L134" s="144"/>
      <c r="M134" s="149"/>
      <c r="T134" s="150"/>
      <c r="AT134" s="146" t="s">
        <v>135</v>
      </c>
      <c r="AU134" s="146" t="s">
        <v>88</v>
      </c>
      <c r="AV134" s="12" t="s">
        <v>21</v>
      </c>
      <c r="AW134" s="12" t="s">
        <v>36</v>
      </c>
      <c r="AX134" s="12" t="s">
        <v>80</v>
      </c>
      <c r="AY134" s="146" t="s">
        <v>125</v>
      </c>
    </row>
    <row r="135" spans="2:65" s="13" customFormat="1" ht="11.25">
      <c r="B135" s="151"/>
      <c r="D135" s="145" t="s">
        <v>135</v>
      </c>
      <c r="E135" s="152" t="s">
        <v>1</v>
      </c>
      <c r="F135" s="153" t="s">
        <v>141</v>
      </c>
      <c r="H135" s="154">
        <v>27.76</v>
      </c>
      <c r="I135" s="155"/>
      <c r="L135" s="151"/>
      <c r="M135" s="156"/>
      <c r="T135" s="157"/>
      <c r="AT135" s="152" t="s">
        <v>135</v>
      </c>
      <c r="AU135" s="152" t="s">
        <v>88</v>
      </c>
      <c r="AV135" s="13" t="s">
        <v>88</v>
      </c>
      <c r="AW135" s="13" t="s">
        <v>36</v>
      </c>
      <c r="AX135" s="13" t="s">
        <v>80</v>
      </c>
      <c r="AY135" s="152" t="s">
        <v>125</v>
      </c>
    </row>
    <row r="136" spans="2:65" s="12" customFormat="1" ht="11.25">
      <c r="B136" s="144"/>
      <c r="D136" s="145" t="s">
        <v>135</v>
      </c>
      <c r="E136" s="146" t="s">
        <v>1</v>
      </c>
      <c r="F136" s="147" t="s">
        <v>142</v>
      </c>
      <c r="H136" s="146" t="s">
        <v>1</v>
      </c>
      <c r="I136" s="148"/>
      <c r="L136" s="144"/>
      <c r="M136" s="149"/>
      <c r="T136" s="150"/>
      <c r="AT136" s="146" t="s">
        <v>135</v>
      </c>
      <c r="AU136" s="146" t="s">
        <v>88</v>
      </c>
      <c r="AV136" s="12" t="s">
        <v>21</v>
      </c>
      <c r="AW136" s="12" t="s">
        <v>36</v>
      </c>
      <c r="AX136" s="12" t="s">
        <v>80</v>
      </c>
      <c r="AY136" s="146" t="s">
        <v>125</v>
      </c>
    </row>
    <row r="137" spans="2:65" s="13" customFormat="1" ht="11.25">
      <c r="B137" s="151"/>
      <c r="D137" s="145" t="s">
        <v>135</v>
      </c>
      <c r="E137" s="152" t="s">
        <v>1</v>
      </c>
      <c r="F137" s="153" t="s">
        <v>143</v>
      </c>
      <c r="H137" s="154">
        <v>10</v>
      </c>
      <c r="I137" s="155"/>
      <c r="L137" s="151"/>
      <c r="M137" s="156"/>
      <c r="T137" s="157"/>
      <c r="AT137" s="152" t="s">
        <v>135</v>
      </c>
      <c r="AU137" s="152" t="s">
        <v>88</v>
      </c>
      <c r="AV137" s="13" t="s">
        <v>88</v>
      </c>
      <c r="AW137" s="13" t="s">
        <v>36</v>
      </c>
      <c r="AX137" s="13" t="s">
        <v>80</v>
      </c>
      <c r="AY137" s="152" t="s">
        <v>125</v>
      </c>
    </row>
    <row r="138" spans="2:65" s="14" customFormat="1" ht="11.25">
      <c r="B138" s="158"/>
      <c r="D138" s="145" t="s">
        <v>135</v>
      </c>
      <c r="E138" s="159" t="s">
        <v>1</v>
      </c>
      <c r="F138" s="160" t="s">
        <v>144</v>
      </c>
      <c r="H138" s="161">
        <v>82.97</v>
      </c>
      <c r="I138" s="162"/>
      <c r="L138" s="158"/>
      <c r="M138" s="163"/>
      <c r="T138" s="164"/>
      <c r="AT138" s="159" t="s">
        <v>135</v>
      </c>
      <c r="AU138" s="159" t="s">
        <v>88</v>
      </c>
      <c r="AV138" s="14" t="s">
        <v>133</v>
      </c>
      <c r="AW138" s="14" t="s">
        <v>36</v>
      </c>
      <c r="AX138" s="14" t="s">
        <v>21</v>
      </c>
      <c r="AY138" s="159" t="s">
        <v>125</v>
      </c>
    </row>
    <row r="139" spans="2:65" s="1" customFormat="1" ht="24.2" customHeight="1">
      <c r="B139" s="31"/>
      <c r="C139" s="131" t="s">
        <v>88</v>
      </c>
      <c r="D139" s="131" t="s">
        <v>128</v>
      </c>
      <c r="E139" s="132" t="s">
        <v>145</v>
      </c>
      <c r="F139" s="133" t="s">
        <v>146</v>
      </c>
      <c r="G139" s="134" t="s">
        <v>131</v>
      </c>
      <c r="H139" s="135">
        <v>82.97</v>
      </c>
      <c r="I139" s="136"/>
      <c r="J139" s="137">
        <f>ROUND(I139*H139,2)</f>
        <v>0</v>
      </c>
      <c r="K139" s="133" t="s">
        <v>1</v>
      </c>
      <c r="L139" s="31"/>
      <c r="M139" s="138" t="s">
        <v>1</v>
      </c>
      <c r="N139" s="139" t="s">
        <v>45</v>
      </c>
      <c r="P139" s="140">
        <f>O139*H139</f>
        <v>0</v>
      </c>
      <c r="Q139" s="140">
        <v>0</v>
      </c>
      <c r="R139" s="140">
        <f>Q139*H139</f>
        <v>0</v>
      </c>
      <c r="S139" s="140">
        <v>0</v>
      </c>
      <c r="T139" s="141">
        <f>S139*H139</f>
        <v>0</v>
      </c>
      <c r="AR139" s="142" t="s">
        <v>133</v>
      </c>
      <c r="AT139" s="142" t="s">
        <v>128</v>
      </c>
      <c r="AU139" s="142" t="s">
        <v>88</v>
      </c>
      <c r="AY139" s="16" t="s">
        <v>125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6" t="s">
        <v>21</v>
      </c>
      <c r="BK139" s="143">
        <f>ROUND(I139*H139,2)</f>
        <v>0</v>
      </c>
      <c r="BL139" s="16" t="s">
        <v>133</v>
      </c>
      <c r="BM139" s="142" t="s">
        <v>147</v>
      </c>
    </row>
    <row r="140" spans="2:65" s="12" customFormat="1" ht="11.25">
      <c r="B140" s="144"/>
      <c r="D140" s="145" t="s">
        <v>135</v>
      </c>
      <c r="E140" s="146" t="s">
        <v>1</v>
      </c>
      <c r="F140" s="147" t="s">
        <v>136</v>
      </c>
      <c r="H140" s="146" t="s">
        <v>1</v>
      </c>
      <c r="I140" s="148"/>
      <c r="L140" s="144"/>
      <c r="M140" s="149"/>
      <c r="T140" s="150"/>
      <c r="AT140" s="146" t="s">
        <v>135</v>
      </c>
      <c r="AU140" s="146" t="s">
        <v>88</v>
      </c>
      <c r="AV140" s="12" t="s">
        <v>21</v>
      </c>
      <c r="AW140" s="12" t="s">
        <v>36</v>
      </c>
      <c r="AX140" s="12" t="s">
        <v>80</v>
      </c>
      <c r="AY140" s="146" t="s">
        <v>125</v>
      </c>
    </row>
    <row r="141" spans="2:65" s="13" customFormat="1" ht="11.25">
      <c r="B141" s="151"/>
      <c r="D141" s="145" t="s">
        <v>135</v>
      </c>
      <c r="E141" s="152" t="s">
        <v>1</v>
      </c>
      <c r="F141" s="153" t="s">
        <v>137</v>
      </c>
      <c r="H141" s="154">
        <v>41.1</v>
      </c>
      <c r="I141" s="155"/>
      <c r="L141" s="151"/>
      <c r="M141" s="156"/>
      <c r="T141" s="157"/>
      <c r="AT141" s="152" t="s">
        <v>135</v>
      </c>
      <c r="AU141" s="152" t="s">
        <v>88</v>
      </c>
      <c r="AV141" s="13" t="s">
        <v>88</v>
      </c>
      <c r="AW141" s="13" t="s">
        <v>36</v>
      </c>
      <c r="AX141" s="13" t="s">
        <v>80</v>
      </c>
      <c r="AY141" s="152" t="s">
        <v>125</v>
      </c>
    </row>
    <row r="142" spans="2:65" s="12" customFormat="1" ht="11.25">
      <c r="B142" s="144"/>
      <c r="D142" s="145" t="s">
        <v>135</v>
      </c>
      <c r="E142" s="146" t="s">
        <v>1</v>
      </c>
      <c r="F142" s="147" t="s">
        <v>138</v>
      </c>
      <c r="H142" s="146" t="s">
        <v>1</v>
      </c>
      <c r="I142" s="148"/>
      <c r="L142" s="144"/>
      <c r="M142" s="149"/>
      <c r="T142" s="150"/>
      <c r="AT142" s="146" t="s">
        <v>135</v>
      </c>
      <c r="AU142" s="146" t="s">
        <v>88</v>
      </c>
      <c r="AV142" s="12" t="s">
        <v>21</v>
      </c>
      <c r="AW142" s="12" t="s">
        <v>36</v>
      </c>
      <c r="AX142" s="12" t="s">
        <v>80</v>
      </c>
      <c r="AY142" s="146" t="s">
        <v>125</v>
      </c>
    </row>
    <row r="143" spans="2:65" s="13" customFormat="1" ht="11.25">
      <c r="B143" s="151"/>
      <c r="D143" s="145" t="s">
        <v>135</v>
      </c>
      <c r="E143" s="152" t="s">
        <v>1</v>
      </c>
      <c r="F143" s="153" t="s">
        <v>139</v>
      </c>
      <c r="H143" s="154">
        <v>4.1100000000000003</v>
      </c>
      <c r="I143" s="155"/>
      <c r="L143" s="151"/>
      <c r="M143" s="156"/>
      <c r="T143" s="157"/>
      <c r="AT143" s="152" t="s">
        <v>135</v>
      </c>
      <c r="AU143" s="152" t="s">
        <v>88</v>
      </c>
      <c r="AV143" s="13" t="s">
        <v>88</v>
      </c>
      <c r="AW143" s="13" t="s">
        <v>36</v>
      </c>
      <c r="AX143" s="13" t="s">
        <v>80</v>
      </c>
      <c r="AY143" s="152" t="s">
        <v>125</v>
      </c>
    </row>
    <row r="144" spans="2:65" s="12" customFormat="1" ht="11.25">
      <c r="B144" s="144"/>
      <c r="D144" s="145" t="s">
        <v>135</v>
      </c>
      <c r="E144" s="146" t="s">
        <v>1</v>
      </c>
      <c r="F144" s="147" t="s">
        <v>140</v>
      </c>
      <c r="H144" s="146" t="s">
        <v>1</v>
      </c>
      <c r="I144" s="148"/>
      <c r="L144" s="144"/>
      <c r="M144" s="149"/>
      <c r="T144" s="150"/>
      <c r="AT144" s="146" t="s">
        <v>135</v>
      </c>
      <c r="AU144" s="146" t="s">
        <v>88</v>
      </c>
      <c r="AV144" s="12" t="s">
        <v>21</v>
      </c>
      <c r="AW144" s="12" t="s">
        <v>36</v>
      </c>
      <c r="AX144" s="12" t="s">
        <v>80</v>
      </c>
      <c r="AY144" s="146" t="s">
        <v>125</v>
      </c>
    </row>
    <row r="145" spans="2:65" s="13" customFormat="1" ht="11.25">
      <c r="B145" s="151"/>
      <c r="D145" s="145" t="s">
        <v>135</v>
      </c>
      <c r="E145" s="152" t="s">
        <v>1</v>
      </c>
      <c r="F145" s="153" t="s">
        <v>141</v>
      </c>
      <c r="H145" s="154">
        <v>27.76</v>
      </c>
      <c r="I145" s="155"/>
      <c r="L145" s="151"/>
      <c r="M145" s="156"/>
      <c r="T145" s="157"/>
      <c r="AT145" s="152" t="s">
        <v>135</v>
      </c>
      <c r="AU145" s="152" t="s">
        <v>88</v>
      </c>
      <c r="AV145" s="13" t="s">
        <v>88</v>
      </c>
      <c r="AW145" s="13" t="s">
        <v>36</v>
      </c>
      <c r="AX145" s="13" t="s">
        <v>80</v>
      </c>
      <c r="AY145" s="152" t="s">
        <v>125</v>
      </c>
    </row>
    <row r="146" spans="2:65" s="12" customFormat="1" ht="11.25">
      <c r="B146" s="144"/>
      <c r="D146" s="145" t="s">
        <v>135</v>
      </c>
      <c r="E146" s="146" t="s">
        <v>1</v>
      </c>
      <c r="F146" s="147" t="s">
        <v>142</v>
      </c>
      <c r="H146" s="146" t="s">
        <v>1</v>
      </c>
      <c r="I146" s="148"/>
      <c r="L146" s="144"/>
      <c r="M146" s="149"/>
      <c r="T146" s="150"/>
      <c r="AT146" s="146" t="s">
        <v>135</v>
      </c>
      <c r="AU146" s="146" t="s">
        <v>88</v>
      </c>
      <c r="AV146" s="12" t="s">
        <v>21</v>
      </c>
      <c r="AW146" s="12" t="s">
        <v>36</v>
      </c>
      <c r="AX146" s="12" t="s">
        <v>80</v>
      </c>
      <c r="AY146" s="146" t="s">
        <v>125</v>
      </c>
    </row>
    <row r="147" spans="2:65" s="13" customFormat="1" ht="11.25">
      <c r="B147" s="151"/>
      <c r="D147" s="145" t="s">
        <v>135</v>
      </c>
      <c r="E147" s="152" t="s">
        <v>1</v>
      </c>
      <c r="F147" s="153" t="s">
        <v>143</v>
      </c>
      <c r="H147" s="154">
        <v>10</v>
      </c>
      <c r="I147" s="155"/>
      <c r="L147" s="151"/>
      <c r="M147" s="156"/>
      <c r="T147" s="157"/>
      <c r="AT147" s="152" t="s">
        <v>135</v>
      </c>
      <c r="AU147" s="152" t="s">
        <v>88</v>
      </c>
      <c r="AV147" s="13" t="s">
        <v>88</v>
      </c>
      <c r="AW147" s="13" t="s">
        <v>36</v>
      </c>
      <c r="AX147" s="13" t="s">
        <v>80</v>
      </c>
      <c r="AY147" s="152" t="s">
        <v>125</v>
      </c>
    </row>
    <row r="148" spans="2:65" s="14" customFormat="1" ht="11.25">
      <c r="B148" s="158"/>
      <c r="D148" s="145" t="s">
        <v>135</v>
      </c>
      <c r="E148" s="159" t="s">
        <v>1</v>
      </c>
      <c r="F148" s="160" t="s">
        <v>144</v>
      </c>
      <c r="H148" s="161">
        <v>82.97</v>
      </c>
      <c r="I148" s="162"/>
      <c r="L148" s="158"/>
      <c r="M148" s="163"/>
      <c r="T148" s="164"/>
      <c r="AT148" s="159" t="s">
        <v>135</v>
      </c>
      <c r="AU148" s="159" t="s">
        <v>88</v>
      </c>
      <c r="AV148" s="14" t="s">
        <v>133</v>
      </c>
      <c r="AW148" s="14" t="s">
        <v>36</v>
      </c>
      <c r="AX148" s="14" t="s">
        <v>21</v>
      </c>
      <c r="AY148" s="159" t="s">
        <v>125</v>
      </c>
    </row>
    <row r="149" spans="2:65" s="1" customFormat="1" ht="24.2" customHeight="1">
      <c r="B149" s="31"/>
      <c r="C149" s="131" t="s">
        <v>148</v>
      </c>
      <c r="D149" s="131" t="s">
        <v>128</v>
      </c>
      <c r="E149" s="132" t="s">
        <v>149</v>
      </c>
      <c r="F149" s="133" t="s">
        <v>150</v>
      </c>
      <c r="G149" s="134" t="s">
        <v>131</v>
      </c>
      <c r="H149" s="135">
        <v>31.2</v>
      </c>
      <c r="I149" s="136"/>
      <c r="J149" s="137">
        <f>ROUND(I149*H149,2)</f>
        <v>0</v>
      </c>
      <c r="K149" s="133" t="s">
        <v>132</v>
      </c>
      <c r="L149" s="31"/>
      <c r="M149" s="138" t="s">
        <v>1</v>
      </c>
      <c r="N149" s="139" t="s">
        <v>45</v>
      </c>
      <c r="P149" s="140">
        <f>O149*H149</f>
        <v>0</v>
      </c>
      <c r="Q149" s="140">
        <v>3.4680000000000002E-2</v>
      </c>
      <c r="R149" s="140">
        <f>Q149*H149</f>
        <v>1.0820160000000001</v>
      </c>
      <c r="S149" s="140">
        <v>0</v>
      </c>
      <c r="T149" s="141">
        <f>S149*H149</f>
        <v>0</v>
      </c>
      <c r="AR149" s="142" t="s">
        <v>133</v>
      </c>
      <c r="AT149" s="142" t="s">
        <v>128</v>
      </c>
      <c r="AU149" s="142" t="s">
        <v>88</v>
      </c>
      <c r="AY149" s="16" t="s">
        <v>125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6" t="s">
        <v>21</v>
      </c>
      <c r="BK149" s="143">
        <f>ROUND(I149*H149,2)</f>
        <v>0</v>
      </c>
      <c r="BL149" s="16" t="s">
        <v>133</v>
      </c>
      <c r="BM149" s="142" t="s">
        <v>151</v>
      </c>
    </row>
    <row r="150" spans="2:65" s="12" customFormat="1" ht="11.25">
      <c r="B150" s="144"/>
      <c r="D150" s="145" t="s">
        <v>135</v>
      </c>
      <c r="E150" s="146" t="s">
        <v>1</v>
      </c>
      <c r="F150" s="147" t="s">
        <v>152</v>
      </c>
      <c r="H150" s="146" t="s">
        <v>1</v>
      </c>
      <c r="I150" s="148"/>
      <c r="L150" s="144"/>
      <c r="M150" s="149"/>
      <c r="T150" s="150"/>
      <c r="AT150" s="146" t="s">
        <v>135</v>
      </c>
      <c r="AU150" s="146" t="s">
        <v>88</v>
      </c>
      <c r="AV150" s="12" t="s">
        <v>21</v>
      </c>
      <c r="AW150" s="12" t="s">
        <v>36</v>
      </c>
      <c r="AX150" s="12" t="s">
        <v>80</v>
      </c>
      <c r="AY150" s="146" t="s">
        <v>125</v>
      </c>
    </row>
    <row r="151" spans="2:65" s="13" customFormat="1" ht="11.25">
      <c r="B151" s="151"/>
      <c r="D151" s="145" t="s">
        <v>135</v>
      </c>
      <c r="E151" s="152" t="s">
        <v>1</v>
      </c>
      <c r="F151" s="153" t="s">
        <v>153</v>
      </c>
      <c r="H151" s="154">
        <v>21.6</v>
      </c>
      <c r="I151" s="155"/>
      <c r="L151" s="151"/>
      <c r="M151" s="156"/>
      <c r="T151" s="157"/>
      <c r="AT151" s="152" t="s">
        <v>135</v>
      </c>
      <c r="AU151" s="152" t="s">
        <v>88</v>
      </c>
      <c r="AV151" s="13" t="s">
        <v>88</v>
      </c>
      <c r="AW151" s="13" t="s">
        <v>36</v>
      </c>
      <c r="AX151" s="13" t="s">
        <v>80</v>
      </c>
      <c r="AY151" s="152" t="s">
        <v>125</v>
      </c>
    </row>
    <row r="152" spans="2:65" s="12" customFormat="1" ht="11.25">
      <c r="B152" s="144"/>
      <c r="D152" s="145" t="s">
        <v>135</v>
      </c>
      <c r="E152" s="146" t="s">
        <v>1</v>
      </c>
      <c r="F152" s="147" t="s">
        <v>154</v>
      </c>
      <c r="H152" s="146" t="s">
        <v>1</v>
      </c>
      <c r="I152" s="148"/>
      <c r="L152" s="144"/>
      <c r="M152" s="149"/>
      <c r="T152" s="150"/>
      <c r="AT152" s="146" t="s">
        <v>135</v>
      </c>
      <c r="AU152" s="146" t="s">
        <v>88</v>
      </c>
      <c r="AV152" s="12" t="s">
        <v>21</v>
      </c>
      <c r="AW152" s="12" t="s">
        <v>36</v>
      </c>
      <c r="AX152" s="12" t="s">
        <v>80</v>
      </c>
      <c r="AY152" s="146" t="s">
        <v>125</v>
      </c>
    </row>
    <row r="153" spans="2:65" s="13" customFormat="1" ht="11.25">
      <c r="B153" s="151"/>
      <c r="D153" s="145" t="s">
        <v>135</v>
      </c>
      <c r="E153" s="152" t="s">
        <v>1</v>
      </c>
      <c r="F153" s="153" t="s">
        <v>155</v>
      </c>
      <c r="H153" s="154">
        <v>9.6</v>
      </c>
      <c r="I153" s="155"/>
      <c r="L153" s="151"/>
      <c r="M153" s="156"/>
      <c r="T153" s="157"/>
      <c r="AT153" s="152" t="s">
        <v>135</v>
      </c>
      <c r="AU153" s="152" t="s">
        <v>88</v>
      </c>
      <c r="AV153" s="13" t="s">
        <v>88</v>
      </c>
      <c r="AW153" s="13" t="s">
        <v>36</v>
      </c>
      <c r="AX153" s="13" t="s">
        <v>80</v>
      </c>
      <c r="AY153" s="152" t="s">
        <v>125</v>
      </c>
    </row>
    <row r="154" spans="2:65" s="14" customFormat="1" ht="11.25">
      <c r="B154" s="158"/>
      <c r="D154" s="145" t="s">
        <v>135</v>
      </c>
      <c r="E154" s="159" t="s">
        <v>1</v>
      </c>
      <c r="F154" s="160" t="s">
        <v>144</v>
      </c>
      <c r="H154" s="161">
        <v>31.2</v>
      </c>
      <c r="I154" s="162"/>
      <c r="L154" s="158"/>
      <c r="M154" s="163"/>
      <c r="T154" s="164"/>
      <c r="AT154" s="159" t="s">
        <v>135</v>
      </c>
      <c r="AU154" s="159" t="s">
        <v>88</v>
      </c>
      <c r="AV154" s="14" t="s">
        <v>133</v>
      </c>
      <c r="AW154" s="14" t="s">
        <v>36</v>
      </c>
      <c r="AX154" s="14" t="s">
        <v>21</v>
      </c>
      <c r="AY154" s="159" t="s">
        <v>125</v>
      </c>
    </row>
    <row r="155" spans="2:65" s="1" customFormat="1" ht="24.2" customHeight="1">
      <c r="B155" s="31"/>
      <c r="C155" s="131" t="s">
        <v>133</v>
      </c>
      <c r="D155" s="131" t="s">
        <v>128</v>
      </c>
      <c r="E155" s="132" t="s">
        <v>156</v>
      </c>
      <c r="F155" s="133" t="s">
        <v>157</v>
      </c>
      <c r="G155" s="134" t="s">
        <v>158</v>
      </c>
      <c r="H155" s="135">
        <v>329.16</v>
      </c>
      <c r="I155" s="136"/>
      <c r="J155" s="137">
        <f>ROUND(I155*H155,2)</f>
        <v>0</v>
      </c>
      <c r="K155" s="133" t="s">
        <v>132</v>
      </c>
      <c r="L155" s="31"/>
      <c r="M155" s="138" t="s">
        <v>1</v>
      </c>
      <c r="N155" s="139" t="s">
        <v>45</v>
      </c>
      <c r="P155" s="140">
        <f>O155*H155</f>
        <v>0</v>
      </c>
      <c r="Q155" s="140">
        <v>1.5E-3</v>
      </c>
      <c r="R155" s="140">
        <f>Q155*H155</f>
        <v>0.49374000000000007</v>
      </c>
      <c r="S155" s="140">
        <v>0</v>
      </c>
      <c r="T155" s="141">
        <f>S155*H155</f>
        <v>0</v>
      </c>
      <c r="AR155" s="142" t="s">
        <v>133</v>
      </c>
      <c r="AT155" s="142" t="s">
        <v>128</v>
      </c>
      <c r="AU155" s="142" t="s">
        <v>88</v>
      </c>
      <c r="AY155" s="16" t="s">
        <v>125</v>
      </c>
      <c r="BE155" s="143">
        <f>IF(N155="základní",J155,0)</f>
        <v>0</v>
      </c>
      <c r="BF155" s="143">
        <f>IF(N155="snížená",J155,0)</f>
        <v>0</v>
      </c>
      <c r="BG155" s="143">
        <f>IF(N155="zákl. přenesená",J155,0)</f>
        <v>0</v>
      </c>
      <c r="BH155" s="143">
        <f>IF(N155="sníž. přenesená",J155,0)</f>
        <v>0</v>
      </c>
      <c r="BI155" s="143">
        <f>IF(N155="nulová",J155,0)</f>
        <v>0</v>
      </c>
      <c r="BJ155" s="16" t="s">
        <v>21</v>
      </c>
      <c r="BK155" s="143">
        <f>ROUND(I155*H155,2)</f>
        <v>0</v>
      </c>
      <c r="BL155" s="16" t="s">
        <v>133</v>
      </c>
      <c r="BM155" s="142" t="s">
        <v>159</v>
      </c>
    </row>
    <row r="156" spans="2:65" s="12" customFormat="1" ht="11.25">
      <c r="B156" s="144"/>
      <c r="D156" s="145" t="s">
        <v>135</v>
      </c>
      <c r="E156" s="146" t="s">
        <v>1</v>
      </c>
      <c r="F156" s="147" t="s">
        <v>136</v>
      </c>
      <c r="H156" s="146" t="s">
        <v>1</v>
      </c>
      <c r="I156" s="148"/>
      <c r="L156" s="144"/>
      <c r="M156" s="149"/>
      <c r="T156" s="150"/>
      <c r="AT156" s="146" t="s">
        <v>135</v>
      </c>
      <c r="AU156" s="146" t="s">
        <v>88</v>
      </c>
      <c r="AV156" s="12" t="s">
        <v>21</v>
      </c>
      <c r="AW156" s="12" t="s">
        <v>36</v>
      </c>
      <c r="AX156" s="12" t="s">
        <v>80</v>
      </c>
      <c r="AY156" s="146" t="s">
        <v>125</v>
      </c>
    </row>
    <row r="157" spans="2:65" s="13" customFormat="1" ht="11.25">
      <c r="B157" s="151"/>
      <c r="D157" s="145" t="s">
        <v>135</v>
      </c>
      <c r="E157" s="152" t="s">
        <v>1</v>
      </c>
      <c r="F157" s="153" t="s">
        <v>160</v>
      </c>
      <c r="H157" s="154">
        <v>27.4</v>
      </c>
      <c r="I157" s="155"/>
      <c r="L157" s="151"/>
      <c r="M157" s="156"/>
      <c r="T157" s="157"/>
      <c r="AT157" s="152" t="s">
        <v>135</v>
      </c>
      <c r="AU157" s="152" t="s">
        <v>88</v>
      </c>
      <c r="AV157" s="13" t="s">
        <v>88</v>
      </c>
      <c r="AW157" s="13" t="s">
        <v>36</v>
      </c>
      <c r="AX157" s="13" t="s">
        <v>80</v>
      </c>
      <c r="AY157" s="152" t="s">
        <v>125</v>
      </c>
    </row>
    <row r="158" spans="2:65" s="12" customFormat="1" ht="11.25">
      <c r="B158" s="144"/>
      <c r="D158" s="145" t="s">
        <v>135</v>
      </c>
      <c r="E158" s="146" t="s">
        <v>1</v>
      </c>
      <c r="F158" s="147" t="s">
        <v>138</v>
      </c>
      <c r="H158" s="146" t="s">
        <v>1</v>
      </c>
      <c r="I158" s="148"/>
      <c r="L158" s="144"/>
      <c r="M158" s="149"/>
      <c r="T158" s="150"/>
      <c r="AT158" s="146" t="s">
        <v>135</v>
      </c>
      <c r="AU158" s="146" t="s">
        <v>88</v>
      </c>
      <c r="AV158" s="12" t="s">
        <v>21</v>
      </c>
      <c r="AW158" s="12" t="s">
        <v>36</v>
      </c>
      <c r="AX158" s="12" t="s">
        <v>80</v>
      </c>
      <c r="AY158" s="146" t="s">
        <v>125</v>
      </c>
    </row>
    <row r="159" spans="2:65" s="13" customFormat="1" ht="11.25">
      <c r="B159" s="151"/>
      <c r="D159" s="145" t="s">
        <v>135</v>
      </c>
      <c r="E159" s="152" t="s">
        <v>1</v>
      </c>
      <c r="F159" s="153" t="s">
        <v>161</v>
      </c>
      <c r="H159" s="154">
        <v>274</v>
      </c>
      <c r="I159" s="155"/>
      <c r="L159" s="151"/>
      <c r="M159" s="156"/>
      <c r="T159" s="157"/>
      <c r="AT159" s="152" t="s">
        <v>135</v>
      </c>
      <c r="AU159" s="152" t="s">
        <v>88</v>
      </c>
      <c r="AV159" s="13" t="s">
        <v>88</v>
      </c>
      <c r="AW159" s="13" t="s">
        <v>36</v>
      </c>
      <c r="AX159" s="13" t="s">
        <v>80</v>
      </c>
      <c r="AY159" s="152" t="s">
        <v>125</v>
      </c>
    </row>
    <row r="160" spans="2:65" s="12" customFormat="1" ht="11.25">
      <c r="B160" s="144"/>
      <c r="D160" s="145" t="s">
        <v>135</v>
      </c>
      <c r="E160" s="146" t="s">
        <v>1</v>
      </c>
      <c r="F160" s="147" t="s">
        <v>140</v>
      </c>
      <c r="H160" s="146" t="s">
        <v>1</v>
      </c>
      <c r="I160" s="148"/>
      <c r="L160" s="144"/>
      <c r="M160" s="149"/>
      <c r="T160" s="150"/>
      <c r="AT160" s="146" t="s">
        <v>135</v>
      </c>
      <c r="AU160" s="146" t="s">
        <v>88</v>
      </c>
      <c r="AV160" s="12" t="s">
        <v>21</v>
      </c>
      <c r="AW160" s="12" t="s">
        <v>36</v>
      </c>
      <c r="AX160" s="12" t="s">
        <v>80</v>
      </c>
      <c r="AY160" s="146" t="s">
        <v>125</v>
      </c>
    </row>
    <row r="161" spans="2:65" s="13" customFormat="1" ht="11.25">
      <c r="B161" s="151"/>
      <c r="D161" s="145" t="s">
        <v>135</v>
      </c>
      <c r="E161" s="152" t="s">
        <v>1</v>
      </c>
      <c r="F161" s="153" t="s">
        <v>141</v>
      </c>
      <c r="H161" s="154">
        <v>27.76</v>
      </c>
      <c r="I161" s="155"/>
      <c r="L161" s="151"/>
      <c r="M161" s="156"/>
      <c r="T161" s="157"/>
      <c r="AT161" s="152" t="s">
        <v>135</v>
      </c>
      <c r="AU161" s="152" t="s">
        <v>88</v>
      </c>
      <c r="AV161" s="13" t="s">
        <v>88</v>
      </c>
      <c r="AW161" s="13" t="s">
        <v>36</v>
      </c>
      <c r="AX161" s="13" t="s">
        <v>80</v>
      </c>
      <c r="AY161" s="152" t="s">
        <v>125</v>
      </c>
    </row>
    <row r="162" spans="2:65" s="14" customFormat="1" ht="11.25">
      <c r="B162" s="158"/>
      <c r="D162" s="145" t="s">
        <v>135</v>
      </c>
      <c r="E162" s="159" t="s">
        <v>1</v>
      </c>
      <c r="F162" s="160" t="s">
        <v>144</v>
      </c>
      <c r="H162" s="161">
        <v>329.16</v>
      </c>
      <c r="I162" s="162"/>
      <c r="L162" s="158"/>
      <c r="M162" s="163"/>
      <c r="T162" s="164"/>
      <c r="AT162" s="159" t="s">
        <v>135</v>
      </c>
      <c r="AU162" s="159" t="s">
        <v>88</v>
      </c>
      <c r="AV162" s="14" t="s">
        <v>133</v>
      </c>
      <c r="AW162" s="14" t="s">
        <v>36</v>
      </c>
      <c r="AX162" s="14" t="s">
        <v>21</v>
      </c>
      <c r="AY162" s="159" t="s">
        <v>125</v>
      </c>
    </row>
    <row r="163" spans="2:65" s="1" customFormat="1" ht="24.2" customHeight="1">
      <c r="B163" s="31"/>
      <c r="C163" s="131" t="s">
        <v>162</v>
      </c>
      <c r="D163" s="131" t="s">
        <v>128</v>
      </c>
      <c r="E163" s="132" t="s">
        <v>163</v>
      </c>
      <c r="F163" s="133" t="s">
        <v>164</v>
      </c>
      <c r="G163" s="134" t="s">
        <v>165</v>
      </c>
      <c r="H163" s="135">
        <v>1</v>
      </c>
      <c r="I163" s="136"/>
      <c r="J163" s="137">
        <f>ROUND(I163*H163,2)</f>
        <v>0</v>
      </c>
      <c r="K163" s="133" t="s">
        <v>1</v>
      </c>
      <c r="L163" s="31"/>
      <c r="M163" s="138" t="s">
        <v>1</v>
      </c>
      <c r="N163" s="139" t="s">
        <v>45</v>
      </c>
      <c r="P163" s="140">
        <f>O163*H163</f>
        <v>0</v>
      </c>
      <c r="Q163" s="140">
        <v>0</v>
      </c>
      <c r="R163" s="140">
        <f>Q163*H163</f>
        <v>0</v>
      </c>
      <c r="S163" s="140">
        <v>0</v>
      </c>
      <c r="T163" s="141">
        <f>S163*H163</f>
        <v>0</v>
      </c>
      <c r="AR163" s="142" t="s">
        <v>133</v>
      </c>
      <c r="AT163" s="142" t="s">
        <v>128</v>
      </c>
      <c r="AU163" s="142" t="s">
        <v>88</v>
      </c>
      <c r="AY163" s="16" t="s">
        <v>125</v>
      </c>
      <c r="BE163" s="143">
        <f>IF(N163="základní",J163,0)</f>
        <v>0</v>
      </c>
      <c r="BF163" s="143">
        <f>IF(N163="snížená",J163,0)</f>
        <v>0</v>
      </c>
      <c r="BG163" s="143">
        <f>IF(N163="zákl. přenesená",J163,0)</f>
        <v>0</v>
      </c>
      <c r="BH163" s="143">
        <f>IF(N163="sníž. přenesená",J163,0)</f>
        <v>0</v>
      </c>
      <c r="BI163" s="143">
        <f>IF(N163="nulová",J163,0)</f>
        <v>0</v>
      </c>
      <c r="BJ163" s="16" t="s">
        <v>21</v>
      </c>
      <c r="BK163" s="143">
        <f>ROUND(I163*H163,2)</f>
        <v>0</v>
      </c>
      <c r="BL163" s="16" t="s">
        <v>133</v>
      </c>
      <c r="BM163" s="142" t="s">
        <v>166</v>
      </c>
    </row>
    <row r="164" spans="2:65" s="1" customFormat="1" ht="24.2" customHeight="1">
      <c r="B164" s="31"/>
      <c r="C164" s="131" t="s">
        <v>126</v>
      </c>
      <c r="D164" s="131" t="s">
        <v>128</v>
      </c>
      <c r="E164" s="132" t="s">
        <v>167</v>
      </c>
      <c r="F164" s="133" t="s">
        <v>168</v>
      </c>
      <c r="G164" s="134" t="s">
        <v>131</v>
      </c>
      <c r="H164" s="135">
        <v>20.25</v>
      </c>
      <c r="I164" s="136"/>
      <c r="J164" s="137">
        <f>ROUND(I164*H164,2)</f>
        <v>0</v>
      </c>
      <c r="K164" s="133" t="s">
        <v>132</v>
      </c>
      <c r="L164" s="31"/>
      <c r="M164" s="138" t="s">
        <v>1</v>
      </c>
      <c r="N164" s="139" t="s">
        <v>45</v>
      </c>
      <c r="P164" s="140">
        <f>O164*H164</f>
        <v>0</v>
      </c>
      <c r="Q164" s="140">
        <v>4.2000000000000003E-2</v>
      </c>
      <c r="R164" s="140">
        <f>Q164*H164</f>
        <v>0.85050000000000003</v>
      </c>
      <c r="S164" s="140">
        <v>0</v>
      </c>
      <c r="T164" s="141">
        <f>S164*H164</f>
        <v>0</v>
      </c>
      <c r="AR164" s="142" t="s">
        <v>133</v>
      </c>
      <c r="AT164" s="142" t="s">
        <v>128</v>
      </c>
      <c r="AU164" s="142" t="s">
        <v>88</v>
      </c>
      <c r="AY164" s="16" t="s">
        <v>125</v>
      </c>
      <c r="BE164" s="143">
        <f>IF(N164="základní",J164,0)</f>
        <v>0</v>
      </c>
      <c r="BF164" s="143">
        <f>IF(N164="snížená",J164,0)</f>
        <v>0</v>
      </c>
      <c r="BG164" s="143">
        <f>IF(N164="zákl. přenesená",J164,0)</f>
        <v>0</v>
      </c>
      <c r="BH164" s="143">
        <f>IF(N164="sníž. přenesená",J164,0)</f>
        <v>0</v>
      </c>
      <c r="BI164" s="143">
        <f>IF(N164="nulová",J164,0)</f>
        <v>0</v>
      </c>
      <c r="BJ164" s="16" t="s">
        <v>21</v>
      </c>
      <c r="BK164" s="143">
        <f>ROUND(I164*H164,2)</f>
        <v>0</v>
      </c>
      <c r="BL164" s="16" t="s">
        <v>133</v>
      </c>
      <c r="BM164" s="142" t="s">
        <v>169</v>
      </c>
    </row>
    <row r="165" spans="2:65" s="12" customFormat="1" ht="11.25">
      <c r="B165" s="144"/>
      <c r="D165" s="145" t="s">
        <v>135</v>
      </c>
      <c r="E165" s="146" t="s">
        <v>1</v>
      </c>
      <c r="F165" s="147" t="s">
        <v>170</v>
      </c>
      <c r="H165" s="146" t="s">
        <v>1</v>
      </c>
      <c r="I165" s="148"/>
      <c r="L165" s="144"/>
      <c r="M165" s="149"/>
      <c r="T165" s="150"/>
      <c r="AT165" s="146" t="s">
        <v>135</v>
      </c>
      <c r="AU165" s="146" t="s">
        <v>88</v>
      </c>
      <c r="AV165" s="12" t="s">
        <v>21</v>
      </c>
      <c r="AW165" s="12" t="s">
        <v>36</v>
      </c>
      <c r="AX165" s="12" t="s">
        <v>80</v>
      </c>
      <c r="AY165" s="146" t="s">
        <v>125</v>
      </c>
    </row>
    <row r="166" spans="2:65" s="13" customFormat="1" ht="11.25">
      <c r="B166" s="151"/>
      <c r="D166" s="145" t="s">
        <v>135</v>
      </c>
      <c r="E166" s="152" t="s">
        <v>1</v>
      </c>
      <c r="F166" s="153" t="s">
        <v>171</v>
      </c>
      <c r="H166" s="154">
        <v>9.5</v>
      </c>
      <c r="I166" s="155"/>
      <c r="L166" s="151"/>
      <c r="M166" s="156"/>
      <c r="T166" s="157"/>
      <c r="AT166" s="152" t="s">
        <v>135</v>
      </c>
      <c r="AU166" s="152" t="s">
        <v>88</v>
      </c>
      <c r="AV166" s="13" t="s">
        <v>88</v>
      </c>
      <c r="AW166" s="13" t="s">
        <v>36</v>
      </c>
      <c r="AX166" s="13" t="s">
        <v>80</v>
      </c>
      <c r="AY166" s="152" t="s">
        <v>125</v>
      </c>
    </row>
    <row r="167" spans="2:65" s="13" customFormat="1" ht="11.25">
      <c r="B167" s="151"/>
      <c r="D167" s="145" t="s">
        <v>135</v>
      </c>
      <c r="E167" s="152" t="s">
        <v>1</v>
      </c>
      <c r="F167" s="153" t="s">
        <v>172</v>
      </c>
      <c r="H167" s="154">
        <v>0.95</v>
      </c>
      <c r="I167" s="155"/>
      <c r="L167" s="151"/>
      <c r="M167" s="156"/>
      <c r="T167" s="157"/>
      <c r="AT167" s="152" t="s">
        <v>135</v>
      </c>
      <c r="AU167" s="152" t="s">
        <v>88</v>
      </c>
      <c r="AV167" s="13" t="s">
        <v>88</v>
      </c>
      <c r="AW167" s="13" t="s">
        <v>36</v>
      </c>
      <c r="AX167" s="13" t="s">
        <v>80</v>
      </c>
      <c r="AY167" s="152" t="s">
        <v>125</v>
      </c>
    </row>
    <row r="168" spans="2:65" s="13" customFormat="1" ht="11.25">
      <c r="B168" s="151"/>
      <c r="D168" s="145" t="s">
        <v>135</v>
      </c>
      <c r="E168" s="152" t="s">
        <v>1</v>
      </c>
      <c r="F168" s="153" t="s">
        <v>173</v>
      </c>
      <c r="H168" s="154">
        <v>4.8</v>
      </c>
      <c r="I168" s="155"/>
      <c r="L168" s="151"/>
      <c r="M168" s="156"/>
      <c r="T168" s="157"/>
      <c r="AT168" s="152" t="s">
        <v>135</v>
      </c>
      <c r="AU168" s="152" t="s">
        <v>88</v>
      </c>
      <c r="AV168" s="13" t="s">
        <v>88</v>
      </c>
      <c r="AW168" s="13" t="s">
        <v>36</v>
      </c>
      <c r="AX168" s="13" t="s">
        <v>80</v>
      </c>
      <c r="AY168" s="152" t="s">
        <v>125</v>
      </c>
    </row>
    <row r="169" spans="2:65" s="12" customFormat="1" ht="11.25">
      <c r="B169" s="144"/>
      <c r="D169" s="145" t="s">
        <v>135</v>
      </c>
      <c r="E169" s="146" t="s">
        <v>1</v>
      </c>
      <c r="F169" s="147" t="s">
        <v>174</v>
      </c>
      <c r="H169" s="146" t="s">
        <v>1</v>
      </c>
      <c r="I169" s="148"/>
      <c r="L169" s="144"/>
      <c r="M169" s="149"/>
      <c r="T169" s="150"/>
      <c r="AT169" s="146" t="s">
        <v>135</v>
      </c>
      <c r="AU169" s="146" t="s">
        <v>88</v>
      </c>
      <c r="AV169" s="12" t="s">
        <v>21</v>
      </c>
      <c r="AW169" s="12" t="s">
        <v>36</v>
      </c>
      <c r="AX169" s="12" t="s">
        <v>80</v>
      </c>
      <c r="AY169" s="146" t="s">
        <v>125</v>
      </c>
    </row>
    <row r="170" spans="2:65" s="13" customFormat="1" ht="11.25">
      <c r="B170" s="151"/>
      <c r="D170" s="145" t="s">
        <v>135</v>
      </c>
      <c r="E170" s="152" t="s">
        <v>1</v>
      </c>
      <c r="F170" s="153" t="s">
        <v>175</v>
      </c>
      <c r="H170" s="154">
        <v>5</v>
      </c>
      <c r="I170" s="155"/>
      <c r="L170" s="151"/>
      <c r="M170" s="156"/>
      <c r="T170" s="157"/>
      <c r="AT170" s="152" t="s">
        <v>135</v>
      </c>
      <c r="AU170" s="152" t="s">
        <v>88</v>
      </c>
      <c r="AV170" s="13" t="s">
        <v>88</v>
      </c>
      <c r="AW170" s="13" t="s">
        <v>36</v>
      </c>
      <c r="AX170" s="13" t="s">
        <v>80</v>
      </c>
      <c r="AY170" s="152" t="s">
        <v>125</v>
      </c>
    </row>
    <row r="171" spans="2:65" s="14" customFormat="1" ht="11.25">
      <c r="B171" s="158"/>
      <c r="D171" s="145" t="s">
        <v>135</v>
      </c>
      <c r="E171" s="159" t="s">
        <v>1</v>
      </c>
      <c r="F171" s="160" t="s">
        <v>144</v>
      </c>
      <c r="H171" s="161">
        <v>20.25</v>
      </c>
      <c r="I171" s="162"/>
      <c r="L171" s="158"/>
      <c r="M171" s="163"/>
      <c r="T171" s="164"/>
      <c r="AT171" s="159" t="s">
        <v>135</v>
      </c>
      <c r="AU171" s="159" t="s">
        <v>88</v>
      </c>
      <c r="AV171" s="14" t="s">
        <v>133</v>
      </c>
      <c r="AW171" s="14" t="s">
        <v>36</v>
      </c>
      <c r="AX171" s="14" t="s">
        <v>21</v>
      </c>
      <c r="AY171" s="159" t="s">
        <v>125</v>
      </c>
    </row>
    <row r="172" spans="2:65" s="11" customFormat="1" ht="22.9" customHeight="1">
      <c r="B172" s="119"/>
      <c r="D172" s="120" t="s">
        <v>79</v>
      </c>
      <c r="E172" s="129" t="s">
        <v>176</v>
      </c>
      <c r="F172" s="129" t="s">
        <v>177</v>
      </c>
      <c r="I172" s="122"/>
      <c r="J172" s="130">
        <f>BK172</f>
        <v>0</v>
      </c>
      <c r="L172" s="119"/>
      <c r="M172" s="124"/>
      <c r="P172" s="125">
        <f>SUM(P173:P197)</f>
        <v>0</v>
      </c>
      <c r="R172" s="125">
        <f>SUM(R173:R197)</f>
        <v>0</v>
      </c>
      <c r="T172" s="126">
        <f>SUM(T173:T197)</f>
        <v>5.3147300000000008</v>
      </c>
      <c r="AR172" s="120" t="s">
        <v>21</v>
      </c>
      <c r="AT172" s="127" t="s">
        <v>79</v>
      </c>
      <c r="AU172" s="127" t="s">
        <v>21</v>
      </c>
      <c r="AY172" s="120" t="s">
        <v>125</v>
      </c>
      <c r="BK172" s="128">
        <f>SUM(BK173:BK197)</f>
        <v>0</v>
      </c>
    </row>
    <row r="173" spans="2:65" s="1" customFormat="1" ht="24.2" customHeight="1">
      <c r="B173" s="31"/>
      <c r="C173" s="131" t="s">
        <v>178</v>
      </c>
      <c r="D173" s="131" t="s">
        <v>128</v>
      </c>
      <c r="E173" s="132" t="s">
        <v>179</v>
      </c>
      <c r="F173" s="133" t="s">
        <v>180</v>
      </c>
      <c r="G173" s="134" t="s">
        <v>131</v>
      </c>
      <c r="H173" s="135">
        <v>120</v>
      </c>
      <c r="I173" s="136"/>
      <c r="J173" s="137">
        <f>ROUND(I173*H173,2)</f>
        <v>0</v>
      </c>
      <c r="K173" s="133" t="s">
        <v>1</v>
      </c>
      <c r="L173" s="31"/>
      <c r="M173" s="138" t="s">
        <v>1</v>
      </c>
      <c r="N173" s="139" t="s">
        <v>45</v>
      </c>
      <c r="P173" s="140">
        <f>O173*H173</f>
        <v>0</v>
      </c>
      <c r="Q173" s="140">
        <v>0</v>
      </c>
      <c r="R173" s="140">
        <f>Q173*H173</f>
        <v>0</v>
      </c>
      <c r="S173" s="140">
        <v>0</v>
      </c>
      <c r="T173" s="141">
        <f>S173*H173</f>
        <v>0</v>
      </c>
      <c r="AR173" s="142" t="s">
        <v>133</v>
      </c>
      <c r="AT173" s="142" t="s">
        <v>128</v>
      </c>
      <c r="AU173" s="142" t="s">
        <v>88</v>
      </c>
      <c r="AY173" s="16" t="s">
        <v>125</v>
      </c>
      <c r="BE173" s="143">
        <f>IF(N173="základní",J173,0)</f>
        <v>0</v>
      </c>
      <c r="BF173" s="143">
        <f>IF(N173="snížená",J173,0)</f>
        <v>0</v>
      </c>
      <c r="BG173" s="143">
        <f>IF(N173="zákl. přenesená",J173,0)</f>
        <v>0</v>
      </c>
      <c r="BH173" s="143">
        <f>IF(N173="sníž. přenesená",J173,0)</f>
        <v>0</v>
      </c>
      <c r="BI173" s="143">
        <f>IF(N173="nulová",J173,0)</f>
        <v>0</v>
      </c>
      <c r="BJ173" s="16" t="s">
        <v>21</v>
      </c>
      <c r="BK173" s="143">
        <f>ROUND(I173*H173,2)</f>
        <v>0</v>
      </c>
      <c r="BL173" s="16" t="s">
        <v>133</v>
      </c>
      <c r="BM173" s="142" t="s">
        <v>181</v>
      </c>
    </row>
    <row r="174" spans="2:65" s="12" customFormat="1" ht="11.25">
      <c r="B174" s="144"/>
      <c r="D174" s="145" t="s">
        <v>135</v>
      </c>
      <c r="E174" s="146" t="s">
        <v>1</v>
      </c>
      <c r="F174" s="147" t="s">
        <v>182</v>
      </c>
      <c r="H174" s="146" t="s">
        <v>1</v>
      </c>
      <c r="I174" s="148"/>
      <c r="L174" s="144"/>
      <c r="M174" s="149"/>
      <c r="T174" s="150"/>
      <c r="AT174" s="146" t="s">
        <v>135</v>
      </c>
      <c r="AU174" s="146" t="s">
        <v>88</v>
      </c>
      <c r="AV174" s="12" t="s">
        <v>21</v>
      </c>
      <c r="AW174" s="12" t="s">
        <v>36</v>
      </c>
      <c r="AX174" s="12" t="s">
        <v>80</v>
      </c>
      <c r="AY174" s="146" t="s">
        <v>125</v>
      </c>
    </row>
    <row r="175" spans="2:65" s="13" customFormat="1" ht="11.25">
      <c r="B175" s="151"/>
      <c r="D175" s="145" t="s">
        <v>135</v>
      </c>
      <c r="E175" s="152" t="s">
        <v>1</v>
      </c>
      <c r="F175" s="153" t="s">
        <v>183</v>
      </c>
      <c r="H175" s="154">
        <v>120</v>
      </c>
      <c r="I175" s="155"/>
      <c r="L175" s="151"/>
      <c r="M175" s="156"/>
      <c r="T175" s="157"/>
      <c r="AT175" s="152" t="s">
        <v>135</v>
      </c>
      <c r="AU175" s="152" t="s">
        <v>88</v>
      </c>
      <c r="AV175" s="13" t="s">
        <v>88</v>
      </c>
      <c r="AW175" s="13" t="s">
        <v>36</v>
      </c>
      <c r="AX175" s="13" t="s">
        <v>21</v>
      </c>
      <c r="AY175" s="152" t="s">
        <v>125</v>
      </c>
    </row>
    <row r="176" spans="2:65" s="1" customFormat="1" ht="24.2" customHeight="1">
      <c r="B176" s="31"/>
      <c r="C176" s="131" t="s">
        <v>184</v>
      </c>
      <c r="D176" s="131" t="s">
        <v>128</v>
      </c>
      <c r="E176" s="132" t="s">
        <v>185</v>
      </c>
      <c r="F176" s="133" t="s">
        <v>186</v>
      </c>
      <c r="G176" s="134" t="s">
        <v>165</v>
      </c>
      <c r="H176" s="135">
        <v>1</v>
      </c>
      <c r="I176" s="136"/>
      <c r="J176" s="137">
        <f>ROUND(I176*H176,2)</f>
        <v>0</v>
      </c>
      <c r="K176" s="133" t="s">
        <v>132</v>
      </c>
      <c r="L176" s="31"/>
      <c r="M176" s="138" t="s">
        <v>1</v>
      </c>
      <c r="N176" s="139" t="s">
        <v>45</v>
      </c>
      <c r="P176" s="140">
        <f>O176*H176</f>
        <v>0</v>
      </c>
      <c r="Q176" s="140">
        <v>0</v>
      </c>
      <c r="R176" s="140">
        <f>Q176*H176</f>
        <v>0</v>
      </c>
      <c r="S176" s="140">
        <v>0</v>
      </c>
      <c r="T176" s="141">
        <f>S176*H176</f>
        <v>0</v>
      </c>
      <c r="AR176" s="142" t="s">
        <v>133</v>
      </c>
      <c r="AT176" s="142" t="s">
        <v>128</v>
      </c>
      <c r="AU176" s="142" t="s">
        <v>88</v>
      </c>
      <c r="AY176" s="16" t="s">
        <v>125</v>
      </c>
      <c r="BE176" s="143">
        <f>IF(N176="základní",J176,0)</f>
        <v>0</v>
      </c>
      <c r="BF176" s="143">
        <f>IF(N176="snížená",J176,0)</f>
        <v>0</v>
      </c>
      <c r="BG176" s="143">
        <f>IF(N176="zákl. přenesená",J176,0)</f>
        <v>0</v>
      </c>
      <c r="BH176" s="143">
        <f>IF(N176="sníž. přenesená",J176,0)</f>
        <v>0</v>
      </c>
      <c r="BI176" s="143">
        <f>IF(N176="nulová",J176,0)</f>
        <v>0</v>
      </c>
      <c r="BJ176" s="16" t="s">
        <v>21</v>
      </c>
      <c r="BK176" s="143">
        <f>ROUND(I176*H176,2)</f>
        <v>0</v>
      </c>
      <c r="BL176" s="16" t="s">
        <v>133</v>
      </c>
      <c r="BM176" s="142" t="s">
        <v>187</v>
      </c>
    </row>
    <row r="177" spans="2:65" s="1" customFormat="1" ht="37.9" customHeight="1">
      <c r="B177" s="31"/>
      <c r="C177" s="131" t="s">
        <v>176</v>
      </c>
      <c r="D177" s="131" t="s">
        <v>128</v>
      </c>
      <c r="E177" s="132" t="s">
        <v>188</v>
      </c>
      <c r="F177" s="133" t="s">
        <v>189</v>
      </c>
      <c r="G177" s="134" t="s">
        <v>131</v>
      </c>
      <c r="H177" s="135">
        <v>274</v>
      </c>
      <c r="I177" s="136"/>
      <c r="J177" s="137">
        <f>ROUND(I177*H177,2)</f>
        <v>0</v>
      </c>
      <c r="K177" s="133" t="s">
        <v>132</v>
      </c>
      <c r="L177" s="31"/>
      <c r="M177" s="138" t="s">
        <v>1</v>
      </c>
      <c r="N177" s="139" t="s">
        <v>45</v>
      </c>
      <c r="P177" s="140">
        <f>O177*H177</f>
        <v>0</v>
      </c>
      <c r="Q177" s="140">
        <v>0</v>
      </c>
      <c r="R177" s="140">
        <f>Q177*H177</f>
        <v>0</v>
      </c>
      <c r="S177" s="140">
        <v>0</v>
      </c>
      <c r="T177" s="141">
        <f>S177*H177</f>
        <v>0</v>
      </c>
      <c r="AR177" s="142" t="s">
        <v>133</v>
      </c>
      <c r="AT177" s="142" t="s">
        <v>128</v>
      </c>
      <c r="AU177" s="142" t="s">
        <v>88</v>
      </c>
      <c r="AY177" s="16" t="s">
        <v>125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16" t="s">
        <v>21</v>
      </c>
      <c r="BK177" s="143">
        <f>ROUND(I177*H177,2)</f>
        <v>0</v>
      </c>
      <c r="BL177" s="16" t="s">
        <v>133</v>
      </c>
      <c r="BM177" s="142" t="s">
        <v>190</v>
      </c>
    </row>
    <row r="178" spans="2:65" s="13" customFormat="1" ht="11.25">
      <c r="B178" s="151"/>
      <c r="D178" s="145" t="s">
        <v>135</v>
      </c>
      <c r="E178" s="152" t="s">
        <v>1</v>
      </c>
      <c r="F178" s="153" t="s">
        <v>191</v>
      </c>
      <c r="H178" s="154">
        <v>87</v>
      </c>
      <c r="I178" s="155"/>
      <c r="L178" s="151"/>
      <c r="M178" s="156"/>
      <c r="T178" s="157"/>
      <c r="AT178" s="152" t="s">
        <v>135</v>
      </c>
      <c r="AU178" s="152" t="s">
        <v>88</v>
      </c>
      <c r="AV178" s="13" t="s">
        <v>88</v>
      </c>
      <c r="AW178" s="13" t="s">
        <v>36</v>
      </c>
      <c r="AX178" s="13" t="s">
        <v>80</v>
      </c>
      <c r="AY178" s="152" t="s">
        <v>125</v>
      </c>
    </row>
    <row r="179" spans="2:65" s="13" customFormat="1" ht="11.25">
      <c r="B179" s="151"/>
      <c r="D179" s="145" t="s">
        <v>135</v>
      </c>
      <c r="E179" s="152" t="s">
        <v>1</v>
      </c>
      <c r="F179" s="153" t="s">
        <v>192</v>
      </c>
      <c r="H179" s="154">
        <v>87</v>
      </c>
      <c r="I179" s="155"/>
      <c r="L179" s="151"/>
      <c r="M179" s="156"/>
      <c r="T179" s="157"/>
      <c r="AT179" s="152" t="s">
        <v>135</v>
      </c>
      <c r="AU179" s="152" t="s">
        <v>88</v>
      </c>
      <c r="AV179" s="13" t="s">
        <v>88</v>
      </c>
      <c r="AW179" s="13" t="s">
        <v>36</v>
      </c>
      <c r="AX179" s="13" t="s">
        <v>80</v>
      </c>
      <c r="AY179" s="152" t="s">
        <v>125</v>
      </c>
    </row>
    <row r="180" spans="2:65" s="13" customFormat="1" ht="11.25">
      <c r="B180" s="151"/>
      <c r="D180" s="145" t="s">
        <v>135</v>
      </c>
      <c r="E180" s="152" t="s">
        <v>1</v>
      </c>
      <c r="F180" s="153" t="s">
        <v>193</v>
      </c>
      <c r="H180" s="154">
        <v>100</v>
      </c>
      <c r="I180" s="155"/>
      <c r="L180" s="151"/>
      <c r="M180" s="156"/>
      <c r="T180" s="157"/>
      <c r="AT180" s="152" t="s">
        <v>135</v>
      </c>
      <c r="AU180" s="152" t="s">
        <v>88</v>
      </c>
      <c r="AV180" s="13" t="s">
        <v>88</v>
      </c>
      <c r="AW180" s="13" t="s">
        <v>36</v>
      </c>
      <c r="AX180" s="13" t="s">
        <v>80</v>
      </c>
      <c r="AY180" s="152" t="s">
        <v>125</v>
      </c>
    </row>
    <row r="181" spans="2:65" s="14" customFormat="1" ht="11.25">
      <c r="B181" s="158"/>
      <c r="D181" s="145" t="s">
        <v>135</v>
      </c>
      <c r="E181" s="159" t="s">
        <v>1</v>
      </c>
      <c r="F181" s="160" t="s">
        <v>144</v>
      </c>
      <c r="H181" s="161">
        <v>274</v>
      </c>
      <c r="I181" s="162"/>
      <c r="L181" s="158"/>
      <c r="M181" s="163"/>
      <c r="T181" s="164"/>
      <c r="AT181" s="159" t="s">
        <v>135</v>
      </c>
      <c r="AU181" s="159" t="s">
        <v>88</v>
      </c>
      <c r="AV181" s="14" t="s">
        <v>133</v>
      </c>
      <c r="AW181" s="14" t="s">
        <v>36</v>
      </c>
      <c r="AX181" s="14" t="s">
        <v>21</v>
      </c>
      <c r="AY181" s="159" t="s">
        <v>125</v>
      </c>
    </row>
    <row r="182" spans="2:65" s="1" customFormat="1" ht="16.5" customHeight="1">
      <c r="B182" s="31"/>
      <c r="C182" s="131" t="s">
        <v>26</v>
      </c>
      <c r="D182" s="131" t="s">
        <v>128</v>
      </c>
      <c r="E182" s="132" t="s">
        <v>194</v>
      </c>
      <c r="F182" s="133" t="s">
        <v>195</v>
      </c>
      <c r="G182" s="134" t="s">
        <v>165</v>
      </c>
      <c r="H182" s="135">
        <v>1</v>
      </c>
      <c r="I182" s="136"/>
      <c r="J182" s="137">
        <f>ROUND(I182*H182,2)</f>
        <v>0</v>
      </c>
      <c r="K182" s="133" t="s">
        <v>1</v>
      </c>
      <c r="L182" s="31"/>
      <c r="M182" s="138" t="s">
        <v>1</v>
      </c>
      <c r="N182" s="139" t="s">
        <v>45</v>
      </c>
      <c r="P182" s="140">
        <f>O182*H182</f>
        <v>0</v>
      </c>
      <c r="Q182" s="140">
        <v>0</v>
      </c>
      <c r="R182" s="140">
        <f>Q182*H182</f>
        <v>0</v>
      </c>
      <c r="S182" s="140">
        <v>0</v>
      </c>
      <c r="T182" s="141">
        <f>S182*H182</f>
        <v>0</v>
      </c>
      <c r="AR182" s="142" t="s">
        <v>133</v>
      </c>
      <c r="AT182" s="142" t="s">
        <v>128</v>
      </c>
      <c r="AU182" s="142" t="s">
        <v>88</v>
      </c>
      <c r="AY182" s="16" t="s">
        <v>125</v>
      </c>
      <c r="BE182" s="143">
        <f>IF(N182="základní",J182,0)</f>
        <v>0</v>
      </c>
      <c r="BF182" s="143">
        <f>IF(N182="snížená",J182,0)</f>
        <v>0</v>
      </c>
      <c r="BG182" s="143">
        <f>IF(N182="zákl. přenesená",J182,0)</f>
        <v>0</v>
      </c>
      <c r="BH182" s="143">
        <f>IF(N182="sníž. přenesená",J182,0)</f>
        <v>0</v>
      </c>
      <c r="BI182" s="143">
        <f>IF(N182="nulová",J182,0)</f>
        <v>0</v>
      </c>
      <c r="BJ182" s="16" t="s">
        <v>21</v>
      </c>
      <c r="BK182" s="143">
        <f>ROUND(I182*H182,2)</f>
        <v>0</v>
      </c>
      <c r="BL182" s="16" t="s">
        <v>133</v>
      </c>
      <c r="BM182" s="142" t="s">
        <v>196</v>
      </c>
    </row>
    <row r="183" spans="2:65" s="1" customFormat="1" ht="24.2" customHeight="1">
      <c r="B183" s="31"/>
      <c r="C183" s="131" t="s">
        <v>197</v>
      </c>
      <c r="D183" s="131" t="s">
        <v>128</v>
      </c>
      <c r="E183" s="132" t="s">
        <v>198</v>
      </c>
      <c r="F183" s="133" t="s">
        <v>199</v>
      </c>
      <c r="G183" s="134" t="s">
        <v>131</v>
      </c>
      <c r="H183" s="135">
        <v>86.625</v>
      </c>
      <c r="I183" s="136"/>
      <c r="J183" s="137">
        <f>ROUND(I183*H183,2)</f>
        <v>0</v>
      </c>
      <c r="K183" s="133" t="s">
        <v>132</v>
      </c>
      <c r="L183" s="31"/>
      <c r="M183" s="138" t="s">
        <v>1</v>
      </c>
      <c r="N183" s="139" t="s">
        <v>45</v>
      </c>
      <c r="P183" s="140">
        <f>O183*H183</f>
        <v>0</v>
      </c>
      <c r="Q183" s="140">
        <v>0</v>
      </c>
      <c r="R183" s="140">
        <f>Q183*H183</f>
        <v>0</v>
      </c>
      <c r="S183" s="140">
        <v>3.4000000000000002E-2</v>
      </c>
      <c r="T183" s="141">
        <f>S183*H183</f>
        <v>2.9452500000000001</v>
      </c>
      <c r="AR183" s="142" t="s">
        <v>133</v>
      </c>
      <c r="AT183" s="142" t="s">
        <v>128</v>
      </c>
      <c r="AU183" s="142" t="s">
        <v>88</v>
      </c>
      <c r="AY183" s="16" t="s">
        <v>125</v>
      </c>
      <c r="BE183" s="143">
        <f>IF(N183="základní",J183,0)</f>
        <v>0</v>
      </c>
      <c r="BF183" s="143">
        <f>IF(N183="snížená",J183,0)</f>
        <v>0</v>
      </c>
      <c r="BG183" s="143">
        <f>IF(N183="zákl. přenesená",J183,0)</f>
        <v>0</v>
      </c>
      <c r="BH183" s="143">
        <f>IF(N183="sníž. přenesená",J183,0)</f>
        <v>0</v>
      </c>
      <c r="BI183" s="143">
        <f>IF(N183="nulová",J183,0)</f>
        <v>0</v>
      </c>
      <c r="BJ183" s="16" t="s">
        <v>21</v>
      </c>
      <c r="BK183" s="143">
        <f>ROUND(I183*H183,2)</f>
        <v>0</v>
      </c>
      <c r="BL183" s="16" t="s">
        <v>133</v>
      </c>
      <c r="BM183" s="142" t="s">
        <v>200</v>
      </c>
    </row>
    <row r="184" spans="2:65" s="12" customFormat="1" ht="11.25">
      <c r="B184" s="144"/>
      <c r="D184" s="145" t="s">
        <v>135</v>
      </c>
      <c r="E184" s="146" t="s">
        <v>1</v>
      </c>
      <c r="F184" s="147" t="s">
        <v>201</v>
      </c>
      <c r="H184" s="146" t="s">
        <v>1</v>
      </c>
      <c r="I184" s="148"/>
      <c r="L184" s="144"/>
      <c r="M184" s="149"/>
      <c r="T184" s="150"/>
      <c r="AT184" s="146" t="s">
        <v>135</v>
      </c>
      <c r="AU184" s="146" t="s">
        <v>88</v>
      </c>
      <c r="AV184" s="12" t="s">
        <v>21</v>
      </c>
      <c r="AW184" s="12" t="s">
        <v>36</v>
      </c>
      <c r="AX184" s="12" t="s">
        <v>80</v>
      </c>
      <c r="AY184" s="146" t="s">
        <v>125</v>
      </c>
    </row>
    <row r="185" spans="2:65" s="13" customFormat="1" ht="11.25">
      <c r="B185" s="151"/>
      <c r="D185" s="145" t="s">
        <v>135</v>
      </c>
      <c r="E185" s="152" t="s">
        <v>1</v>
      </c>
      <c r="F185" s="153" t="s">
        <v>202</v>
      </c>
      <c r="H185" s="154">
        <v>78.75</v>
      </c>
      <c r="I185" s="155"/>
      <c r="L185" s="151"/>
      <c r="M185" s="156"/>
      <c r="T185" s="157"/>
      <c r="AT185" s="152" t="s">
        <v>135</v>
      </c>
      <c r="AU185" s="152" t="s">
        <v>88</v>
      </c>
      <c r="AV185" s="13" t="s">
        <v>88</v>
      </c>
      <c r="AW185" s="13" t="s">
        <v>36</v>
      </c>
      <c r="AX185" s="13" t="s">
        <v>80</v>
      </c>
      <c r="AY185" s="152" t="s">
        <v>125</v>
      </c>
    </row>
    <row r="186" spans="2:65" s="12" customFormat="1" ht="11.25">
      <c r="B186" s="144"/>
      <c r="D186" s="145" t="s">
        <v>135</v>
      </c>
      <c r="E186" s="146" t="s">
        <v>1</v>
      </c>
      <c r="F186" s="147" t="s">
        <v>203</v>
      </c>
      <c r="H186" s="146" t="s">
        <v>1</v>
      </c>
      <c r="I186" s="148"/>
      <c r="L186" s="144"/>
      <c r="M186" s="149"/>
      <c r="T186" s="150"/>
      <c r="AT186" s="146" t="s">
        <v>135</v>
      </c>
      <c r="AU186" s="146" t="s">
        <v>88</v>
      </c>
      <c r="AV186" s="12" t="s">
        <v>21</v>
      </c>
      <c r="AW186" s="12" t="s">
        <v>36</v>
      </c>
      <c r="AX186" s="12" t="s">
        <v>80</v>
      </c>
      <c r="AY186" s="146" t="s">
        <v>125</v>
      </c>
    </row>
    <row r="187" spans="2:65" s="13" customFormat="1" ht="11.25">
      <c r="B187" s="151"/>
      <c r="D187" s="145" t="s">
        <v>135</v>
      </c>
      <c r="E187" s="152" t="s">
        <v>1</v>
      </c>
      <c r="F187" s="153" t="s">
        <v>204</v>
      </c>
      <c r="H187" s="154">
        <v>7.875</v>
      </c>
      <c r="I187" s="155"/>
      <c r="L187" s="151"/>
      <c r="M187" s="156"/>
      <c r="T187" s="157"/>
      <c r="AT187" s="152" t="s">
        <v>135</v>
      </c>
      <c r="AU187" s="152" t="s">
        <v>88</v>
      </c>
      <c r="AV187" s="13" t="s">
        <v>88</v>
      </c>
      <c r="AW187" s="13" t="s">
        <v>36</v>
      </c>
      <c r="AX187" s="13" t="s">
        <v>80</v>
      </c>
      <c r="AY187" s="152" t="s">
        <v>125</v>
      </c>
    </row>
    <row r="188" spans="2:65" s="14" customFormat="1" ht="11.25">
      <c r="B188" s="158"/>
      <c r="D188" s="145" t="s">
        <v>135</v>
      </c>
      <c r="E188" s="159" t="s">
        <v>1</v>
      </c>
      <c r="F188" s="160" t="s">
        <v>144</v>
      </c>
      <c r="H188" s="161">
        <v>86.625</v>
      </c>
      <c r="I188" s="162"/>
      <c r="L188" s="158"/>
      <c r="M188" s="163"/>
      <c r="T188" s="164"/>
      <c r="AT188" s="159" t="s">
        <v>135</v>
      </c>
      <c r="AU188" s="159" t="s">
        <v>88</v>
      </c>
      <c r="AV188" s="14" t="s">
        <v>133</v>
      </c>
      <c r="AW188" s="14" t="s">
        <v>36</v>
      </c>
      <c r="AX188" s="14" t="s">
        <v>21</v>
      </c>
      <c r="AY188" s="159" t="s">
        <v>125</v>
      </c>
    </row>
    <row r="189" spans="2:65" s="1" customFormat="1" ht="24.2" customHeight="1">
      <c r="B189" s="31"/>
      <c r="C189" s="131" t="s">
        <v>205</v>
      </c>
      <c r="D189" s="131" t="s">
        <v>128</v>
      </c>
      <c r="E189" s="132" t="s">
        <v>206</v>
      </c>
      <c r="F189" s="133" t="s">
        <v>207</v>
      </c>
      <c r="G189" s="134" t="s">
        <v>131</v>
      </c>
      <c r="H189" s="135">
        <v>51.84</v>
      </c>
      <c r="I189" s="136"/>
      <c r="J189" s="137">
        <f>ROUND(I189*H189,2)</f>
        <v>0</v>
      </c>
      <c r="K189" s="133" t="s">
        <v>132</v>
      </c>
      <c r="L189" s="31"/>
      <c r="M189" s="138" t="s">
        <v>1</v>
      </c>
      <c r="N189" s="139" t="s">
        <v>45</v>
      </c>
      <c r="P189" s="140">
        <f>O189*H189</f>
        <v>0</v>
      </c>
      <c r="Q189" s="140">
        <v>0</v>
      </c>
      <c r="R189" s="140">
        <f>Q189*H189</f>
        <v>0</v>
      </c>
      <c r="S189" s="140">
        <v>3.2000000000000001E-2</v>
      </c>
      <c r="T189" s="141">
        <f>S189*H189</f>
        <v>1.6588800000000001</v>
      </c>
      <c r="AR189" s="142" t="s">
        <v>133</v>
      </c>
      <c r="AT189" s="142" t="s">
        <v>128</v>
      </c>
      <c r="AU189" s="142" t="s">
        <v>88</v>
      </c>
      <c r="AY189" s="16" t="s">
        <v>125</v>
      </c>
      <c r="BE189" s="143">
        <f>IF(N189="základní",J189,0)</f>
        <v>0</v>
      </c>
      <c r="BF189" s="143">
        <f>IF(N189="snížená",J189,0)</f>
        <v>0</v>
      </c>
      <c r="BG189" s="143">
        <f>IF(N189="zákl. přenesená",J189,0)</f>
        <v>0</v>
      </c>
      <c r="BH189" s="143">
        <f>IF(N189="sníž. přenesená",J189,0)</f>
        <v>0</v>
      </c>
      <c r="BI189" s="143">
        <f>IF(N189="nulová",J189,0)</f>
        <v>0</v>
      </c>
      <c r="BJ189" s="16" t="s">
        <v>21</v>
      </c>
      <c r="BK189" s="143">
        <f>ROUND(I189*H189,2)</f>
        <v>0</v>
      </c>
      <c r="BL189" s="16" t="s">
        <v>133</v>
      </c>
      <c r="BM189" s="142" t="s">
        <v>208</v>
      </c>
    </row>
    <row r="190" spans="2:65" s="1" customFormat="1" ht="19.5">
      <c r="B190" s="31"/>
      <c r="D190" s="145" t="s">
        <v>209</v>
      </c>
      <c r="F190" s="165" t="s">
        <v>210</v>
      </c>
      <c r="I190" s="166"/>
      <c r="L190" s="31"/>
      <c r="M190" s="167"/>
      <c r="T190" s="55"/>
      <c r="AT190" s="16" t="s">
        <v>209</v>
      </c>
      <c r="AU190" s="16" t="s">
        <v>88</v>
      </c>
    </row>
    <row r="191" spans="2:65" s="12" customFormat="1" ht="11.25">
      <c r="B191" s="144"/>
      <c r="D191" s="145" t="s">
        <v>135</v>
      </c>
      <c r="E191" s="146" t="s">
        <v>1</v>
      </c>
      <c r="F191" s="147" t="s">
        <v>211</v>
      </c>
      <c r="H191" s="146" t="s">
        <v>1</v>
      </c>
      <c r="I191" s="148"/>
      <c r="L191" s="144"/>
      <c r="M191" s="149"/>
      <c r="T191" s="150"/>
      <c r="AT191" s="146" t="s">
        <v>135</v>
      </c>
      <c r="AU191" s="146" t="s">
        <v>88</v>
      </c>
      <c r="AV191" s="12" t="s">
        <v>21</v>
      </c>
      <c r="AW191" s="12" t="s">
        <v>36</v>
      </c>
      <c r="AX191" s="12" t="s">
        <v>80</v>
      </c>
      <c r="AY191" s="146" t="s">
        <v>125</v>
      </c>
    </row>
    <row r="192" spans="2:65" s="13" customFormat="1" ht="11.25">
      <c r="B192" s="151"/>
      <c r="D192" s="145" t="s">
        <v>135</v>
      </c>
      <c r="E192" s="152" t="s">
        <v>1</v>
      </c>
      <c r="F192" s="153" t="s">
        <v>212</v>
      </c>
      <c r="H192" s="154">
        <v>51.84</v>
      </c>
      <c r="I192" s="155"/>
      <c r="L192" s="151"/>
      <c r="M192" s="156"/>
      <c r="T192" s="157"/>
      <c r="AT192" s="152" t="s">
        <v>135</v>
      </c>
      <c r="AU192" s="152" t="s">
        <v>88</v>
      </c>
      <c r="AV192" s="13" t="s">
        <v>88</v>
      </c>
      <c r="AW192" s="13" t="s">
        <v>36</v>
      </c>
      <c r="AX192" s="13" t="s">
        <v>21</v>
      </c>
      <c r="AY192" s="152" t="s">
        <v>125</v>
      </c>
    </row>
    <row r="193" spans="2:65" s="1" customFormat="1" ht="24.2" customHeight="1">
      <c r="B193" s="31"/>
      <c r="C193" s="131" t="s">
        <v>213</v>
      </c>
      <c r="D193" s="131" t="s">
        <v>128</v>
      </c>
      <c r="E193" s="132" t="s">
        <v>214</v>
      </c>
      <c r="F193" s="133" t="s">
        <v>215</v>
      </c>
      <c r="G193" s="134" t="s">
        <v>131</v>
      </c>
      <c r="H193" s="135">
        <v>10.45</v>
      </c>
      <c r="I193" s="136"/>
      <c r="J193" s="137">
        <f>ROUND(I193*H193,2)</f>
        <v>0</v>
      </c>
      <c r="K193" s="133" t="s">
        <v>132</v>
      </c>
      <c r="L193" s="31"/>
      <c r="M193" s="138" t="s">
        <v>1</v>
      </c>
      <c r="N193" s="139" t="s">
        <v>45</v>
      </c>
      <c r="P193" s="140">
        <f>O193*H193</f>
        <v>0</v>
      </c>
      <c r="Q193" s="140">
        <v>0</v>
      </c>
      <c r="R193" s="140">
        <f>Q193*H193</f>
        <v>0</v>
      </c>
      <c r="S193" s="140">
        <v>6.8000000000000005E-2</v>
      </c>
      <c r="T193" s="141">
        <f>S193*H193</f>
        <v>0.71060000000000001</v>
      </c>
      <c r="AR193" s="142" t="s">
        <v>133</v>
      </c>
      <c r="AT193" s="142" t="s">
        <v>128</v>
      </c>
      <c r="AU193" s="142" t="s">
        <v>88</v>
      </c>
      <c r="AY193" s="16" t="s">
        <v>125</v>
      </c>
      <c r="BE193" s="143">
        <f>IF(N193="základní",J193,0)</f>
        <v>0</v>
      </c>
      <c r="BF193" s="143">
        <f>IF(N193="snížená",J193,0)</f>
        <v>0</v>
      </c>
      <c r="BG193" s="143">
        <f>IF(N193="zákl. přenesená",J193,0)</f>
        <v>0</v>
      </c>
      <c r="BH193" s="143">
        <f>IF(N193="sníž. přenesená",J193,0)</f>
        <v>0</v>
      </c>
      <c r="BI193" s="143">
        <f>IF(N193="nulová",J193,0)</f>
        <v>0</v>
      </c>
      <c r="BJ193" s="16" t="s">
        <v>21</v>
      </c>
      <c r="BK193" s="143">
        <f>ROUND(I193*H193,2)</f>
        <v>0</v>
      </c>
      <c r="BL193" s="16" t="s">
        <v>133</v>
      </c>
      <c r="BM193" s="142" t="s">
        <v>216</v>
      </c>
    </row>
    <row r="194" spans="2:65" s="12" customFormat="1" ht="11.25">
      <c r="B194" s="144"/>
      <c r="D194" s="145" t="s">
        <v>135</v>
      </c>
      <c r="E194" s="146" t="s">
        <v>1</v>
      </c>
      <c r="F194" s="147" t="s">
        <v>170</v>
      </c>
      <c r="H194" s="146" t="s">
        <v>1</v>
      </c>
      <c r="I194" s="148"/>
      <c r="L194" s="144"/>
      <c r="M194" s="149"/>
      <c r="T194" s="150"/>
      <c r="AT194" s="146" t="s">
        <v>135</v>
      </c>
      <c r="AU194" s="146" t="s">
        <v>88</v>
      </c>
      <c r="AV194" s="12" t="s">
        <v>21</v>
      </c>
      <c r="AW194" s="12" t="s">
        <v>36</v>
      </c>
      <c r="AX194" s="12" t="s">
        <v>80</v>
      </c>
      <c r="AY194" s="146" t="s">
        <v>125</v>
      </c>
    </row>
    <row r="195" spans="2:65" s="13" customFormat="1" ht="11.25">
      <c r="B195" s="151"/>
      <c r="D195" s="145" t="s">
        <v>135</v>
      </c>
      <c r="E195" s="152" t="s">
        <v>1</v>
      </c>
      <c r="F195" s="153" t="s">
        <v>217</v>
      </c>
      <c r="H195" s="154">
        <v>8.0749999999999993</v>
      </c>
      <c r="I195" s="155"/>
      <c r="L195" s="151"/>
      <c r="M195" s="156"/>
      <c r="T195" s="157"/>
      <c r="AT195" s="152" t="s">
        <v>135</v>
      </c>
      <c r="AU195" s="152" t="s">
        <v>88</v>
      </c>
      <c r="AV195" s="13" t="s">
        <v>88</v>
      </c>
      <c r="AW195" s="13" t="s">
        <v>36</v>
      </c>
      <c r="AX195" s="13" t="s">
        <v>80</v>
      </c>
      <c r="AY195" s="152" t="s">
        <v>125</v>
      </c>
    </row>
    <row r="196" spans="2:65" s="13" customFormat="1" ht="11.25">
      <c r="B196" s="151"/>
      <c r="D196" s="145" t="s">
        <v>135</v>
      </c>
      <c r="E196" s="152" t="s">
        <v>1</v>
      </c>
      <c r="F196" s="153" t="s">
        <v>218</v>
      </c>
      <c r="H196" s="154">
        <v>2.375</v>
      </c>
      <c r="I196" s="155"/>
      <c r="L196" s="151"/>
      <c r="M196" s="156"/>
      <c r="T196" s="157"/>
      <c r="AT196" s="152" t="s">
        <v>135</v>
      </c>
      <c r="AU196" s="152" t="s">
        <v>88</v>
      </c>
      <c r="AV196" s="13" t="s">
        <v>88</v>
      </c>
      <c r="AW196" s="13" t="s">
        <v>36</v>
      </c>
      <c r="AX196" s="13" t="s">
        <v>80</v>
      </c>
      <c r="AY196" s="152" t="s">
        <v>125</v>
      </c>
    </row>
    <row r="197" spans="2:65" s="14" customFormat="1" ht="11.25">
      <c r="B197" s="158"/>
      <c r="D197" s="145" t="s">
        <v>135</v>
      </c>
      <c r="E197" s="159" t="s">
        <v>1</v>
      </c>
      <c r="F197" s="160" t="s">
        <v>144</v>
      </c>
      <c r="H197" s="161">
        <v>10.45</v>
      </c>
      <c r="I197" s="162"/>
      <c r="L197" s="158"/>
      <c r="M197" s="163"/>
      <c r="T197" s="164"/>
      <c r="AT197" s="159" t="s">
        <v>135</v>
      </c>
      <c r="AU197" s="159" t="s">
        <v>88</v>
      </c>
      <c r="AV197" s="14" t="s">
        <v>133</v>
      </c>
      <c r="AW197" s="14" t="s">
        <v>36</v>
      </c>
      <c r="AX197" s="14" t="s">
        <v>21</v>
      </c>
      <c r="AY197" s="159" t="s">
        <v>125</v>
      </c>
    </row>
    <row r="198" spans="2:65" s="11" customFormat="1" ht="22.9" customHeight="1">
      <c r="B198" s="119"/>
      <c r="D198" s="120" t="s">
        <v>79</v>
      </c>
      <c r="E198" s="129" t="s">
        <v>219</v>
      </c>
      <c r="F198" s="129" t="s">
        <v>220</v>
      </c>
      <c r="I198" s="122"/>
      <c r="J198" s="130">
        <f>BK198</f>
        <v>0</v>
      </c>
      <c r="L198" s="119"/>
      <c r="M198" s="124"/>
      <c r="P198" s="125">
        <f>SUM(P199:P201)</f>
        <v>0</v>
      </c>
      <c r="R198" s="125">
        <f>SUM(R199:R201)</f>
        <v>0</v>
      </c>
      <c r="T198" s="126">
        <f>SUM(T199:T201)</f>
        <v>0</v>
      </c>
      <c r="AR198" s="120" t="s">
        <v>21</v>
      </c>
      <c r="AT198" s="127" t="s">
        <v>79</v>
      </c>
      <c r="AU198" s="127" t="s">
        <v>21</v>
      </c>
      <c r="AY198" s="120" t="s">
        <v>125</v>
      </c>
      <c r="BK198" s="128">
        <f>SUM(BK199:BK201)</f>
        <v>0</v>
      </c>
    </row>
    <row r="199" spans="2:65" s="1" customFormat="1" ht="24.2" customHeight="1">
      <c r="B199" s="31"/>
      <c r="C199" s="131" t="s">
        <v>221</v>
      </c>
      <c r="D199" s="131" t="s">
        <v>128</v>
      </c>
      <c r="E199" s="132" t="s">
        <v>222</v>
      </c>
      <c r="F199" s="133" t="s">
        <v>223</v>
      </c>
      <c r="G199" s="134" t="s">
        <v>224</v>
      </c>
      <c r="H199" s="135">
        <v>5.34</v>
      </c>
      <c r="I199" s="136"/>
      <c r="J199" s="137">
        <f>ROUND(I199*H199,2)</f>
        <v>0</v>
      </c>
      <c r="K199" s="133" t="s">
        <v>132</v>
      </c>
      <c r="L199" s="31"/>
      <c r="M199" s="138" t="s">
        <v>1</v>
      </c>
      <c r="N199" s="139" t="s">
        <v>45</v>
      </c>
      <c r="P199" s="140">
        <f>O199*H199</f>
        <v>0</v>
      </c>
      <c r="Q199" s="140">
        <v>0</v>
      </c>
      <c r="R199" s="140">
        <f>Q199*H199</f>
        <v>0</v>
      </c>
      <c r="S199" s="140">
        <v>0</v>
      </c>
      <c r="T199" s="141">
        <f>S199*H199</f>
        <v>0</v>
      </c>
      <c r="AR199" s="142" t="s">
        <v>133</v>
      </c>
      <c r="AT199" s="142" t="s">
        <v>128</v>
      </c>
      <c r="AU199" s="142" t="s">
        <v>88</v>
      </c>
      <c r="AY199" s="16" t="s">
        <v>125</v>
      </c>
      <c r="BE199" s="143">
        <f>IF(N199="základní",J199,0)</f>
        <v>0</v>
      </c>
      <c r="BF199" s="143">
        <f>IF(N199="snížená",J199,0)</f>
        <v>0</v>
      </c>
      <c r="BG199" s="143">
        <f>IF(N199="zákl. přenesená",J199,0)</f>
        <v>0</v>
      </c>
      <c r="BH199" s="143">
        <f>IF(N199="sníž. přenesená",J199,0)</f>
        <v>0</v>
      </c>
      <c r="BI199" s="143">
        <f>IF(N199="nulová",J199,0)</f>
        <v>0</v>
      </c>
      <c r="BJ199" s="16" t="s">
        <v>21</v>
      </c>
      <c r="BK199" s="143">
        <f>ROUND(I199*H199,2)</f>
        <v>0</v>
      </c>
      <c r="BL199" s="16" t="s">
        <v>133</v>
      </c>
      <c r="BM199" s="142" t="s">
        <v>225</v>
      </c>
    </row>
    <row r="200" spans="2:65" s="1" customFormat="1" ht="24.2" customHeight="1">
      <c r="B200" s="31"/>
      <c r="C200" s="131" t="s">
        <v>8</v>
      </c>
      <c r="D200" s="131" t="s">
        <v>128</v>
      </c>
      <c r="E200" s="132" t="s">
        <v>226</v>
      </c>
      <c r="F200" s="133" t="s">
        <v>227</v>
      </c>
      <c r="G200" s="134" t="s">
        <v>224</v>
      </c>
      <c r="H200" s="135">
        <v>5.34</v>
      </c>
      <c r="I200" s="136"/>
      <c r="J200" s="137">
        <f>ROUND(I200*H200,2)</f>
        <v>0</v>
      </c>
      <c r="K200" s="133" t="s">
        <v>1</v>
      </c>
      <c r="L200" s="31"/>
      <c r="M200" s="138" t="s">
        <v>1</v>
      </c>
      <c r="N200" s="139" t="s">
        <v>45</v>
      </c>
      <c r="P200" s="140">
        <f>O200*H200</f>
        <v>0</v>
      </c>
      <c r="Q200" s="140">
        <v>0</v>
      </c>
      <c r="R200" s="140">
        <f>Q200*H200</f>
        <v>0</v>
      </c>
      <c r="S200" s="140">
        <v>0</v>
      </c>
      <c r="T200" s="141">
        <f>S200*H200</f>
        <v>0</v>
      </c>
      <c r="AR200" s="142" t="s">
        <v>133</v>
      </c>
      <c r="AT200" s="142" t="s">
        <v>128</v>
      </c>
      <c r="AU200" s="142" t="s">
        <v>88</v>
      </c>
      <c r="AY200" s="16" t="s">
        <v>125</v>
      </c>
      <c r="BE200" s="143">
        <f>IF(N200="základní",J200,0)</f>
        <v>0</v>
      </c>
      <c r="BF200" s="143">
        <f>IF(N200="snížená",J200,0)</f>
        <v>0</v>
      </c>
      <c r="BG200" s="143">
        <f>IF(N200="zákl. přenesená",J200,0)</f>
        <v>0</v>
      </c>
      <c r="BH200" s="143">
        <f>IF(N200="sníž. přenesená",J200,0)</f>
        <v>0</v>
      </c>
      <c r="BI200" s="143">
        <f>IF(N200="nulová",J200,0)</f>
        <v>0</v>
      </c>
      <c r="BJ200" s="16" t="s">
        <v>21</v>
      </c>
      <c r="BK200" s="143">
        <f>ROUND(I200*H200,2)</f>
        <v>0</v>
      </c>
      <c r="BL200" s="16" t="s">
        <v>133</v>
      </c>
      <c r="BM200" s="142" t="s">
        <v>228</v>
      </c>
    </row>
    <row r="201" spans="2:65" s="1" customFormat="1" ht="33" customHeight="1">
      <c r="B201" s="31"/>
      <c r="C201" s="131" t="s">
        <v>229</v>
      </c>
      <c r="D201" s="131" t="s">
        <v>128</v>
      </c>
      <c r="E201" s="132" t="s">
        <v>230</v>
      </c>
      <c r="F201" s="133" t="s">
        <v>231</v>
      </c>
      <c r="G201" s="134" t="s">
        <v>224</v>
      </c>
      <c r="H201" s="135">
        <v>5.34</v>
      </c>
      <c r="I201" s="136"/>
      <c r="J201" s="137">
        <f>ROUND(I201*H201,2)</f>
        <v>0</v>
      </c>
      <c r="K201" s="133" t="s">
        <v>132</v>
      </c>
      <c r="L201" s="31"/>
      <c r="M201" s="138" t="s">
        <v>1</v>
      </c>
      <c r="N201" s="139" t="s">
        <v>45</v>
      </c>
      <c r="P201" s="140">
        <f>O201*H201</f>
        <v>0</v>
      </c>
      <c r="Q201" s="140">
        <v>0</v>
      </c>
      <c r="R201" s="140">
        <f>Q201*H201</f>
        <v>0</v>
      </c>
      <c r="S201" s="140">
        <v>0</v>
      </c>
      <c r="T201" s="141">
        <f>S201*H201</f>
        <v>0</v>
      </c>
      <c r="AR201" s="142" t="s">
        <v>133</v>
      </c>
      <c r="AT201" s="142" t="s">
        <v>128</v>
      </c>
      <c r="AU201" s="142" t="s">
        <v>88</v>
      </c>
      <c r="AY201" s="16" t="s">
        <v>125</v>
      </c>
      <c r="BE201" s="143">
        <f>IF(N201="základní",J201,0)</f>
        <v>0</v>
      </c>
      <c r="BF201" s="143">
        <f>IF(N201="snížená",J201,0)</f>
        <v>0</v>
      </c>
      <c r="BG201" s="143">
        <f>IF(N201="zákl. přenesená",J201,0)</f>
        <v>0</v>
      </c>
      <c r="BH201" s="143">
        <f>IF(N201="sníž. přenesená",J201,0)</f>
        <v>0</v>
      </c>
      <c r="BI201" s="143">
        <f>IF(N201="nulová",J201,0)</f>
        <v>0</v>
      </c>
      <c r="BJ201" s="16" t="s">
        <v>21</v>
      </c>
      <c r="BK201" s="143">
        <f>ROUND(I201*H201,2)</f>
        <v>0</v>
      </c>
      <c r="BL201" s="16" t="s">
        <v>133</v>
      </c>
      <c r="BM201" s="142" t="s">
        <v>232</v>
      </c>
    </row>
    <row r="202" spans="2:65" s="11" customFormat="1" ht="22.9" customHeight="1">
      <c r="B202" s="119"/>
      <c r="D202" s="120" t="s">
        <v>79</v>
      </c>
      <c r="E202" s="129" t="s">
        <v>233</v>
      </c>
      <c r="F202" s="129" t="s">
        <v>234</v>
      </c>
      <c r="I202" s="122"/>
      <c r="J202" s="130">
        <f>BK202</f>
        <v>0</v>
      </c>
      <c r="L202" s="119"/>
      <c r="M202" s="124"/>
      <c r="P202" s="125">
        <f>P203</f>
        <v>0</v>
      </c>
      <c r="R202" s="125">
        <f>R203</f>
        <v>0</v>
      </c>
      <c r="T202" s="126">
        <f>T203</f>
        <v>0</v>
      </c>
      <c r="AR202" s="120" t="s">
        <v>21</v>
      </c>
      <c r="AT202" s="127" t="s">
        <v>79</v>
      </c>
      <c r="AU202" s="127" t="s">
        <v>21</v>
      </c>
      <c r="AY202" s="120" t="s">
        <v>125</v>
      </c>
      <c r="BK202" s="128">
        <f>BK203</f>
        <v>0</v>
      </c>
    </row>
    <row r="203" spans="2:65" s="1" customFormat="1" ht="16.5" customHeight="1">
      <c r="B203" s="31"/>
      <c r="C203" s="131" t="s">
        <v>235</v>
      </c>
      <c r="D203" s="131" t="s">
        <v>128</v>
      </c>
      <c r="E203" s="132" t="s">
        <v>236</v>
      </c>
      <c r="F203" s="133" t="s">
        <v>237</v>
      </c>
      <c r="G203" s="134" t="s">
        <v>224</v>
      </c>
      <c r="H203" s="135">
        <v>2.448</v>
      </c>
      <c r="I203" s="136"/>
      <c r="J203" s="137">
        <f>ROUND(I203*H203,2)</f>
        <v>0</v>
      </c>
      <c r="K203" s="133" t="s">
        <v>132</v>
      </c>
      <c r="L203" s="31"/>
      <c r="M203" s="138" t="s">
        <v>1</v>
      </c>
      <c r="N203" s="139" t="s">
        <v>45</v>
      </c>
      <c r="P203" s="140">
        <f>O203*H203</f>
        <v>0</v>
      </c>
      <c r="Q203" s="140">
        <v>0</v>
      </c>
      <c r="R203" s="140">
        <f>Q203*H203</f>
        <v>0</v>
      </c>
      <c r="S203" s="140">
        <v>0</v>
      </c>
      <c r="T203" s="141">
        <f>S203*H203</f>
        <v>0</v>
      </c>
      <c r="AR203" s="142" t="s">
        <v>133</v>
      </c>
      <c r="AT203" s="142" t="s">
        <v>128</v>
      </c>
      <c r="AU203" s="142" t="s">
        <v>88</v>
      </c>
      <c r="AY203" s="16" t="s">
        <v>125</v>
      </c>
      <c r="BE203" s="143">
        <f>IF(N203="základní",J203,0)</f>
        <v>0</v>
      </c>
      <c r="BF203" s="143">
        <f>IF(N203="snížená",J203,0)</f>
        <v>0</v>
      </c>
      <c r="BG203" s="143">
        <f>IF(N203="zákl. přenesená",J203,0)</f>
        <v>0</v>
      </c>
      <c r="BH203" s="143">
        <f>IF(N203="sníž. přenesená",J203,0)</f>
        <v>0</v>
      </c>
      <c r="BI203" s="143">
        <f>IF(N203="nulová",J203,0)</f>
        <v>0</v>
      </c>
      <c r="BJ203" s="16" t="s">
        <v>21</v>
      </c>
      <c r="BK203" s="143">
        <f>ROUND(I203*H203,2)</f>
        <v>0</v>
      </c>
      <c r="BL203" s="16" t="s">
        <v>133</v>
      </c>
      <c r="BM203" s="142" t="s">
        <v>238</v>
      </c>
    </row>
    <row r="204" spans="2:65" s="11" customFormat="1" ht="25.9" customHeight="1">
      <c r="B204" s="119"/>
      <c r="D204" s="120" t="s">
        <v>79</v>
      </c>
      <c r="E204" s="121" t="s">
        <v>239</v>
      </c>
      <c r="F204" s="121" t="s">
        <v>240</v>
      </c>
      <c r="I204" s="122"/>
      <c r="J204" s="123">
        <f>BK204</f>
        <v>0</v>
      </c>
      <c r="L204" s="119"/>
      <c r="M204" s="124"/>
      <c r="P204" s="125">
        <f>P205+P213+P255+P259</f>
        <v>0</v>
      </c>
      <c r="R204" s="125">
        <f>R205+R213+R255+R259</f>
        <v>0.38703266996000002</v>
      </c>
      <c r="T204" s="126">
        <f>T205+T213+T255+T259</f>
        <v>2.5720699999999999E-2</v>
      </c>
      <c r="AR204" s="120" t="s">
        <v>88</v>
      </c>
      <c r="AT204" s="127" t="s">
        <v>79</v>
      </c>
      <c r="AU204" s="127" t="s">
        <v>80</v>
      </c>
      <c r="AY204" s="120" t="s">
        <v>125</v>
      </c>
      <c r="BK204" s="128">
        <f>BK205+BK213+BK255+BK259</f>
        <v>0</v>
      </c>
    </row>
    <row r="205" spans="2:65" s="11" customFormat="1" ht="22.9" customHeight="1">
      <c r="B205" s="119"/>
      <c r="D205" s="120" t="s">
        <v>79</v>
      </c>
      <c r="E205" s="129" t="s">
        <v>241</v>
      </c>
      <c r="F205" s="129" t="s">
        <v>242</v>
      </c>
      <c r="I205" s="122"/>
      <c r="J205" s="130">
        <f>BK205</f>
        <v>0</v>
      </c>
      <c r="L205" s="119"/>
      <c r="M205" s="124"/>
      <c r="P205" s="125">
        <f>SUM(P206:P212)</f>
        <v>0</v>
      </c>
      <c r="R205" s="125">
        <f>SUM(R206:R212)</f>
        <v>7.2540000000000007E-2</v>
      </c>
      <c r="T205" s="126">
        <f>SUM(T206:T212)</f>
        <v>0</v>
      </c>
      <c r="AR205" s="120" t="s">
        <v>88</v>
      </c>
      <c r="AT205" s="127" t="s">
        <v>79</v>
      </c>
      <c r="AU205" s="127" t="s">
        <v>21</v>
      </c>
      <c r="AY205" s="120" t="s">
        <v>125</v>
      </c>
      <c r="BK205" s="128">
        <f>SUM(BK206:BK212)</f>
        <v>0</v>
      </c>
    </row>
    <row r="206" spans="2:65" s="1" customFormat="1" ht="16.5" customHeight="1">
      <c r="B206" s="31"/>
      <c r="C206" s="131" t="s">
        <v>243</v>
      </c>
      <c r="D206" s="131" t="s">
        <v>128</v>
      </c>
      <c r="E206" s="132" t="s">
        <v>244</v>
      </c>
      <c r="F206" s="133" t="s">
        <v>245</v>
      </c>
      <c r="G206" s="134" t="s">
        <v>158</v>
      </c>
      <c r="H206" s="135">
        <v>38.5</v>
      </c>
      <c r="I206" s="136"/>
      <c r="J206" s="137">
        <f>ROUND(I206*H206,2)</f>
        <v>0</v>
      </c>
      <c r="K206" s="133" t="s">
        <v>1</v>
      </c>
      <c r="L206" s="31"/>
      <c r="M206" s="138" t="s">
        <v>1</v>
      </c>
      <c r="N206" s="139" t="s">
        <v>45</v>
      </c>
      <c r="P206" s="140">
        <f>O206*H206</f>
        <v>0</v>
      </c>
      <c r="Q206" s="140">
        <v>4.0000000000000003E-5</v>
      </c>
      <c r="R206" s="140">
        <f>Q206*H206</f>
        <v>1.5400000000000001E-3</v>
      </c>
      <c r="S206" s="140">
        <v>0</v>
      </c>
      <c r="T206" s="141">
        <f>S206*H206</f>
        <v>0</v>
      </c>
      <c r="AR206" s="142" t="s">
        <v>229</v>
      </c>
      <c r="AT206" s="142" t="s">
        <v>128</v>
      </c>
      <c r="AU206" s="142" t="s">
        <v>88</v>
      </c>
      <c r="AY206" s="16" t="s">
        <v>125</v>
      </c>
      <c r="BE206" s="143">
        <f>IF(N206="základní",J206,0)</f>
        <v>0</v>
      </c>
      <c r="BF206" s="143">
        <f>IF(N206="snížená",J206,0)</f>
        <v>0</v>
      </c>
      <c r="BG206" s="143">
        <f>IF(N206="zákl. přenesená",J206,0)</f>
        <v>0</v>
      </c>
      <c r="BH206" s="143">
        <f>IF(N206="sníž. přenesená",J206,0)</f>
        <v>0</v>
      </c>
      <c r="BI206" s="143">
        <f>IF(N206="nulová",J206,0)</f>
        <v>0</v>
      </c>
      <c r="BJ206" s="16" t="s">
        <v>21</v>
      </c>
      <c r="BK206" s="143">
        <f>ROUND(I206*H206,2)</f>
        <v>0</v>
      </c>
      <c r="BL206" s="16" t="s">
        <v>229</v>
      </c>
      <c r="BM206" s="142" t="s">
        <v>246</v>
      </c>
    </row>
    <row r="207" spans="2:65" s="12" customFormat="1" ht="11.25">
      <c r="B207" s="144"/>
      <c r="D207" s="145" t="s">
        <v>135</v>
      </c>
      <c r="E207" s="146" t="s">
        <v>1</v>
      </c>
      <c r="F207" s="147" t="s">
        <v>247</v>
      </c>
      <c r="H207" s="146" t="s">
        <v>1</v>
      </c>
      <c r="I207" s="148"/>
      <c r="L207" s="144"/>
      <c r="M207" s="149"/>
      <c r="T207" s="150"/>
      <c r="AT207" s="146" t="s">
        <v>135</v>
      </c>
      <c r="AU207" s="146" t="s">
        <v>88</v>
      </c>
      <c r="AV207" s="12" t="s">
        <v>21</v>
      </c>
      <c r="AW207" s="12" t="s">
        <v>36</v>
      </c>
      <c r="AX207" s="12" t="s">
        <v>80</v>
      </c>
      <c r="AY207" s="146" t="s">
        <v>125</v>
      </c>
    </row>
    <row r="208" spans="2:65" s="13" customFormat="1" ht="11.25">
      <c r="B208" s="151"/>
      <c r="D208" s="145" t="s">
        <v>135</v>
      </c>
      <c r="E208" s="152" t="s">
        <v>1</v>
      </c>
      <c r="F208" s="153" t="s">
        <v>248</v>
      </c>
      <c r="H208" s="154">
        <v>38.5</v>
      </c>
      <c r="I208" s="155"/>
      <c r="L208" s="151"/>
      <c r="M208" s="156"/>
      <c r="T208" s="157"/>
      <c r="AT208" s="152" t="s">
        <v>135</v>
      </c>
      <c r="AU208" s="152" t="s">
        <v>88</v>
      </c>
      <c r="AV208" s="13" t="s">
        <v>88</v>
      </c>
      <c r="AW208" s="13" t="s">
        <v>36</v>
      </c>
      <c r="AX208" s="13" t="s">
        <v>21</v>
      </c>
      <c r="AY208" s="152" t="s">
        <v>125</v>
      </c>
    </row>
    <row r="209" spans="2:65" s="1" customFormat="1" ht="24.2" customHeight="1">
      <c r="B209" s="31"/>
      <c r="C209" s="131" t="s">
        <v>249</v>
      </c>
      <c r="D209" s="131" t="s">
        <v>128</v>
      </c>
      <c r="E209" s="132" t="s">
        <v>250</v>
      </c>
      <c r="F209" s="133" t="s">
        <v>251</v>
      </c>
      <c r="G209" s="134" t="s">
        <v>158</v>
      </c>
      <c r="H209" s="135">
        <v>20</v>
      </c>
      <c r="I209" s="136"/>
      <c r="J209" s="137">
        <f>ROUND(I209*H209,2)</f>
        <v>0</v>
      </c>
      <c r="K209" s="133" t="s">
        <v>1</v>
      </c>
      <c r="L209" s="31"/>
      <c r="M209" s="138" t="s">
        <v>1</v>
      </c>
      <c r="N209" s="139" t="s">
        <v>45</v>
      </c>
      <c r="P209" s="140">
        <f>O209*H209</f>
        <v>0</v>
      </c>
      <c r="Q209" s="140">
        <v>3.5500000000000002E-3</v>
      </c>
      <c r="R209" s="140">
        <f>Q209*H209</f>
        <v>7.1000000000000008E-2</v>
      </c>
      <c r="S209" s="140">
        <v>0</v>
      </c>
      <c r="T209" s="141">
        <f>S209*H209</f>
        <v>0</v>
      </c>
      <c r="AR209" s="142" t="s">
        <v>229</v>
      </c>
      <c r="AT209" s="142" t="s">
        <v>128</v>
      </c>
      <c r="AU209" s="142" t="s">
        <v>88</v>
      </c>
      <c r="AY209" s="16" t="s">
        <v>125</v>
      </c>
      <c r="BE209" s="143">
        <f>IF(N209="základní",J209,0)</f>
        <v>0</v>
      </c>
      <c r="BF209" s="143">
        <f>IF(N209="snížená",J209,0)</f>
        <v>0</v>
      </c>
      <c r="BG209" s="143">
        <f>IF(N209="zákl. přenesená",J209,0)</f>
        <v>0</v>
      </c>
      <c r="BH209" s="143">
        <f>IF(N209="sníž. přenesená",J209,0)</f>
        <v>0</v>
      </c>
      <c r="BI209" s="143">
        <f>IF(N209="nulová",J209,0)</f>
        <v>0</v>
      </c>
      <c r="BJ209" s="16" t="s">
        <v>21</v>
      </c>
      <c r="BK209" s="143">
        <f>ROUND(I209*H209,2)</f>
        <v>0</v>
      </c>
      <c r="BL209" s="16" t="s">
        <v>229</v>
      </c>
      <c r="BM209" s="142" t="s">
        <v>252</v>
      </c>
    </row>
    <row r="210" spans="2:65" s="12" customFormat="1" ht="11.25">
      <c r="B210" s="144"/>
      <c r="D210" s="145" t="s">
        <v>135</v>
      </c>
      <c r="E210" s="146" t="s">
        <v>1</v>
      </c>
      <c r="F210" s="147" t="s">
        <v>253</v>
      </c>
      <c r="H210" s="146" t="s">
        <v>1</v>
      </c>
      <c r="I210" s="148"/>
      <c r="L210" s="144"/>
      <c r="M210" s="149"/>
      <c r="T210" s="150"/>
      <c r="AT210" s="146" t="s">
        <v>135</v>
      </c>
      <c r="AU210" s="146" t="s">
        <v>88</v>
      </c>
      <c r="AV210" s="12" t="s">
        <v>21</v>
      </c>
      <c r="AW210" s="12" t="s">
        <v>36</v>
      </c>
      <c r="AX210" s="12" t="s">
        <v>80</v>
      </c>
      <c r="AY210" s="146" t="s">
        <v>125</v>
      </c>
    </row>
    <row r="211" spans="2:65" s="13" customFormat="1" ht="11.25">
      <c r="B211" s="151"/>
      <c r="D211" s="145" t="s">
        <v>135</v>
      </c>
      <c r="E211" s="152" t="s">
        <v>1</v>
      </c>
      <c r="F211" s="153" t="s">
        <v>254</v>
      </c>
      <c r="H211" s="154">
        <v>20</v>
      </c>
      <c r="I211" s="155"/>
      <c r="L211" s="151"/>
      <c r="M211" s="156"/>
      <c r="T211" s="157"/>
      <c r="AT211" s="152" t="s">
        <v>135</v>
      </c>
      <c r="AU211" s="152" t="s">
        <v>88</v>
      </c>
      <c r="AV211" s="13" t="s">
        <v>88</v>
      </c>
      <c r="AW211" s="13" t="s">
        <v>36</v>
      </c>
      <c r="AX211" s="13" t="s">
        <v>21</v>
      </c>
      <c r="AY211" s="152" t="s">
        <v>125</v>
      </c>
    </row>
    <row r="212" spans="2:65" s="1" customFormat="1" ht="24.2" customHeight="1">
      <c r="B212" s="31"/>
      <c r="C212" s="131" t="s">
        <v>255</v>
      </c>
      <c r="D212" s="131" t="s">
        <v>128</v>
      </c>
      <c r="E212" s="132" t="s">
        <v>256</v>
      </c>
      <c r="F212" s="133" t="s">
        <v>257</v>
      </c>
      <c r="G212" s="134" t="s">
        <v>224</v>
      </c>
      <c r="H212" s="135">
        <v>7.2999999999999995E-2</v>
      </c>
      <c r="I212" s="136"/>
      <c r="J212" s="137">
        <f>ROUND(I212*H212,2)</f>
        <v>0</v>
      </c>
      <c r="K212" s="133" t="s">
        <v>132</v>
      </c>
      <c r="L212" s="31"/>
      <c r="M212" s="138" t="s">
        <v>1</v>
      </c>
      <c r="N212" s="139" t="s">
        <v>45</v>
      </c>
      <c r="P212" s="140">
        <f>O212*H212</f>
        <v>0</v>
      </c>
      <c r="Q212" s="140">
        <v>0</v>
      </c>
      <c r="R212" s="140">
        <f>Q212*H212</f>
        <v>0</v>
      </c>
      <c r="S212" s="140">
        <v>0</v>
      </c>
      <c r="T212" s="141">
        <f>S212*H212</f>
        <v>0</v>
      </c>
      <c r="AR212" s="142" t="s">
        <v>229</v>
      </c>
      <c r="AT212" s="142" t="s">
        <v>128</v>
      </c>
      <c r="AU212" s="142" t="s">
        <v>88</v>
      </c>
      <c r="AY212" s="16" t="s">
        <v>125</v>
      </c>
      <c r="BE212" s="143">
        <f>IF(N212="základní",J212,0)</f>
        <v>0</v>
      </c>
      <c r="BF212" s="143">
        <f>IF(N212="snížená",J212,0)</f>
        <v>0</v>
      </c>
      <c r="BG212" s="143">
        <f>IF(N212="zákl. přenesená",J212,0)</f>
        <v>0</v>
      </c>
      <c r="BH212" s="143">
        <f>IF(N212="sníž. přenesená",J212,0)</f>
        <v>0</v>
      </c>
      <c r="BI212" s="143">
        <f>IF(N212="nulová",J212,0)</f>
        <v>0</v>
      </c>
      <c r="BJ212" s="16" t="s">
        <v>21</v>
      </c>
      <c r="BK212" s="143">
        <f>ROUND(I212*H212,2)</f>
        <v>0</v>
      </c>
      <c r="BL212" s="16" t="s">
        <v>229</v>
      </c>
      <c r="BM212" s="142" t="s">
        <v>258</v>
      </c>
    </row>
    <row r="213" spans="2:65" s="11" customFormat="1" ht="22.9" customHeight="1">
      <c r="B213" s="119"/>
      <c r="D213" s="120" t="s">
        <v>79</v>
      </c>
      <c r="E213" s="129" t="s">
        <v>259</v>
      </c>
      <c r="F213" s="129" t="s">
        <v>260</v>
      </c>
      <c r="I213" s="122"/>
      <c r="J213" s="130">
        <f>BK213</f>
        <v>0</v>
      </c>
      <c r="L213" s="119"/>
      <c r="M213" s="124"/>
      <c r="P213" s="125">
        <f>SUM(P214:P254)</f>
        <v>0</v>
      </c>
      <c r="R213" s="125">
        <f>SUM(R214:R254)</f>
        <v>0.19053548996</v>
      </c>
      <c r="T213" s="126">
        <f>SUM(T214:T254)</f>
        <v>0</v>
      </c>
      <c r="AR213" s="120" t="s">
        <v>88</v>
      </c>
      <c r="AT213" s="127" t="s">
        <v>79</v>
      </c>
      <c r="AU213" s="127" t="s">
        <v>21</v>
      </c>
      <c r="AY213" s="120" t="s">
        <v>125</v>
      </c>
      <c r="BK213" s="128">
        <f>SUM(BK214:BK254)</f>
        <v>0</v>
      </c>
    </row>
    <row r="214" spans="2:65" s="1" customFormat="1" ht="33" customHeight="1">
      <c r="B214" s="31"/>
      <c r="C214" s="131" t="s">
        <v>7</v>
      </c>
      <c r="D214" s="131" t="s">
        <v>128</v>
      </c>
      <c r="E214" s="132" t="s">
        <v>261</v>
      </c>
      <c r="F214" s="133" t="s">
        <v>262</v>
      </c>
      <c r="G214" s="134" t="s">
        <v>263</v>
      </c>
      <c r="H214" s="135">
        <v>22</v>
      </c>
      <c r="I214" s="136"/>
      <c r="J214" s="137">
        <f>ROUND(I214*H214,2)</f>
        <v>0</v>
      </c>
      <c r="K214" s="133" t="s">
        <v>1</v>
      </c>
      <c r="L214" s="31"/>
      <c r="M214" s="138" t="s">
        <v>1</v>
      </c>
      <c r="N214" s="139" t="s">
        <v>45</v>
      </c>
      <c r="P214" s="140">
        <f>O214*H214</f>
        <v>0</v>
      </c>
      <c r="Q214" s="140">
        <v>0</v>
      </c>
      <c r="R214" s="140">
        <f>Q214*H214</f>
        <v>0</v>
      </c>
      <c r="S214" s="140">
        <v>0</v>
      </c>
      <c r="T214" s="141">
        <f>S214*H214</f>
        <v>0</v>
      </c>
      <c r="AR214" s="142" t="s">
        <v>229</v>
      </c>
      <c r="AT214" s="142" t="s">
        <v>128</v>
      </c>
      <c r="AU214" s="142" t="s">
        <v>88</v>
      </c>
      <c r="AY214" s="16" t="s">
        <v>125</v>
      </c>
      <c r="BE214" s="143">
        <f>IF(N214="základní",J214,0)</f>
        <v>0</v>
      </c>
      <c r="BF214" s="143">
        <f>IF(N214="snížená",J214,0)</f>
        <v>0</v>
      </c>
      <c r="BG214" s="143">
        <f>IF(N214="zákl. přenesená",J214,0)</f>
        <v>0</v>
      </c>
      <c r="BH214" s="143">
        <f>IF(N214="sníž. přenesená",J214,0)</f>
        <v>0</v>
      </c>
      <c r="BI214" s="143">
        <f>IF(N214="nulová",J214,0)</f>
        <v>0</v>
      </c>
      <c r="BJ214" s="16" t="s">
        <v>21</v>
      </c>
      <c r="BK214" s="143">
        <f>ROUND(I214*H214,2)</f>
        <v>0</v>
      </c>
      <c r="BL214" s="16" t="s">
        <v>229</v>
      </c>
      <c r="BM214" s="142" t="s">
        <v>264</v>
      </c>
    </row>
    <row r="215" spans="2:65" s="1" customFormat="1" ht="19.5">
      <c r="B215" s="31"/>
      <c r="D215" s="145" t="s">
        <v>209</v>
      </c>
      <c r="F215" s="165" t="s">
        <v>265</v>
      </c>
      <c r="I215" s="166"/>
      <c r="L215" s="31"/>
      <c r="M215" s="167"/>
      <c r="T215" s="55"/>
      <c r="AT215" s="16" t="s">
        <v>209</v>
      </c>
      <c r="AU215" s="16" t="s">
        <v>88</v>
      </c>
    </row>
    <row r="216" spans="2:65" s="1" customFormat="1" ht="33" customHeight="1">
      <c r="B216" s="31"/>
      <c r="C216" s="131" t="s">
        <v>266</v>
      </c>
      <c r="D216" s="131" t="s">
        <v>128</v>
      </c>
      <c r="E216" s="132" t="s">
        <v>267</v>
      </c>
      <c r="F216" s="133" t="s">
        <v>268</v>
      </c>
      <c r="G216" s="134" t="s">
        <v>263</v>
      </c>
      <c r="H216" s="135">
        <v>2</v>
      </c>
      <c r="I216" s="136"/>
      <c r="J216" s="137">
        <f>ROUND(I216*H216,2)</f>
        <v>0</v>
      </c>
      <c r="K216" s="133" t="s">
        <v>1</v>
      </c>
      <c r="L216" s="31"/>
      <c r="M216" s="138" t="s">
        <v>1</v>
      </c>
      <c r="N216" s="139" t="s">
        <v>45</v>
      </c>
      <c r="P216" s="140">
        <f>O216*H216</f>
        <v>0</v>
      </c>
      <c r="Q216" s="140">
        <v>0</v>
      </c>
      <c r="R216" s="140">
        <f>Q216*H216</f>
        <v>0</v>
      </c>
      <c r="S216" s="140">
        <v>0</v>
      </c>
      <c r="T216" s="141">
        <f>S216*H216</f>
        <v>0</v>
      </c>
      <c r="AR216" s="142" t="s">
        <v>229</v>
      </c>
      <c r="AT216" s="142" t="s">
        <v>128</v>
      </c>
      <c r="AU216" s="142" t="s">
        <v>88</v>
      </c>
      <c r="AY216" s="16" t="s">
        <v>125</v>
      </c>
      <c r="BE216" s="143">
        <f>IF(N216="základní",J216,0)</f>
        <v>0</v>
      </c>
      <c r="BF216" s="143">
        <f>IF(N216="snížená",J216,0)</f>
        <v>0</v>
      </c>
      <c r="BG216" s="143">
        <f>IF(N216="zákl. přenesená",J216,0)</f>
        <v>0</v>
      </c>
      <c r="BH216" s="143">
        <f>IF(N216="sníž. přenesená",J216,0)</f>
        <v>0</v>
      </c>
      <c r="BI216" s="143">
        <f>IF(N216="nulová",J216,0)</f>
        <v>0</v>
      </c>
      <c r="BJ216" s="16" t="s">
        <v>21</v>
      </c>
      <c r="BK216" s="143">
        <f>ROUND(I216*H216,2)</f>
        <v>0</v>
      </c>
      <c r="BL216" s="16" t="s">
        <v>229</v>
      </c>
      <c r="BM216" s="142" t="s">
        <v>269</v>
      </c>
    </row>
    <row r="217" spans="2:65" s="1" customFormat="1" ht="19.5">
      <c r="B217" s="31"/>
      <c r="D217" s="145" t="s">
        <v>209</v>
      </c>
      <c r="F217" s="165" t="s">
        <v>265</v>
      </c>
      <c r="I217" s="166"/>
      <c r="L217" s="31"/>
      <c r="M217" s="167"/>
      <c r="T217" s="55"/>
      <c r="AT217" s="16" t="s">
        <v>209</v>
      </c>
      <c r="AU217" s="16" t="s">
        <v>88</v>
      </c>
    </row>
    <row r="218" spans="2:65" s="1" customFormat="1" ht="33" customHeight="1">
      <c r="B218" s="31"/>
      <c r="C218" s="131" t="s">
        <v>270</v>
      </c>
      <c r="D218" s="131" t="s">
        <v>128</v>
      </c>
      <c r="E218" s="132" t="s">
        <v>271</v>
      </c>
      <c r="F218" s="133" t="s">
        <v>272</v>
      </c>
      <c r="G218" s="134" t="s">
        <v>263</v>
      </c>
      <c r="H218" s="135">
        <v>8</v>
      </c>
      <c r="I218" s="136"/>
      <c r="J218" s="137">
        <f>ROUND(I218*H218,2)</f>
        <v>0</v>
      </c>
      <c r="K218" s="133" t="s">
        <v>1</v>
      </c>
      <c r="L218" s="31"/>
      <c r="M218" s="138" t="s">
        <v>1</v>
      </c>
      <c r="N218" s="139" t="s">
        <v>45</v>
      </c>
      <c r="P218" s="140">
        <f>O218*H218</f>
        <v>0</v>
      </c>
      <c r="Q218" s="140">
        <v>0</v>
      </c>
      <c r="R218" s="140">
        <f>Q218*H218</f>
        <v>0</v>
      </c>
      <c r="S218" s="140">
        <v>0</v>
      </c>
      <c r="T218" s="141">
        <f>S218*H218</f>
        <v>0</v>
      </c>
      <c r="AR218" s="142" t="s">
        <v>229</v>
      </c>
      <c r="AT218" s="142" t="s">
        <v>128</v>
      </c>
      <c r="AU218" s="142" t="s">
        <v>88</v>
      </c>
      <c r="AY218" s="16" t="s">
        <v>125</v>
      </c>
      <c r="BE218" s="143">
        <f>IF(N218="základní",J218,0)</f>
        <v>0</v>
      </c>
      <c r="BF218" s="143">
        <f>IF(N218="snížená",J218,0)</f>
        <v>0</v>
      </c>
      <c r="BG218" s="143">
        <f>IF(N218="zákl. přenesená",J218,0)</f>
        <v>0</v>
      </c>
      <c r="BH218" s="143">
        <f>IF(N218="sníž. přenesená",J218,0)</f>
        <v>0</v>
      </c>
      <c r="BI218" s="143">
        <f>IF(N218="nulová",J218,0)</f>
        <v>0</v>
      </c>
      <c r="BJ218" s="16" t="s">
        <v>21</v>
      </c>
      <c r="BK218" s="143">
        <f>ROUND(I218*H218,2)</f>
        <v>0</v>
      </c>
      <c r="BL218" s="16" t="s">
        <v>229</v>
      </c>
      <c r="BM218" s="142" t="s">
        <v>273</v>
      </c>
    </row>
    <row r="219" spans="2:65" s="1" customFormat="1" ht="19.5">
      <c r="B219" s="31"/>
      <c r="D219" s="145" t="s">
        <v>209</v>
      </c>
      <c r="F219" s="165" t="s">
        <v>265</v>
      </c>
      <c r="I219" s="166"/>
      <c r="L219" s="31"/>
      <c r="M219" s="167"/>
      <c r="T219" s="55"/>
      <c r="AT219" s="16" t="s">
        <v>209</v>
      </c>
      <c r="AU219" s="16" t="s">
        <v>88</v>
      </c>
    </row>
    <row r="220" spans="2:65" s="1" customFormat="1" ht="24.2" customHeight="1">
      <c r="B220" s="31"/>
      <c r="C220" s="131" t="s">
        <v>274</v>
      </c>
      <c r="D220" s="131" t="s">
        <v>128</v>
      </c>
      <c r="E220" s="132" t="s">
        <v>275</v>
      </c>
      <c r="F220" s="133" t="s">
        <v>276</v>
      </c>
      <c r="G220" s="134" t="s">
        <v>158</v>
      </c>
      <c r="H220" s="135">
        <v>270.8</v>
      </c>
      <c r="I220" s="136"/>
      <c r="J220" s="137">
        <f>ROUND(I220*H220,2)</f>
        <v>0</v>
      </c>
      <c r="K220" s="133" t="s">
        <v>132</v>
      </c>
      <c r="L220" s="31"/>
      <c r="M220" s="138" t="s">
        <v>1</v>
      </c>
      <c r="N220" s="139" t="s">
        <v>45</v>
      </c>
      <c r="P220" s="140">
        <f>O220*H220</f>
        <v>0</v>
      </c>
      <c r="Q220" s="140">
        <v>2.7786370000000001E-4</v>
      </c>
      <c r="R220" s="140">
        <f>Q220*H220</f>
        <v>7.5245489960000009E-2</v>
      </c>
      <c r="S220" s="140">
        <v>0</v>
      </c>
      <c r="T220" s="141">
        <f>S220*H220</f>
        <v>0</v>
      </c>
      <c r="AR220" s="142" t="s">
        <v>229</v>
      </c>
      <c r="AT220" s="142" t="s">
        <v>128</v>
      </c>
      <c r="AU220" s="142" t="s">
        <v>88</v>
      </c>
      <c r="AY220" s="16" t="s">
        <v>125</v>
      </c>
      <c r="BE220" s="143">
        <f>IF(N220="základní",J220,0)</f>
        <v>0</v>
      </c>
      <c r="BF220" s="143">
        <f>IF(N220="snížená",J220,0)</f>
        <v>0</v>
      </c>
      <c r="BG220" s="143">
        <f>IF(N220="zákl. přenesená",J220,0)</f>
        <v>0</v>
      </c>
      <c r="BH220" s="143">
        <f>IF(N220="sníž. přenesená",J220,0)</f>
        <v>0</v>
      </c>
      <c r="BI220" s="143">
        <f>IF(N220="nulová",J220,0)</f>
        <v>0</v>
      </c>
      <c r="BJ220" s="16" t="s">
        <v>21</v>
      </c>
      <c r="BK220" s="143">
        <f>ROUND(I220*H220,2)</f>
        <v>0</v>
      </c>
      <c r="BL220" s="16" t="s">
        <v>229</v>
      </c>
      <c r="BM220" s="142" t="s">
        <v>277</v>
      </c>
    </row>
    <row r="221" spans="2:65" s="12" customFormat="1" ht="11.25">
      <c r="B221" s="144"/>
      <c r="D221" s="145" t="s">
        <v>135</v>
      </c>
      <c r="E221" s="146" t="s">
        <v>1</v>
      </c>
      <c r="F221" s="147" t="s">
        <v>278</v>
      </c>
      <c r="H221" s="146" t="s">
        <v>1</v>
      </c>
      <c r="I221" s="148"/>
      <c r="L221" s="144"/>
      <c r="M221" s="149"/>
      <c r="T221" s="150"/>
      <c r="AT221" s="146" t="s">
        <v>135</v>
      </c>
      <c r="AU221" s="146" t="s">
        <v>88</v>
      </c>
      <c r="AV221" s="12" t="s">
        <v>21</v>
      </c>
      <c r="AW221" s="12" t="s">
        <v>36</v>
      </c>
      <c r="AX221" s="12" t="s">
        <v>80</v>
      </c>
      <c r="AY221" s="146" t="s">
        <v>125</v>
      </c>
    </row>
    <row r="222" spans="2:65" s="13" customFormat="1" ht="11.25">
      <c r="B222" s="151"/>
      <c r="D222" s="145" t="s">
        <v>135</v>
      </c>
      <c r="E222" s="152" t="s">
        <v>1</v>
      </c>
      <c r="F222" s="153" t="s">
        <v>279</v>
      </c>
      <c r="H222" s="154">
        <v>172</v>
      </c>
      <c r="I222" s="155"/>
      <c r="L222" s="151"/>
      <c r="M222" s="156"/>
      <c r="T222" s="157"/>
      <c r="AT222" s="152" t="s">
        <v>135</v>
      </c>
      <c r="AU222" s="152" t="s">
        <v>88</v>
      </c>
      <c r="AV222" s="13" t="s">
        <v>88</v>
      </c>
      <c r="AW222" s="13" t="s">
        <v>36</v>
      </c>
      <c r="AX222" s="13" t="s">
        <v>80</v>
      </c>
      <c r="AY222" s="152" t="s">
        <v>125</v>
      </c>
    </row>
    <row r="223" spans="2:65" s="12" customFormat="1" ht="11.25">
      <c r="B223" s="144"/>
      <c r="D223" s="145" t="s">
        <v>135</v>
      </c>
      <c r="E223" s="146" t="s">
        <v>1</v>
      </c>
      <c r="F223" s="147" t="s">
        <v>138</v>
      </c>
      <c r="H223" s="146" t="s">
        <v>1</v>
      </c>
      <c r="I223" s="148"/>
      <c r="L223" s="144"/>
      <c r="M223" s="149"/>
      <c r="T223" s="150"/>
      <c r="AT223" s="146" t="s">
        <v>135</v>
      </c>
      <c r="AU223" s="146" t="s">
        <v>88</v>
      </c>
      <c r="AV223" s="12" t="s">
        <v>21</v>
      </c>
      <c r="AW223" s="12" t="s">
        <v>36</v>
      </c>
      <c r="AX223" s="12" t="s">
        <v>80</v>
      </c>
      <c r="AY223" s="146" t="s">
        <v>125</v>
      </c>
    </row>
    <row r="224" spans="2:65" s="13" customFormat="1" ht="11.25">
      <c r="B224" s="151"/>
      <c r="D224" s="145" t="s">
        <v>135</v>
      </c>
      <c r="E224" s="152" t="s">
        <v>1</v>
      </c>
      <c r="F224" s="153" t="s">
        <v>280</v>
      </c>
      <c r="H224" s="154">
        <v>17.2</v>
      </c>
      <c r="I224" s="155"/>
      <c r="L224" s="151"/>
      <c r="M224" s="156"/>
      <c r="T224" s="157"/>
      <c r="AT224" s="152" t="s">
        <v>135</v>
      </c>
      <c r="AU224" s="152" t="s">
        <v>88</v>
      </c>
      <c r="AV224" s="13" t="s">
        <v>88</v>
      </c>
      <c r="AW224" s="13" t="s">
        <v>36</v>
      </c>
      <c r="AX224" s="13" t="s">
        <v>80</v>
      </c>
      <c r="AY224" s="152" t="s">
        <v>125</v>
      </c>
    </row>
    <row r="225" spans="2:65" s="12" customFormat="1" ht="11.25">
      <c r="B225" s="144"/>
      <c r="D225" s="145" t="s">
        <v>135</v>
      </c>
      <c r="E225" s="146" t="s">
        <v>1</v>
      </c>
      <c r="F225" s="147" t="s">
        <v>140</v>
      </c>
      <c r="H225" s="146" t="s">
        <v>1</v>
      </c>
      <c r="I225" s="148"/>
      <c r="L225" s="144"/>
      <c r="M225" s="149"/>
      <c r="T225" s="150"/>
      <c r="AT225" s="146" t="s">
        <v>135</v>
      </c>
      <c r="AU225" s="146" t="s">
        <v>88</v>
      </c>
      <c r="AV225" s="12" t="s">
        <v>21</v>
      </c>
      <c r="AW225" s="12" t="s">
        <v>36</v>
      </c>
      <c r="AX225" s="12" t="s">
        <v>80</v>
      </c>
      <c r="AY225" s="146" t="s">
        <v>125</v>
      </c>
    </row>
    <row r="226" spans="2:65" s="13" customFormat="1" ht="11.25">
      <c r="B226" s="151"/>
      <c r="D226" s="145" t="s">
        <v>135</v>
      </c>
      <c r="E226" s="152" t="s">
        <v>1</v>
      </c>
      <c r="F226" s="153" t="s">
        <v>281</v>
      </c>
      <c r="H226" s="154">
        <v>81.599999999999994</v>
      </c>
      <c r="I226" s="155"/>
      <c r="L226" s="151"/>
      <c r="M226" s="156"/>
      <c r="T226" s="157"/>
      <c r="AT226" s="152" t="s">
        <v>135</v>
      </c>
      <c r="AU226" s="152" t="s">
        <v>88</v>
      </c>
      <c r="AV226" s="13" t="s">
        <v>88</v>
      </c>
      <c r="AW226" s="13" t="s">
        <v>36</v>
      </c>
      <c r="AX226" s="13" t="s">
        <v>80</v>
      </c>
      <c r="AY226" s="152" t="s">
        <v>125</v>
      </c>
    </row>
    <row r="227" spans="2:65" s="14" customFormat="1" ht="11.25">
      <c r="B227" s="158"/>
      <c r="D227" s="145" t="s">
        <v>135</v>
      </c>
      <c r="E227" s="159" t="s">
        <v>1</v>
      </c>
      <c r="F227" s="160" t="s">
        <v>144</v>
      </c>
      <c r="H227" s="161">
        <v>270.8</v>
      </c>
      <c r="I227" s="162"/>
      <c r="L227" s="158"/>
      <c r="M227" s="163"/>
      <c r="T227" s="164"/>
      <c r="AT227" s="159" t="s">
        <v>135</v>
      </c>
      <c r="AU227" s="159" t="s">
        <v>88</v>
      </c>
      <c r="AV227" s="14" t="s">
        <v>133</v>
      </c>
      <c r="AW227" s="14" t="s">
        <v>36</v>
      </c>
      <c r="AX227" s="14" t="s">
        <v>21</v>
      </c>
      <c r="AY227" s="159" t="s">
        <v>125</v>
      </c>
    </row>
    <row r="228" spans="2:65" s="1" customFormat="1" ht="24.2" customHeight="1">
      <c r="B228" s="31"/>
      <c r="C228" s="131" t="s">
        <v>282</v>
      </c>
      <c r="D228" s="131" t="s">
        <v>128</v>
      </c>
      <c r="E228" s="132" t="s">
        <v>283</v>
      </c>
      <c r="F228" s="133" t="s">
        <v>284</v>
      </c>
      <c r="G228" s="134" t="s">
        <v>131</v>
      </c>
      <c r="H228" s="135">
        <v>98.174999999999997</v>
      </c>
      <c r="I228" s="136"/>
      <c r="J228" s="137">
        <f>ROUND(I228*H228,2)</f>
        <v>0</v>
      </c>
      <c r="K228" s="133" t="s">
        <v>1</v>
      </c>
      <c r="L228" s="31"/>
      <c r="M228" s="138" t="s">
        <v>1</v>
      </c>
      <c r="N228" s="139" t="s">
        <v>45</v>
      </c>
      <c r="P228" s="140">
        <f>O228*H228</f>
        <v>0</v>
      </c>
      <c r="Q228" s="140">
        <v>0</v>
      </c>
      <c r="R228" s="140">
        <f>Q228*H228</f>
        <v>0</v>
      </c>
      <c r="S228" s="140">
        <v>0</v>
      </c>
      <c r="T228" s="141">
        <f>S228*H228</f>
        <v>0</v>
      </c>
      <c r="AR228" s="142" t="s">
        <v>229</v>
      </c>
      <c r="AT228" s="142" t="s">
        <v>128</v>
      </c>
      <c r="AU228" s="142" t="s">
        <v>88</v>
      </c>
      <c r="AY228" s="16" t="s">
        <v>125</v>
      </c>
      <c r="BE228" s="143">
        <f>IF(N228="základní",J228,0)</f>
        <v>0</v>
      </c>
      <c r="BF228" s="143">
        <f>IF(N228="snížená",J228,0)</f>
        <v>0</v>
      </c>
      <c r="BG228" s="143">
        <f>IF(N228="zákl. přenesená",J228,0)</f>
        <v>0</v>
      </c>
      <c r="BH228" s="143">
        <f>IF(N228="sníž. přenesená",J228,0)</f>
        <v>0</v>
      </c>
      <c r="BI228" s="143">
        <f>IF(N228="nulová",J228,0)</f>
        <v>0</v>
      </c>
      <c r="BJ228" s="16" t="s">
        <v>21</v>
      </c>
      <c r="BK228" s="143">
        <f>ROUND(I228*H228,2)</f>
        <v>0</v>
      </c>
      <c r="BL228" s="16" t="s">
        <v>229</v>
      </c>
      <c r="BM228" s="142" t="s">
        <v>285</v>
      </c>
    </row>
    <row r="229" spans="2:65" s="12" customFormat="1" ht="11.25">
      <c r="B229" s="144"/>
      <c r="D229" s="145" t="s">
        <v>135</v>
      </c>
      <c r="E229" s="146" t="s">
        <v>1</v>
      </c>
      <c r="F229" s="147" t="s">
        <v>278</v>
      </c>
      <c r="H229" s="146" t="s">
        <v>1</v>
      </c>
      <c r="I229" s="148"/>
      <c r="L229" s="144"/>
      <c r="M229" s="149"/>
      <c r="T229" s="150"/>
      <c r="AT229" s="146" t="s">
        <v>135</v>
      </c>
      <c r="AU229" s="146" t="s">
        <v>88</v>
      </c>
      <c r="AV229" s="12" t="s">
        <v>21</v>
      </c>
      <c r="AW229" s="12" t="s">
        <v>36</v>
      </c>
      <c r="AX229" s="12" t="s">
        <v>80</v>
      </c>
      <c r="AY229" s="146" t="s">
        <v>125</v>
      </c>
    </row>
    <row r="230" spans="2:65" s="13" customFormat="1" ht="11.25">
      <c r="B230" s="151"/>
      <c r="D230" s="145" t="s">
        <v>135</v>
      </c>
      <c r="E230" s="152" t="s">
        <v>1</v>
      </c>
      <c r="F230" s="153" t="s">
        <v>286</v>
      </c>
      <c r="H230" s="154">
        <v>89.25</v>
      </c>
      <c r="I230" s="155"/>
      <c r="L230" s="151"/>
      <c r="M230" s="156"/>
      <c r="T230" s="157"/>
      <c r="AT230" s="152" t="s">
        <v>135</v>
      </c>
      <c r="AU230" s="152" t="s">
        <v>88</v>
      </c>
      <c r="AV230" s="13" t="s">
        <v>88</v>
      </c>
      <c r="AW230" s="13" t="s">
        <v>36</v>
      </c>
      <c r="AX230" s="13" t="s">
        <v>80</v>
      </c>
      <c r="AY230" s="152" t="s">
        <v>125</v>
      </c>
    </row>
    <row r="231" spans="2:65" s="12" customFormat="1" ht="11.25">
      <c r="B231" s="144"/>
      <c r="D231" s="145" t="s">
        <v>135</v>
      </c>
      <c r="E231" s="146" t="s">
        <v>1</v>
      </c>
      <c r="F231" s="147" t="s">
        <v>138</v>
      </c>
      <c r="H231" s="146" t="s">
        <v>1</v>
      </c>
      <c r="I231" s="148"/>
      <c r="L231" s="144"/>
      <c r="M231" s="149"/>
      <c r="T231" s="150"/>
      <c r="AT231" s="146" t="s">
        <v>135</v>
      </c>
      <c r="AU231" s="146" t="s">
        <v>88</v>
      </c>
      <c r="AV231" s="12" t="s">
        <v>21</v>
      </c>
      <c r="AW231" s="12" t="s">
        <v>36</v>
      </c>
      <c r="AX231" s="12" t="s">
        <v>80</v>
      </c>
      <c r="AY231" s="146" t="s">
        <v>125</v>
      </c>
    </row>
    <row r="232" spans="2:65" s="13" customFormat="1" ht="11.25">
      <c r="B232" s="151"/>
      <c r="D232" s="145" t="s">
        <v>135</v>
      </c>
      <c r="E232" s="152" t="s">
        <v>1</v>
      </c>
      <c r="F232" s="153" t="s">
        <v>287</v>
      </c>
      <c r="H232" s="154">
        <v>8.9250000000000007</v>
      </c>
      <c r="I232" s="155"/>
      <c r="L232" s="151"/>
      <c r="M232" s="156"/>
      <c r="T232" s="157"/>
      <c r="AT232" s="152" t="s">
        <v>135</v>
      </c>
      <c r="AU232" s="152" t="s">
        <v>88</v>
      </c>
      <c r="AV232" s="13" t="s">
        <v>88</v>
      </c>
      <c r="AW232" s="13" t="s">
        <v>36</v>
      </c>
      <c r="AX232" s="13" t="s">
        <v>80</v>
      </c>
      <c r="AY232" s="152" t="s">
        <v>125</v>
      </c>
    </row>
    <row r="233" spans="2:65" s="14" customFormat="1" ht="11.25">
      <c r="B233" s="158"/>
      <c r="D233" s="145" t="s">
        <v>135</v>
      </c>
      <c r="E233" s="159" t="s">
        <v>1</v>
      </c>
      <c r="F233" s="160" t="s">
        <v>144</v>
      </c>
      <c r="H233" s="161">
        <v>98.174999999999997</v>
      </c>
      <c r="I233" s="162"/>
      <c r="L233" s="158"/>
      <c r="M233" s="163"/>
      <c r="T233" s="164"/>
      <c r="AT233" s="159" t="s">
        <v>135</v>
      </c>
      <c r="AU233" s="159" t="s">
        <v>88</v>
      </c>
      <c r="AV233" s="14" t="s">
        <v>133</v>
      </c>
      <c r="AW233" s="14" t="s">
        <v>36</v>
      </c>
      <c r="AX233" s="14" t="s">
        <v>21</v>
      </c>
      <c r="AY233" s="159" t="s">
        <v>125</v>
      </c>
    </row>
    <row r="234" spans="2:65" s="1" customFormat="1" ht="24.2" customHeight="1">
      <c r="B234" s="31"/>
      <c r="C234" s="131" t="s">
        <v>288</v>
      </c>
      <c r="D234" s="131" t="s">
        <v>128</v>
      </c>
      <c r="E234" s="132" t="s">
        <v>289</v>
      </c>
      <c r="F234" s="133" t="s">
        <v>290</v>
      </c>
      <c r="G234" s="134" t="s">
        <v>158</v>
      </c>
      <c r="H234" s="135">
        <v>61</v>
      </c>
      <c r="I234" s="136"/>
      <c r="J234" s="137">
        <f>ROUND(I234*H234,2)</f>
        <v>0</v>
      </c>
      <c r="K234" s="133" t="s">
        <v>132</v>
      </c>
      <c r="L234" s="31"/>
      <c r="M234" s="138" t="s">
        <v>1</v>
      </c>
      <c r="N234" s="139" t="s">
        <v>45</v>
      </c>
      <c r="P234" s="140">
        <f>O234*H234</f>
        <v>0</v>
      </c>
      <c r="Q234" s="140">
        <v>0</v>
      </c>
      <c r="R234" s="140">
        <f>Q234*H234</f>
        <v>0</v>
      </c>
      <c r="S234" s="140">
        <v>0</v>
      </c>
      <c r="T234" s="141">
        <f>S234*H234</f>
        <v>0</v>
      </c>
      <c r="AR234" s="142" t="s">
        <v>229</v>
      </c>
      <c r="AT234" s="142" t="s">
        <v>128</v>
      </c>
      <c r="AU234" s="142" t="s">
        <v>88</v>
      </c>
      <c r="AY234" s="16" t="s">
        <v>125</v>
      </c>
      <c r="BE234" s="143">
        <f>IF(N234="základní",J234,0)</f>
        <v>0</v>
      </c>
      <c r="BF234" s="143">
        <f>IF(N234="snížená",J234,0)</f>
        <v>0</v>
      </c>
      <c r="BG234" s="143">
        <f>IF(N234="zákl. přenesená",J234,0)</f>
        <v>0</v>
      </c>
      <c r="BH234" s="143">
        <f>IF(N234="sníž. přenesená",J234,0)</f>
        <v>0</v>
      </c>
      <c r="BI234" s="143">
        <f>IF(N234="nulová",J234,0)</f>
        <v>0</v>
      </c>
      <c r="BJ234" s="16" t="s">
        <v>21</v>
      </c>
      <c r="BK234" s="143">
        <f>ROUND(I234*H234,2)</f>
        <v>0</v>
      </c>
      <c r="BL234" s="16" t="s">
        <v>229</v>
      </c>
      <c r="BM234" s="142" t="s">
        <v>291</v>
      </c>
    </row>
    <row r="235" spans="2:65" s="12" customFormat="1" ht="11.25">
      <c r="B235" s="144"/>
      <c r="D235" s="145" t="s">
        <v>135</v>
      </c>
      <c r="E235" s="146" t="s">
        <v>1</v>
      </c>
      <c r="F235" s="147" t="s">
        <v>292</v>
      </c>
      <c r="H235" s="146" t="s">
        <v>1</v>
      </c>
      <c r="I235" s="148"/>
      <c r="L235" s="144"/>
      <c r="M235" s="149"/>
      <c r="T235" s="150"/>
      <c r="AT235" s="146" t="s">
        <v>135</v>
      </c>
      <c r="AU235" s="146" t="s">
        <v>88</v>
      </c>
      <c r="AV235" s="12" t="s">
        <v>21</v>
      </c>
      <c r="AW235" s="12" t="s">
        <v>36</v>
      </c>
      <c r="AX235" s="12" t="s">
        <v>80</v>
      </c>
      <c r="AY235" s="146" t="s">
        <v>125</v>
      </c>
    </row>
    <row r="236" spans="2:65" s="13" customFormat="1" ht="11.25">
      <c r="B236" s="151"/>
      <c r="D236" s="145" t="s">
        <v>135</v>
      </c>
      <c r="E236" s="152" t="s">
        <v>1</v>
      </c>
      <c r="F236" s="153" t="s">
        <v>293</v>
      </c>
      <c r="H236" s="154">
        <v>32.299999999999997</v>
      </c>
      <c r="I236" s="155"/>
      <c r="L236" s="151"/>
      <c r="M236" s="156"/>
      <c r="T236" s="157"/>
      <c r="AT236" s="152" t="s">
        <v>135</v>
      </c>
      <c r="AU236" s="152" t="s">
        <v>88</v>
      </c>
      <c r="AV236" s="13" t="s">
        <v>88</v>
      </c>
      <c r="AW236" s="13" t="s">
        <v>36</v>
      </c>
      <c r="AX236" s="13" t="s">
        <v>80</v>
      </c>
      <c r="AY236" s="152" t="s">
        <v>125</v>
      </c>
    </row>
    <row r="237" spans="2:65" s="12" customFormat="1" ht="11.25">
      <c r="B237" s="144"/>
      <c r="D237" s="145" t="s">
        <v>135</v>
      </c>
      <c r="E237" s="146" t="s">
        <v>1</v>
      </c>
      <c r="F237" s="147" t="s">
        <v>294</v>
      </c>
      <c r="H237" s="146" t="s">
        <v>1</v>
      </c>
      <c r="I237" s="148"/>
      <c r="L237" s="144"/>
      <c r="M237" s="149"/>
      <c r="T237" s="150"/>
      <c r="AT237" s="146" t="s">
        <v>135</v>
      </c>
      <c r="AU237" s="146" t="s">
        <v>88</v>
      </c>
      <c r="AV237" s="12" t="s">
        <v>21</v>
      </c>
      <c r="AW237" s="12" t="s">
        <v>36</v>
      </c>
      <c r="AX237" s="12" t="s">
        <v>80</v>
      </c>
      <c r="AY237" s="146" t="s">
        <v>125</v>
      </c>
    </row>
    <row r="238" spans="2:65" s="13" customFormat="1" ht="11.25">
      <c r="B238" s="151"/>
      <c r="D238" s="145" t="s">
        <v>135</v>
      </c>
      <c r="E238" s="152" t="s">
        <v>1</v>
      </c>
      <c r="F238" s="153" t="s">
        <v>295</v>
      </c>
      <c r="H238" s="154">
        <v>9.5</v>
      </c>
      <c r="I238" s="155"/>
      <c r="L238" s="151"/>
      <c r="M238" s="156"/>
      <c r="T238" s="157"/>
      <c r="AT238" s="152" t="s">
        <v>135</v>
      </c>
      <c r="AU238" s="152" t="s">
        <v>88</v>
      </c>
      <c r="AV238" s="13" t="s">
        <v>88</v>
      </c>
      <c r="AW238" s="13" t="s">
        <v>36</v>
      </c>
      <c r="AX238" s="13" t="s">
        <v>80</v>
      </c>
      <c r="AY238" s="152" t="s">
        <v>125</v>
      </c>
    </row>
    <row r="239" spans="2:65" s="12" customFormat="1" ht="11.25">
      <c r="B239" s="144"/>
      <c r="D239" s="145" t="s">
        <v>135</v>
      </c>
      <c r="E239" s="146" t="s">
        <v>1</v>
      </c>
      <c r="F239" s="147" t="s">
        <v>296</v>
      </c>
      <c r="H239" s="146" t="s">
        <v>1</v>
      </c>
      <c r="I239" s="148"/>
      <c r="L239" s="144"/>
      <c r="M239" s="149"/>
      <c r="T239" s="150"/>
      <c r="AT239" s="146" t="s">
        <v>135</v>
      </c>
      <c r="AU239" s="146" t="s">
        <v>88</v>
      </c>
      <c r="AV239" s="12" t="s">
        <v>21</v>
      </c>
      <c r="AW239" s="12" t="s">
        <v>36</v>
      </c>
      <c r="AX239" s="12" t="s">
        <v>80</v>
      </c>
      <c r="AY239" s="146" t="s">
        <v>125</v>
      </c>
    </row>
    <row r="240" spans="2:65" s="13" customFormat="1" ht="11.25">
      <c r="B240" s="151"/>
      <c r="D240" s="145" t="s">
        <v>135</v>
      </c>
      <c r="E240" s="152" t="s">
        <v>1</v>
      </c>
      <c r="F240" s="153" t="s">
        <v>297</v>
      </c>
      <c r="H240" s="154">
        <v>19.2</v>
      </c>
      <c r="I240" s="155"/>
      <c r="L240" s="151"/>
      <c r="M240" s="156"/>
      <c r="T240" s="157"/>
      <c r="AT240" s="152" t="s">
        <v>135</v>
      </c>
      <c r="AU240" s="152" t="s">
        <v>88</v>
      </c>
      <c r="AV240" s="13" t="s">
        <v>88</v>
      </c>
      <c r="AW240" s="13" t="s">
        <v>36</v>
      </c>
      <c r="AX240" s="13" t="s">
        <v>80</v>
      </c>
      <c r="AY240" s="152" t="s">
        <v>125</v>
      </c>
    </row>
    <row r="241" spans="2:65" s="14" customFormat="1" ht="11.25">
      <c r="B241" s="158"/>
      <c r="D241" s="145" t="s">
        <v>135</v>
      </c>
      <c r="E241" s="159" t="s">
        <v>1</v>
      </c>
      <c r="F241" s="160" t="s">
        <v>144</v>
      </c>
      <c r="H241" s="161">
        <v>61</v>
      </c>
      <c r="I241" s="162"/>
      <c r="L241" s="158"/>
      <c r="M241" s="163"/>
      <c r="T241" s="164"/>
      <c r="AT241" s="159" t="s">
        <v>135</v>
      </c>
      <c r="AU241" s="159" t="s">
        <v>88</v>
      </c>
      <c r="AV241" s="14" t="s">
        <v>133</v>
      </c>
      <c r="AW241" s="14" t="s">
        <v>36</v>
      </c>
      <c r="AX241" s="14" t="s">
        <v>21</v>
      </c>
      <c r="AY241" s="159" t="s">
        <v>125</v>
      </c>
    </row>
    <row r="242" spans="2:65" s="1" customFormat="1" ht="24.2" customHeight="1">
      <c r="B242" s="31"/>
      <c r="C242" s="168" t="s">
        <v>298</v>
      </c>
      <c r="D242" s="168" t="s">
        <v>299</v>
      </c>
      <c r="E242" s="169" t="s">
        <v>300</v>
      </c>
      <c r="F242" s="170" t="s">
        <v>301</v>
      </c>
      <c r="G242" s="171" t="s">
        <v>158</v>
      </c>
      <c r="H242" s="172">
        <v>64.05</v>
      </c>
      <c r="I242" s="173"/>
      <c r="J242" s="174">
        <f>ROUND(I242*H242,2)</f>
        <v>0</v>
      </c>
      <c r="K242" s="170" t="s">
        <v>1</v>
      </c>
      <c r="L242" s="175"/>
      <c r="M242" s="176" t="s">
        <v>1</v>
      </c>
      <c r="N242" s="177" t="s">
        <v>45</v>
      </c>
      <c r="P242" s="140">
        <f>O242*H242</f>
        <v>0</v>
      </c>
      <c r="Q242" s="140">
        <v>1.8E-3</v>
      </c>
      <c r="R242" s="140">
        <f>Q242*H242</f>
        <v>0.11528999999999999</v>
      </c>
      <c r="S242" s="140">
        <v>0</v>
      </c>
      <c r="T242" s="141">
        <f>S242*H242</f>
        <v>0</v>
      </c>
      <c r="AR242" s="142" t="s">
        <v>302</v>
      </c>
      <c r="AT242" s="142" t="s">
        <v>299</v>
      </c>
      <c r="AU242" s="142" t="s">
        <v>88</v>
      </c>
      <c r="AY242" s="16" t="s">
        <v>125</v>
      </c>
      <c r="BE242" s="143">
        <f>IF(N242="základní",J242,0)</f>
        <v>0</v>
      </c>
      <c r="BF242" s="143">
        <f>IF(N242="snížená",J242,0)</f>
        <v>0</v>
      </c>
      <c r="BG242" s="143">
        <f>IF(N242="zákl. přenesená",J242,0)</f>
        <v>0</v>
      </c>
      <c r="BH242" s="143">
        <f>IF(N242="sníž. přenesená",J242,0)</f>
        <v>0</v>
      </c>
      <c r="BI242" s="143">
        <f>IF(N242="nulová",J242,0)</f>
        <v>0</v>
      </c>
      <c r="BJ242" s="16" t="s">
        <v>21</v>
      </c>
      <c r="BK242" s="143">
        <f>ROUND(I242*H242,2)</f>
        <v>0</v>
      </c>
      <c r="BL242" s="16" t="s">
        <v>302</v>
      </c>
      <c r="BM242" s="142" t="s">
        <v>303</v>
      </c>
    </row>
    <row r="243" spans="2:65" s="12" customFormat="1" ht="11.25">
      <c r="B243" s="144"/>
      <c r="D243" s="145" t="s">
        <v>135</v>
      </c>
      <c r="E243" s="146" t="s">
        <v>1</v>
      </c>
      <c r="F243" s="147" t="s">
        <v>292</v>
      </c>
      <c r="H243" s="146" t="s">
        <v>1</v>
      </c>
      <c r="I243" s="148"/>
      <c r="L243" s="144"/>
      <c r="M243" s="149"/>
      <c r="T243" s="150"/>
      <c r="AT243" s="146" t="s">
        <v>135</v>
      </c>
      <c r="AU243" s="146" t="s">
        <v>88</v>
      </c>
      <c r="AV243" s="12" t="s">
        <v>21</v>
      </c>
      <c r="AW243" s="12" t="s">
        <v>36</v>
      </c>
      <c r="AX243" s="12" t="s">
        <v>80</v>
      </c>
      <c r="AY243" s="146" t="s">
        <v>125</v>
      </c>
    </row>
    <row r="244" spans="2:65" s="13" customFormat="1" ht="11.25">
      <c r="B244" s="151"/>
      <c r="D244" s="145" t="s">
        <v>135</v>
      </c>
      <c r="E244" s="152" t="s">
        <v>1</v>
      </c>
      <c r="F244" s="153" t="s">
        <v>293</v>
      </c>
      <c r="H244" s="154">
        <v>32.299999999999997</v>
      </c>
      <c r="I244" s="155"/>
      <c r="L244" s="151"/>
      <c r="M244" s="156"/>
      <c r="T244" s="157"/>
      <c r="AT244" s="152" t="s">
        <v>135</v>
      </c>
      <c r="AU244" s="152" t="s">
        <v>88</v>
      </c>
      <c r="AV244" s="13" t="s">
        <v>88</v>
      </c>
      <c r="AW244" s="13" t="s">
        <v>36</v>
      </c>
      <c r="AX244" s="13" t="s">
        <v>80</v>
      </c>
      <c r="AY244" s="152" t="s">
        <v>125</v>
      </c>
    </row>
    <row r="245" spans="2:65" s="12" customFormat="1" ht="11.25">
      <c r="B245" s="144"/>
      <c r="D245" s="145" t="s">
        <v>135</v>
      </c>
      <c r="E245" s="146" t="s">
        <v>1</v>
      </c>
      <c r="F245" s="147" t="s">
        <v>294</v>
      </c>
      <c r="H245" s="146" t="s">
        <v>1</v>
      </c>
      <c r="I245" s="148"/>
      <c r="L245" s="144"/>
      <c r="M245" s="149"/>
      <c r="T245" s="150"/>
      <c r="AT245" s="146" t="s">
        <v>135</v>
      </c>
      <c r="AU245" s="146" t="s">
        <v>88</v>
      </c>
      <c r="AV245" s="12" t="s">
        <v>21</v>
      </c>
      <c r="AW245" s="12" t="s">
        <v>36</v>
      </c>
      <c r="AX245" s="12" t="s">
        <v>80</v>
      </c>
      <c r="AY245" s="146" t="s">
        <v>125</v>
      </c>
    </row>
    <row r="246" spans="2:65" s="13" customFormat="1" ht="11.25">
      <c r="B246" s="151"/>
      <c r="D246" s="145" t="s">
        <v>135</v>
      </c>
      <c r="E246" s="152" t="s">
        <v>1</v>
      </c>
      <c r="F246" s="153" t="s">
        <v>295</v>
      </c>
      <c r="H246" s="154">
        <v>9.5</v>
      </c>
      <c r="I246" s="155"/>
      <c r="L246" s="151"/>
      <c r="M246" s="156"/>
      <c r="T246" s="157"/>
      <c r="AT246" s="152" t="s">
        <v>135</v>
      </c>
      <c r="AU246" s="152" t="s">
        <v>88</v>
      </c>
      <c r="AV246" s="13" t="s">
        <v>88</v>
      </c>
      <c r="AW246" s="13" t="s">
        <v>36</v>
      </c>
      <c r="AX246" s="13" t="s">
        <v>80</v>
      </c>
      <c r="AY246" s="152" t="s">
        <v>125</v>
      </c>
    </row>
    <row r="247" spans="2:65" s="12" customFormat="1" ht="11.25">
      <c r="B247" s="144"/>
      <c r="D247" s="145" t="s">
        <v>135</v>
      </c>
      <c r="E247" s="146" t="s">
        <v>1</v>
      </c>
      <c r="F247" s="147" t="s">
        <v>296</v>
      </c>
      <c r="H247" s="146" t="s">
        <v>1</v>
      </c>
      <c r="I247" s="148"/>
      <c r="L247" s="144"/>
      <c r="M247" s="149"/>
      <c r="T247" s="150"/>
      <c r="AT247" s="146" t="s">
        <v>135</v>
      </c>
      <c r="AU247" s="146" t="s">
        <v>88</v>
      </c>
      <c r="AV247" s="12" t="s">
        <v>21</v>
      </c>
      <c r="AW247" s="12" t="s">
        <v>36</v>
      </c>
      <c r="AX247" s="12" t="s">
        <v>80</v>
      </c>
      <c r="AY247" s="146" t="s">
        <v>125</v>
      </c>
    </row>
    <row r="248" spans="2:65" s="13" customFormat="1" ht="11.25">
      <c r="B248" s="151"/>
      <c r="D248" s="145" t="s">
        <v>135</v>
      </c>
      <c r="E248" s="152" t="s">
        <v>1</v>
      </c>
      <c r="F248" s="153" t="s">
        <v>297</v>
      </c>
      <c r="H248" s="154">
        <v>19.2</v>
      </c>
      <c r="I248" s="155"/>
      <c r="L248" s="151"/>
      <c r="M248" s="156"/>
      <c r="T248" s="157"/>
      <c r="AT248" s="152" t="s">
        <v>135</v>
      </c>
      <c r="AU248" s="152" t="s">
        <v>88</v>
      </c>
      <c r="AV248" s="13" t="s">
        <v>88</v>
      </c>
      <c r="AW248" s="13" t="s">
        <v>36</v>
      </c>
      <c r="AX248" s="13" t="s">
        <v>80</v>
      </c>
      <c r="AY248" s="152" t="s">
        <v>125</v>
      </c>
    </row>
    <row r="249" spans="2:65" s="14" customFormat="1" ht="11.25">
      <c r="B249" s="158"/>
      <c r="D249" s="145" t="s">
        <v>135</v>
      </c>
      <c r="E249" s="159" t="s">
        <v>1</v>
      </c>
      <c r="F249" s="160" t="s">
        <v>144</v>
      </c>
      <c r="H249" s="161">
        <v>61</v>
      </c>
      <c r="I249" s="162"/>
      <c r="L249" s="158"/>
      <c r="M249" s="163"/>
      <c r="T249" s="164"/>
      <c r="AT249" s="159" t="s">
        <v>135</v>
      </c>
      <c r="AU249" s="159" t="s">
        <v>88</v>
      </c>
      <c r="AV249" s="14" t="s">
        <v>133</v>
      </c>
      <c r="AW249" s="14" t="s">
        <v>36</v>
      </c>
      <c r="AX249" s="14" t="s">
        <v>21</v>
      </c>
      <c r="AY249" s="159" t="s">
        <v>125</v>
      </c>
    </row>
    <row r="250" spans="2:65" s="13" customFormat="1" ht="11.25">
      <c r="B250" s="151"/>
      <c r="D250" s="145" t="s">
        <v>135</v>
      </c>
      <c r="F250" s="153" t="s">
        <v>304</v>
      </c>
      <c r="H250" s="154">
        <v>64.05</v>
      </c>
      <c r="I250" s="155"/>
      <c r="L250" s="151"/>
      <c r="M250" s="156"/>
      <c r="T250" s="157"/>
      <c r="AT250" s="152" t="s">
        <v>135</v>
      </c>
      <c r="AU250" s="152" t="s">
        <v>88</v>
      </c>
      <c r="AV250" s="13" t="s">
        <v>88</v>
      </c>
      <c r="AW250" s="13" t="s">
        <v>4</v>
      </c>
      <c r="AX250" s="13" t="s">
        <v>21</v>
      </c>
      <c r="AY250" s="152" t="s">
        <v>125</v>
      </c>
    </row>
    <row r="251" spans="2:65" s="1" customFormat="1" ht="24.2" customHeight="1">
      <c r="B251" s="31"/>
      <c r="C251" s="131" t="s">
        <v>305</v>
      </c>
      <c r="D251" s="131" t="s">
        <v>128</v>
      </c>
      <c r="E251" s="132" t="s">
        <v>306</v>
      </c>
      <c r="F251" s="133" t="s">
        <v>307</v>
      </c>
      <c r="G251" s="134" t="s">
        <v>263</v>
      </c>
      <c r="H251" s="135">
        <v>22</v>
      </c>
      <c r="I251" s="136"/>
      <c r="J251" s="137">
        <f>ROUND(I251*H251,2)</f>
        <v>0</v>
      </c>
      <c r="K251" s="133" t="s">
        <v>1</v>
      </c>
      <c r="L251" s="31"/>
      <c r="M251" s="138" t="s">
        <v>1</v>
      </c>
      <c r="N251" s="139" t="s">
        <v>45</v>
      </c>
      <c r="P251" s="140">
        <f>O251*H251</f>
        <v>0</v>
      </c>
      <c r="Q251" s="140">
        <v>0</v>
      </c>
      <c r="R251" s="140">
        <f>Q251*H251</f>
        <v>0</v>
      </c>
      <c r="S251" s="140">
        <v>0</v>
      </c>
      <c r="T251" s="141">
        <f>S251*H251</f>
        <v>0</v>
      </c>
      <c r="AR251" s="142" t="s">
        <v>229</v>
      </c>
      <c r="AT251" s="142" t="s">
        <v>128</v>
      </c>
      <c r="AU251" s="142" t="s">
        <v>88</v>
      </c>
      <c r="AY251" s="16" t="s">
        <v>125</v>
      </c>
      <c r="BE251" s="143">
        <f>IF(N251="základní",J251,0)</f>
        <v>0</v>
      </c>
      <c r="BF251" s="143">
        <f>IF(N251="snížená",J251,0)</f>
        <v>0</v>
      </c>
      <c r="BG251" s="143">
        <f>IF(N251="zákl. přenesená",J251,0)</f>
        <v>0</v>
      </c>
      <c r="BH251" s="143">
        <f>IF(N251="sníž. přenesená",J251,0)</f>
        <v>0</v>
      </c>
      <c r="BI251" s="143">
        <f>IF(N251="nulová",J251,0)</f>
        <v>0</v>
      </c>
      <c r="BJ251" s="16" t="s">
        <v>21</v>
      </c>
      <c r="BK251" s="143">
        <f>ROUND(I251*H251,2)</f>
        <v>0</v>
      </c>
      <c r="BL251" s="16" t="s">
        <v>229</v>
      </c>
      <c r="BM251" s="142" t="s">
        <v>308</v>
      </c>
    </row>
    <row r="252" spans="2:65" s="12" customFormat="1" ht="11.25">
      <c r="B252" s="144"/>
      <c r="D252" s="145" t="s">
        <v>135</v>
      </c>
      <c r="E252" s="146" t="s">
        <v>1</v>
      </c>
      <c r="F252" s="147" t="s">
        <v>309</v>
      </c>
      <c r="H252" s="146" t="s">
        <v>1</v>
      </c>
      <c r="I252" s="148"/>
      <c r="L252" s="144"/>
      <c r="M252" s="149"/>
      <c r="T252" s="150"/>
      <c r="AT252" s="146" t="s">
        <v>135</v>
      </c>
      <c r="AU252" s="146" t="s">
        <v>88</v>
      </c>
      <c r="AV252" s="12" t="s">
        <v>21</v>
      </c>
      <c r="AW252" s="12" t="s">
        <v>36</v>
      </c>
      <c r="AX252" s="12" t="s">
        <v>80</v>
      </c>
      <c r="AY252" s="146" t="s">
        <v>125</v>
      </c>
    </row>
    <row r="253" spans="2:65" s="13" customFormat="1" ht="11.25">
      <c r="B253" s="151"/>
      <c r="D253" s="145" t="s">
        <v>135</v>
      </c>
      <c r="E253" s="152" t="s">
        <v>1</v>
      </c>
      <c r="F253" s="153" t="s">
        <v>266</v>
      </c>
      <c r="H253" s="154">
        <v>22</v>
      </c>
      <c r="I253" s="155"/>
      <c r="L253" s="151"/>
      <c r="M253" s="156"/>
      <c r="T253" s="157"/>
      <c r="AT253" s="152" t="s">
        <v>135</v>
      </c>
      <c r="AU253" s="152" t="s">
        <v>88</v>
      </c>
      <c r="AV253" s="13" t="s">
        <v>88</v>
      </c>
      <c r="AW253" s="13" t="s">
        <v>36</v>
      </c>
      <c r="AX253" s="13" t="s">
        <v>21</v>
      </c>
      <c r="AY253" s="152" t="s">
        <v>125</v>
      </c>
    </row>
    <row r="254" spans="2:65" s="1" customFormat="1" ht="24.2" customHeight="1">
      <c r="B254" s="31"/>
      <c r="C254" s="131" t="s">
        <v>310</v>
      </c>
      <c r="D254" s="131" t="s">
        <v>128</v>
      </c>
      <c r="E254" s="132" t="s">
        <v>311</v>
      </c>
      <c r="F254" s="133" t="s">
        <v>312</v>
      </c>
      <c r="G254" s="134" t="s">
        <v>224</v>
      </c>
      <c r="H254" s="135">
        <v>2.89</v>
      </c>
      <c r="I254" s="136"/>
      <c r="J254" s="137">
        <f>ROUND(I254*H254,2)</f>
        <v>0</v>
      </c>
      <c r="K254" s="133" t="s">
        <v>132</v>
      </c>
      <c r="L254" s="31"/>
      <c r="M254" s="138" t="s">
        <v>1</v>
      </c>
      <c r="N254" s="139" t="s">
        <v>45</v>
      </c>
      <c r="P254" s="140">
        <f>O254*H254</f>
        <v>0</v>
      </c>
      <c r="Q254" s="140">
        <v>0</v>
      </c>
      <c r="R254" s="140">
        <f>Q254*H254</f>
        <v>0</v>
      </c>
      <c r="S254" s="140">
        <v>0</v>
      </c>
      <c r="T254" s="141">
        <f>S254*H254</f>
        <v>0</v>
      </c>
      <c r="AR254" s="142" t="s">
        <v>229</v>
      </c>
      <c r="AT254" s="142" t="s">
        <v>128</v>
      </c>
      <c r="AU254" s="142" t="s">
        <v>88</v>
      </c>
      <c r="AY254" s="16" t="s">
        <v>125</v>
      </c>
      <c r="BE254" s="143">
        <f>IF(N254="základní",J254,0)</f>
        <v>0</v>
      </c>
      <c r="BF254" s="143">
        <f>IF(N254="snížená",J254,0)</f>
        <v>0</v>
      </c>
      <c r="BG254" s="143">
        <f>IF(N254="zákl. přenesená",J254,0)</f>
        <v>0</v>
      </c>
      <c r="BH254" s="143">
        <f>IF(N254="sníž. přenesená",J254,0)</f>
        <v>0</v>
      </c>
      <c r="BI254" s="143">
        <f>IF(N254="nulová",J254,0)</f>
        <v>0</v>
      </c>
      <c r="BJ254" s="16" t="s">
        <v>21</v>
      </c>
      <c r="BK254" s="143">
        <f>ROUND(I254*H254,2)</f>
        <v>0</v>
      </c>
      <c r="BL254" s="16" t="s">
        <v>229</v>
      </c>
      <c r="BM254" s="142" t="s">
        <v>313</v>
      </c>
    </row>
    <row r="255" spans="2:65" s="11" customFormat="1" ht="22.9" customHeight="1">
      <c r="B255" s="119"/>
      <c r="D255" s="120" t="s">
        <v>79</v>
      </c>
      <c r="E255" s="129" t="s">
        <v>314</v>
      </c>
      <c r="F255" s="129" t="s">
        <v>315</v>
      </c>
      <c r="I255" s="122"/>
      <c r="J255" s="130">
        <f>BK255</f>
        <v>0</v>
      </c>
      <c r="L255" s="119"/>
      <c r="M255" s="124"/>
      <c r="P255" s="125">
        <f>SUM(P256:P258)</f>
        <v>0</v>
      </c>
      <c r="R255" s="125">
        <f>SUM(R256:R258)</f>
        <v>0</v>
      </c>
      <c r="T255" s="126">
        <f>SUM(T256:T258)</f>
        <v>0</v>
      </c>
      <c r="AR255" s="120" t="s">
        <v>88</v>
      </c>
      <c r="AT255" s="127" t="s">
        <v>79</v>
      </c>
      <c r="AU255" s="127" t="s">
        <v>21</v>
      </c>
      <c r="AY255" s="120" t="s">
        <v>125</v>
      </c>
      <c r="BK255" s="128">
        <f>SUM(BK256:BK258)</f>
        <v>0</v>
      </c>
    </row>
    <row r="256" spans="2:65" s="1" customFormat="1" ht="24.2" customHeight="1">
      <c r="B256" s="31"/>
      <c r="C256" s="131" t="s">
        <v>316</v>
      </c>
      <c r="D256" s="131" t="s">
        <v>128</v>
      </c>
      <c r="E256" s="132" t="s">
        <v>317</v>
      </c>
      <c r="F256" s="133" t="s">
        <v>318</v>
      </c>
      <c r="G256" s="134" t="s">
        <v>263</v>
      </c>
      <c r="H256" s="135">
        <v>16</v>
      </c>
      <c r="I256" s="136"/>
      <c r="J256" s="137">
        <f>ROUND(I256*H256,2)</f>
        <v>0</v>
      </c>
      <c r="K256" s="133" t="s">
        <v>132</v>
      </c>
      <c r="L256" s="31"/>
      <c r="M256" s="138" t="s">
        <v>1</v>
      </c>
      <c r="N256" s="139" t="s">
        <v>45</v>
      </c>
      <c r="P256" s="140">
        <f>O256*H256</f>
        <v>0</v>
      </c>
      <c r="Q256" s="140">
        <v>0</v>
      </c>
      <c r="R256" s="140">
        <f>Q256*H256</f>
        <v>0</v>
      </c>
      <c r="S256" s="140">
        <v>0</v>
      </c>
      <c r="T256" s="141">
        <f>S256*H256</f>
        <v>0</v>
      </c>
      <c r="AR256" s="142" t="s">
        <v>229</v>
      </c>
      <c r="AT256" s="142" t="s">
        <v>128</v>
      </c>
      <c r="AU256" s="142" t="s">
        <v>88</v>
      </c>
      <c r="AY256" s="16" t="s">
        <v>125</v>
      </c>
      <c r="BE256" s="143">
        <f>IF(N256="základní",J256,0)</f>
        <v>0</v>
      </c>
      <c r="BF256" s="143">
        <f>IF(N256="snížená",J256,0)</f>
        <v>0</v>
      </c>
      <c r="BG256" s="143">
        <f>IF(N256="zákl. přenesená",J256,0)</f>
        <v>0</v>
      </c>
      <c r="BH256" s="143">
        <f>IF(N256="sníž. přenesená",J256,0)</f>
        <v>0</v>
      </c>
      <c r="BI256" s="143">
        <f>IF(N256="nulová",J256,0)</f>
        <v>0</v>
      </c>
      <c r="BJ256" s="16" t="s">
        <v>21</v>
      </c>
      <c r="BK256" s="143">
        <f>ROUND(I256*H256,2)</f>
        <v>0</v>
      </c>
      <c r="BL256" s="16" t="s">
        <v>229</v>
      </c>
      <c r="BM256" s="142" t="s">
        <v>319</v>
      </c>
    </row>
    <row r="257" spans="2:65" s="12" customFormat="1" ht="11.25">
      <c r="B257" s="144"/>
      <c r="D257" s="145" t="s">
        <v>135</v>
      </c>
      <c r="E257" s="146" t="s">
        <v>1</v>
      </c>
      <c r="F257" s="147" t="s">
        <v>320</v>
      </c>
      <c r="H257" s="146" t="s">
        <v>1</v>
      </c>
      <c r="I257" s="148"/>
      <c r="L257" s="144"/>
      <c r="M257" s="149"/>
      <c r="T257" s="150"/>
      <c r="AT257" s="146" t="s">
        <v>135</v>
      </c>
      <c r="AU257" s="146" t="s">
        <v>88</v>
      </c>
      <c r="AV257" s="12" t="s">
        <v>21</v>
      </c>
      <c r="AW257" s="12" t="s">
        <v>36</v>
      </c>
      <c r="AX257" s="12" t="s">
        <v>80</v>
      </c>
      <c r="AY257" s="146" t="s">
        <v>125</v>
      </c>
    </row>
    <row r="258" spans="2:65" s="13" customFormat="1" ht="11.25">
      <c r="B258" s="151"/>
      <c r="D258" s="145" t="s">
        <v>135</v>
      </c>
      <c r="E258" s="152" t="s">
        <v>1</v>
      </c>
      <c r="F258" s="153" t="s">
        <v>321</v>
      </c>
      <c r="H258" s="154">
        <v>16</v>
      </c>
      <c r="I258" s="155"/>
      <c r="L258" s="151"/>
      <c r="M258" s="156"/>
      <c r="T258" s="157"/>
      <c r="AT258" s="152" t="s">
        <v>135</v>
      </c>
      <c r="AU258" s="152" t="s">
        <v>88</v>
      </c>
      <c r="AV258" s="13" t="s">
        <v>88</v>
      </c>
      <c r="AW258" s="13" t="s">
        <v>36</v>
      </c>
      <c r="AX258" s="13" t="s">
        <v>21</v>
      </c>
      <c r="AY258" s="152" t="s">
        <v>125</v>
      </c>
    </row>
    <row r="259" spans="2:65" s="11" customFormat="1" ht="22.9" customHeight="1">
      <c r="B259" s="119"/>
      <c r="D259" s="120" t="s">
        <v>79</v>
      </c>
      <c r="E259" s="129" t="s">
        <v>322</v>
      </c>
      <c r="F259" s="129" t="s">
        <v>323</v>
      </c>
      <c r="I259" s="122"/>
      <c r="J259" s="130">
        <f>BK259</f>
        <v>0</v>
      </c>
      <c r="L259" s="119"/>
      <c r="M259" s="124"/>
      <c r="P259" s="125">
        <f>SUM(P260:P304)</f>
        <v>0</v>
      </c>
      <c r="R259" s="125">
        <f>SUM(R260:R304)</f>
        <v>0.12395718</v>
      </c>
      <c r="T259" s="126">
        <f>SUM(T260:T304)</f>
        <v>2.5720699999999999E-2</v>
      </c>
      <c r="AR259" s="120" t="s">
        <v>88</v>
      </c>
      <c r="AT259" s="127" t="s">
        <v>79</v>
      </c>
      <c r="AU259" s="127" t="s">
        <v>21</v>
      </c>
      <c r="AY259" s="120" t="s">
        <v>125</v>
      </c>
      <c r="BK259" s="128">
        <f>SUM(BK260:BK304)</f>
        <v>0</v>
      </c>
    </row>
    <row r="260" spans="2:65" s="1" customFormat="1" ht="16.5" customHeight="1">
      <c r="B260" s="31"/>
      <c r="C260" s="131" t="s">
        <v>324</v>
      </c>
      <c r="D260" s="131" t="s">
        <v>128</v>
      </c>
      <c r="E260" s="132" t="s">
        <v>325</v>
      </c>
      <c r="F260" s="133" t="s">
        <v>326</v>
      </c>
      <c r="G260" s="134" t="s">
        <v>131</v>
      </c>
      <c r="H260" s="135">
        <v>82.97</v>
      </c>
      <c r="I260" s="136"/>
      <c r="J260" s="137">
        <f>ROUND(I260*H260,2)</f>
        <v>0</v>
      </c>
      <c r="K260" s="133" t="s">
        <v>132</v>
      </c>
      <c r="L260" s="31"/>
      <c r="M260" s="138" t="s">
        <v>1</v>
      </c>
      <c r="N260" s="139" t="s">
        <v>45</v>
      </c>
      <c r="P260" s="140">
        <f>O260*H260</f>
        <v>0</v>
      </c>
      <c r="Q260" s="140">
        <v>1E-3</v>
      </c>
      <c r="R260" s="140">
        <f>Q260*H260</f>
        <v>8.2970000000000002E-2</v>
      </c>
      <c r="S260" s="140">
        <v>3.1E-4</v>
      </c>
      <c r="T260" s="141">
        <f>S260*H260</f>
        <v>2.5720699999999999E-2</v>
      </c>
      <c r="AR260" s="142" t="s">
        <v>229</v>
      </c>
      <c r="AT260" s="142" t="s">
        <v>128</v>
      </c>
      <c r="AU260" s="142" t="s">
        <v>88</v>
      </c>
      <c r="AY260" s="16" t="s">
        <v>125</v>
      </c>
      <c r="BE260" s="143">
        <f>IF(N260="základní",J260,0)</f>
        <v>0</v>
      </c>
      <c r="BF260" s="143">
        <f>IF(N260="snížená",J260,0)</f>
        <v>0</v>
      </c>
      <c r="BG260" s="143">
        <f>IF(N260="zákl. přenesená",J260,0)</f>
        <v>0</v>
      </c>
      <c r="BH260" s="143">
        <f>IF(N260="sníž. přenesená",J260,0)</f>
        <v>0</v>
      </c>
      <c r="BI260" s="143">
        <f>IF(N260="nulová",J260,0)</f>
        <v>0</v>
      </c>
      <c r="BJ260" s="16" t="s">
        <v>21</v>
      </c>
      <c r="BK260" s="143">
        <f>ROUND(I260*H260,2)</f>
        <v>0</v>
      </c>
      <c r="BL260" s="16" t="s">
        <v>229</v>
      </c>
      <c r="BM260" s="142" t="s">
        <v>327</v>
      </c>
    </row>
    <row r="261" spans="2:65" s="12" customFormat="1" ht="11.25">
      <c r="B261" s="144"/>
      <c r="D261" s="145" t="s">
        <v>135</v>
      </c>
      <c r="E261" s="146" t="s">
        <v>1</v>
      </c>
      <c r="F261" s="147" t="s">
        <v>328</v>
      </c>
      <c r="H261" s="146" t="s">
        <v>1</v>
      </c>
      <c r="I261" s="148"/>
      <c r="L261" s="144"/>
      <c r="M261" s="149"/>
      <c r="T261" s="150"/>
      <c r="AT261" s="146" t="s">
        <v>135</v>
      </c>
      <c r="AU261" s="146" t="s">
        <v>88</v>
      </c>
      <c r="AV261" s="12" t="s">
        <v>21</v>
      </c>
      <c r="AW261" s="12" t="s">
        <v>36</v>
      </c>
      <c r="AX261" s="12" t="s">
        <v>80</v>
      </c>
      <c r="AY261" s="146" t="s">
        <v>125</v>
      </c>
    </row>
    <row r="262" spans="2:65" s="12" customFormat="1" ht="11.25">
      <c r="B262" s="144"/>
      <c r="D262" s="145" t="s">
        <v>135</v>
      </c>
      <c r="E262" s="146" t="s">
        <v>1</v>
      </c>
      <c r="F262" s="147" t="s">
        <v>136</v>
      </c>
      <c r="H262" s="146" t="s">
        <v>1</v>
      </c>
      <c r="I262" s="148"/>
      <c r="L262" s="144"/>
      <c r="M262" s="149"/>
      <c r="T262" s="150"/>
      <c r="AT262" s="146" t="s">
        <v>135</v>
      </c>
      <c r="AU262" s="146" t="s">
        <v>88</v>
      </c>
      <c r="AV262" s="12" t="s">
        <v>21</v>
      </c>
      <c r="AW262" s="12" t="s">
        <v>36</v>
      </c>
      <c r="AX262" s="12" t="s">
        <v>80</v>
      </c>
      <c r="AY262" s="146" t="s">
        <v>125</v>
      </c>
    </row>
    <row r="263" spans="2:65" s="13" customFormat="1" ht="11.25">
      <c r="B263" s="151"/>
      <c r="D263" s="145" t="s">
        <v>135</v>
      </c>
      <c r="E263" s="152" t="s">
        <v>1</v>
      </c>
      <c r="F263" s="153" t="s">
        <v>137</v>
      </c>
      <c r="H263" s="154">
        <v>41.1</v>
      </c>
      <c r="I263" s="155"/>
      <c r="L263" s="151"/>
      <c r="M263" s="156"/>
      <c r="T263" s="157"/>
      <c r="AT263" s="152" t="s">
        <v>135</v>
      </c>
      <c r="AU263" s="152" t="s">
        <v>88</v>
      </c>
      <c r="AV263" s="13" t="s">
        <v>88</v>
      </c>
      <c r="AW263" s="13" t="s">
        <v>36</v>
      </c>
      <c r="AX263" s="13" t="s">
        <v>80</v>
      </c>
      <c r="AY263" s="152" t="s">
        <v>125</v>
      </c>
    </row>
    <row r="264" spans="2:65" s="12" customFormat="1" ht="11.25">
      <c r="B264" s="144"/>
      <c r="D264" s="145" t="s">
        <v>135</v>
      </c>
      <c r="E264" s="146" t="s">
        <v>1</v>
      </c>
      <c r="F264" s="147" t="s">
        <v>138</v>
      </c>
      <c r="H264" s="146" t="s">
        <v>1</v>
      </c>
      <c r="I264" s="148"/>
      <c r="L264" s="144"/>
      <c r="M264" s="149"/>
      <c r="T264" s="150"/>
      <c r="AT264" s="146" t="s">
        <v>135</v>
      </c>
      <c r="AU264" s="146" t="s">
        <v>88</v>
      </c>
      <c r="AV264" s="12" t="s">
        <v>21</v>
      </c>
      <c r="AW264" s="12" t="s">
        <v>36</v>
      </c>
      <c r="AX264" s="12" t="s">
        <v>80</v>
      </c>
      <c r="AY264" s="146" t="s">
        <v>125</v>
      </c>
    </row>
    <row r="265" spans="2:65" s="13" customFormat="1" ht="11.25">
      <c r="B265" s="151"/>
      <c r="D265" s="145" t="s">
        <v>135</v>
      </c>
      <c r="E265" s="152" t="s">
        <v>1</v>
      </c>
      <c r="F265" s="153" t="s">
        <v>139</v>
      </c>
      <c r="H265" s="154">
        <v>4.1100000000000003</v>
      </c>
      <c r="I265" s="155"/>
      <c r="L265" s="151"/>
      <c r="M265" s="156"/>
      <c r="T265" s="157"/>
      <c r="AT265" s="152" t="s">
        <v>135</v>
      </c>
      <c r="AU265" s="152" t="s">
        <v>88</v>
      </c>
      <c r="AV265" s="13" t="s">
        <v>88</v>
      </c>
      <c r="AW265" s="13" t="s">
        <v>36</v>
      </c>
      <c r="AX265" s="13" t="s">
        <v>80</v>
      </c>
      <c r="AY265" s="152" t="s">
        <v>125</v>
      </c>
    </row>
    <row r="266" spans="2:65" s="12" customFormat="1" ht="11.25">
      <c r="B266" s="144"/>
      <c r="D266" s="145" t="s">
        <v>135</v>
      </c>
      <c r="E266" s="146" t="s">
        <v>1</v>
      </c>
      <c r="F266" s="147" t="s">
        <v>140</v>
      </c>
      <c r="H266" s="146" t="s">
        <v>1</v>
      </c>
      <c r="I266" s="148"/>
      <c r="L266" s="144"/>
      <c r="M266" s="149"/>
      <c r="T266" s="150"/>
      <c r="AT266" s="146" t="s">
        <v>135</v>
      </c>
      <c r="AU266" s="146" t="s">
        <v>88</v>
      </c>
      <c r="AV266" s="12" t="s">
        <v>21</v>
      </c>
      <c r="AW266" s="12" t="s">
        <v>36</v>
      </c>
      <c r="AX266" s="12" t="s">
        <v>80</v>
      </c>
      <c r="AY266" s="146" t="s">
        <v>125</v>
      </c>
    </row>
    <row r="267" spans="2:65" s="13" customFormat="1" ht="11.25">
      <c r="B267" s="151"/>
      <c r="D267" s="145" t="s">
        <v>135</v>
      </c>
      <c r="E267" s="152" t="s">
        <v>1</v>
      </c>
      <c r="F267" s="153" t="s">
        <v>141</v>
      </c>
      <c r="H267" s="154">
        <v>27.76</v>
      </c>
      <c r="I267" s="155"/>
      <c r="L267" s="151"/>
      <c r="M267" s="156"/>
      <c r="T267" s="157"/>
      <c r="AT267" s="152" t="s">
        <v>135</v>
      </c>
      <c r="AU267" s="152" t="s">
        <v>88</v>
      </c>
      <c r="AV267" s="13" t="s">
        <v>88</v>
      </c>
      <c r="AW267" s="13" t="s">
        <v>36</v>
      </c>
      <c r="AX267" s="13" t="s">
        <v>80</v>
      </c>
      <c r="AY267" s="152" t="s">
        <v>125</v>
      </c>
    </row>
    <row r="268" spans="2:65" s="12" customFormat="1" ht="11.25">
      <c r="B268" s="144"/>
      <c r="D268" s="145" t="s">
        <v>135</v>
      </c>
      <c r="E268" s="146" t="s">
        <v>1</v>
      </c>
      <c r="F268" s="147" t="s">
        <v>142</v>
      </c>
      <c r="H268" s="146" t="s">
        <v>1</v>
      </c>
      <c r="I268" s="148"/>
      <c r="L268" s="144"/>
      <c r="M268" s="149"/>
      <c r="T268" s="150"/>
      <c r="AT268" s="146" t="s">
        <v>135</v>
      </c>
      <c r="AU268" s="146" t="s">
        <v>88</v>
      </c>
      <c r="AV268" s="12" t="s">
        <v>21</v>
      </c>
      <c r="AW268" s="12" t="s">
        <v>36</v>
      </c>
      <c r="AX268" s="12" t="s">
        <v>80</v>
      </c>
      <c r="AY268" s="146" t="s">
        <v>125</v>
      </c>
    </row>
    <row r="269" spans="2:65" s="13" customFormat="1" ht="11.25">
      <c r="B269" s="151"/>
      <c r="D269" s="145" t="s">
        <v>135</v>
      </c>
      <c r="E269" s="152" t="s">
        <v>1</v>
      </c>
      <c r="F269" s="153" t="s">
        <v>143</v>
      </c>
      <c r="H269" s="154">
        <v>10</v>
      </c>
      <c r="I269" s="155"/>
      <c r="L269" s="151"/>
      <c r="M269" s="156"/>
      <c r="T269" s="157"/>
      <c r="AT269" s="152" t="s">
        <v>135</v>
      </c>
      <c r="AU269" s="152" t="s">
        <v>88</v>
      </c>
      <c r="AV269" s="13" t="s">
        <v>88</v>
      </c>
      <c r="AW269" s="13" t="s">
        <v>36</v>
      </c>
      <c r="AX269" s="13" t="s">
        <v>80</v>
      </c>
      <c r="AY269" s="152" t="s">
        <v>125</v>
      </c>
    </row>
    <row r="270" spans="2:65" s="14" customFormat="1" ht="11.25">
      <c r="B270" s="158"/>
      <c r="D270" s="145" t="s">
        <v>135</v>
      </c>
      <c r="E270" s="159" t="s">
        <v>1</v>
      </c>
      <c r="F270" s="160" t="s">
        <v>144</v>
      </c>
      <c r="H270" s="161">
        <v>82.97</v>
      </c>
      <c r="I270" s="162"/>
      <c r="L270" s="158"/>
      <c r="M270" s="163"/>
      <c r="T270" s="164"/>
      <c r="AT270" s="159" t="s">
        <v>135</v>
      </c>
      <c r="AU270" s="159" t="s">
        <v>88</v>
      </c>
      <c r="AV270" s="14" t="s">
        <v>133</v>
      </c>
      <c r="AW270" s="14" t="s">
        <v>36</v>
      </c>
      <c r="AX270" s="14" t="s">
        <v>21</v>
      </c>
      <c r="AY270" s="159" t="s">
        <v>125</v>
      </c>
    </row>
    <row r="271" spans="2:65" s="1" customFormat="1" ht="24.2" customHeight="1">
      <c r="B271" s="31"/>
      <c r="C271" s="131" t="s">
        <v>329</v>
      </c>
      <c r="D271" s="131" t="s">
        <v>128</v>
      </c>
      <c r="E271" s="132" t="s">
        <v>330</v>
      </c>
      <c r="F271" s="133" t="s">
        <v>331</v>
      </c>
      <c r="G271" s="134" t="s">
        <v>131</v>
      </c>
      <c r="H271" s="135">
        <v>82.97</v>
      </c>
      <c r="I271" s="136"/>
      <c r="J271" s="137">
        <f>ROUND(I271*H271,2)</f>
        <v>0</v>
      </c>
      <c r="K271" s="133" t="s">
        <v>132</v>
      </c>
      <c r="L271" s="31"/>
      <c r="M271" s="138" t="s">
        <v>1</v>
      </c>
      <c r="N271" s="139" t="s">
        <v>45</v>
      </c>
      <c r="P271" s="140">
        <f>O271*H271</f>
        <v>0</v>
      </c>
      <c r="Q271" s="140">
        <v>0</v>
      </c>
      <c r="R271" s="140">
        <f>Q271*H271</f>
        <v>0</v>
      </c>
      <c r="S271" s="140">
        <v>0</v>
      </c>
      <c r="T271" s="141">
        <f>S271*H271</f>
        <v>0</v>
      </c>
      <c r="AR271" s="142" t="s">
        <v>229</v>
      </c>
      <c r="AT271" s="142" t="s">
        <v>128</v>
      </c>
      <c r="AU271" s="142" t="s">
        <v>88</v>
      </c>
      <c r="AY271" s="16" t="s">
        <v>125</v>
      </c>
      <c r="BE271" s="143">
        <f>IF(N271="základní",J271,0)</f>
        <v>0</v>
      </c>
      <c r="BF271" s="143">
        <f>IF(N271="snížená",J271,0)</f>
        <v>0</v>
      </c>
      <c r="BG271" s="143">
        <f>IF(N271="zákl. přenesená",J271,0)</f>
        <v>0</v>
      </c>
      <c r="BH271" s="143">
        <f>IF(N271="sníž. přenesená",J271,0)</f>
        <v>0</v>
      </c>
      <c r="BI271" s="143">
        <f>IF(N271="nulová",J271,0)</f>
        <v>0</v>
      </c>
      <c r="BJ271" s="16" t="s">
        <v>21</v>
      </c>
      <c r="BK271" s="143">
        <f>ROUND(I271*H271,2)</f>
        <v>0</v>
      </c>
      <c r="BL271" s="16" t="s">
        <v>229</v>
      </c>
      <c r="BM271" s="142" t="s">
        <v>332</v>
      </c>
    </row>
    <row r="272" spans="2:65" s="12" customFormat="1" ht="11.25">
      <c r="B272" s="144"/>
      <c r="D272" s="145" t="s">
        <v>135</v>
      </c>
      <c r="E272" s="146" t="s">
        <v>1</v>
      </c>
      <c r="F272" s="147" t="s">
        <v>328</v>
      </c>
      <c r="H272" s="146" t="s">
        <v>1</v>
      </c>
      <c r="I272" s="148"/>
      <c r="L272" s="144"/>
      <c r="M272" s="149"/>
      <c r="T272" s="150"/>
      <c r="AT272" s="146" t="s">
        <v>135</v>
      </c>
      <c r="AU272" s="146" t="s">
        <v>88</v>
      </c>
      <c r="AV272" s="12" t="s">
        <v>21</v>
      </c>
      <c r="AW272" s="12" t="s">
        <v>36</v>
      </c>
      <c r="AX272" s="12" t="s">
        <v>80</v>
      </c>
      <c r="AY272" s="146" t="s">
        <v>125</v>
      </c>
    </row>
    <row r="273" spans="2:65" s="12" customFormat="1" ht="11.25">
      <c r="B273" s="144"/>
      <c r="D273" s="145" t="s">
        <v>135</v>
      </c>
      <c r="E273" s="146" t="s">
        <v>1</v>
      </c>
      <c r="F273" s="147" t="s">
        <v>136</v>
      </c>
      <c r="H273" s="146" t="s">
        <v>1</v>
      </c>
      <c r="I273" s="148"/>
      <c r="L273" s="144"/>
      <c r="M273" s="149"/>
      <c r="T273" s="150"/>
      <c r="AT273" s="146" t="s">
        <v>135</v>
      </c>
      <c r="AU273" s="146" t="s">
        <v>88</v>
      </c>
      <c r="AV273" s="12" t="s">
        <v>21</v>
      </c>
      <c r="AW273" s="12" t="s">
        <v>36</v>
      </c>
      <c r="AX273" s="12" t="s">
        <v>80</v>
      </c>
      <c r="AY273" s="146" t="s">
        <v>125</v>
      </c>
    </row>
    <row r="274" spans="2:65" s="13" customFormat="1" ht="11.25">
      <c r="B274" s="151"/>
      <c r="D274" s="145" t="s">
        <v>135</v>
      </c>
      <c r="E274" s="152" t="s">
        <v>1</v>
      </c>
      <c r="F274" s="153" t="s">
        <v>137</v>
      </c>
      <c r="H274" s="154">
        <v>41.1</v>
      </c>
      <c r="I274" s="155"/>
      <c r="L274" s="151"/>
      <c r="M274" s="156"/>
      <c r="T274" s="157"/>
      <c r="AT274" s="152" t="s">
        <v>135</v>
      </c>
      <c r="AU274" s="152" t="s">
        <v>88</v>
      </c>
      <c r="AV274" s="13" t="s">
        <v>88</v>
      </c>
      <c r="AW274" s="13" t="s">
        <v>36</v>
      </c>
      <c r="AX274" s="13" t="s">
        <v>80</v>
      </c>
      <c r="AY274" s="152" t="s">
        <v>125</v>
      </c>
    </row>
    <row r="275" spans="2:65" s="12" customFormat="1" ht="11.25">
      <c r="B275" s="144"/>
      <c r="D275" s="145" t="s">
        <v>135</v>
      </c>
      <c r="E275" s="146" t="s">
        <v>1</v>
      </c>
      <c r="F275" s="147" t="s">
        <v>138</v>
      </c>
      <c r="H275" s="146" t="s">
        <v>1</v>
      </c>
      <c r="I275" s="148"/>
      <c r="L275" s="144"/>
      <c r="M275" s="149"/>
      <c r="T275" s="150"/>
      <c r="AT275" s="146" t="s">
        <v>135</v>
      </c>
      <c r="AU275" s="146" t="s">
        <v>88</v>
      </c>
      <c r="AV275" s="12" t="s">
        <v>21</v>
      </c>
      <c r="AW275" s="12" t="s">
        <v>36</v>
      </c>
      <c r="AX275" s="12" t="s">
        <v>80</v>
      </c>
      <c r="AY275" s="146" t="s">
        <v>125</v>
      </c>
    </row>
    <row r="276" spans="2:65" s="13" customFormat="1" ht="11.25">
      <c r="B276" s="151"/>
      <c r="D276" s="145" t="s">
        <v>135</v>
      </c>
      <c r="E276" s="152" t="s">
        <v>1</v>
      </c>
      <c r="F276" s="153" t="s">
        <v>139</v>
      </c>
      <c r="H276" s="154">
        <v>4.1100000000000003</v>
      </c>
      <c r="I276" s="155"/>
      <c r="L276" s="151"/>
      <c r="M276" s="156"/>
      <c r="T276" s="157"/>
      <c r="AT276" s="152" t="s">
        <v>135</v>
      </c>
      <c r="AU276" s="152" t="s">
        <v>88</v>
      </c>
      <c r="AV276" s="13" t="s">
        <v>88</v>
      </c>
      <c r="AW276" s="13" t="s">
        <v>36</v>
      </c>
      <c r="AX276" s="13" t="s">
        <v>80</v>
      </c>
      <c r="AY276" s="152" t="s">
        <v>125</v>
      </c>
    </row>
    <row r="277" spans="2:65" s="12" customFormat="1" ht="11.25">
      <c r="B277" s="144"/>
      <c r="D277" s="145" t="s">
        <v>135</v>
      </c>
      <c r="E277" s="146" t="s">
        <v>1</v>
      </c>
      <c r="F277" s="147" t="s">
        <v>140</v>
      </c>
      <c r="H277" s="146" t="s">
        <v>1</v>
      </c>
      <c r="I277" s="148"/>
      <c r="L277" s="144"/>
      <c r="M277" s="149"/>
      <c r="T277" s="150"/>
      <c r="AT277" s="146" t="s">
        <v>135</v>
      </c>
      <c r="AU277" s="146" t="s">
        <v>88</v>
      </c>
      <c r="AV277" s="12" t="s">
        <v>21</v>
      </c>
      <c r="AW277" s="12" t="s">
        <v>36</v>
      </c>
      <c r="AX277" s="12" t="s">
        <v>80</v>
      </c>
      <c r="AY277" s="146" t="s">
        <v>125</v>
      </c>
    </row>
    <row r="278" spans="2:65" s="13" customFormat="1" ht="11.25">
      <c r="B278" s="151"/>
      <c r="D278" s="145" t="s">
        <v>135</v>
      </c>
      <c r="E278" s="152" t="s">
        <v>1</v>
      </c>
      <c r="F278" s="153" t="s">
        <v>141</v>
      </c>
      <c r="H278" s="154">
        <v>27.76</v>
      </c>
      <c r="I278" s="155"/>
      <c r="L278" s="151"/>
      <c r="M278" s="156"/>
      <c r="T278" s="157"/>
      <c r="AT278" s="152" t="s">
        <v>135</v>
      </c>
      <c r="AU278" s="152" t="s">
        <v>88</v>
      </c>
      <c r="AV278" s="13" t="s">
        <v>88</v>
      </c>
      <c r="AW278" s="13" t="s">
        <v>36</v>
      </c>
      <c r="AX278" s="13" t="s">
        <v>80</v>
      </c>
      <c r="AY278" s="152" t="s">
        <v>125</v>
      </c>
    </row>
    <row r="279" spans="2:65" s="12" customFormat="1" ht="11.25">
      <c r="B279" s="144"/>
      <c r="D279" s="145" t="s">
        <v>135</v>
      </c>
      <c r="E279" s="146" t="s">
        <v>1</v>
      </c>
      <c r="F279" s="147" t="s">
        <v>142</v>
      </c>
      <c r="H279" s="146" t="s">
        <v>1</v>
      </c>
      <c r="I279" s="148"/>
      <c r="L279" s="144"/>
      <c r="M279" s="149"/>
      <c r="T279" s="150"/>
      <c r="AT279" s="146" t="s">
        <v>135</v>
      </c>
      <c r="AU279" s="146" t="s">
        <v>88</v>
      </c>
      <c r="AV279" s="12" t="s">
        <v>21</v>
      </c>
      <c r="AW279" s="12" t="s">
        <v>36</v>
      </c>
      <c r="AX279" s="12" t="s">
        <v>80</v>
      </c>
      <c r="AY279" s="146" t="s">
        <v>125</v>
      </c>
    </row>
    <row r="280" spans="2:65" s="13" customFormat="1" ht="11.25">
      <c r="B280" s="151"/>
      <c r="D280" s="145" t="s">
        <v>135</v>
      </c>
      <c r="E280" s="152" t="s">
        <v>1</v>
      </c>
      <c r="F280" s="153" t="s">
        <v>143</v>
      </c>
      <c r="H280" s="154">
        <v>10</v>
      </c>
      <c r="I280" s="155"/>
      <c r="L280" s="151"/>
      <c r="M280" s="156"/>
      <c r="T280" s="157"/>
      <c r="AT280" s="152" t="s">
        <v>135</v>
      </c>
      <c r="AU280" s="152" t="s">
        <v>88</v>
      </c>
      <c r="AV280" s="13" t="s">
        <v>88</v>
      </c>
      <c r="AW280" s="13" t="s">
        <v>36</v>
      </c>
      <c r="AX280" s="13" t="s">
        <v>80</v>
      </c>
      <c r="AY280" s="152" t="s">
        <v>125</v>
      </c>
    </row>
    <row r="281" spans="2:65" s="14" customFormat="1" ht="11.25">
      <c r="B281" s="158"/>
      <c r="D281" s="145" t="s">
        <v>135</v>
      </c>
      <c r="E281" s="159" t="s">
        <v>1</v>
      </c>
      <c r="F281" s="160" t="s">
        <v>144</v>
      </c>
      <c r="H281" s="161">
        <v>82.97</v>
      </c>
      <c r="I281" s="162"/>
      <c r="L281" s="158"/>
      <c r="M281" s="163"/>
      <c r="T281" s="164"/>
      <c r="AT281" s="159" t="s">
        <v>135</v>
      </c>
      <c r="AU281" s="159" t="s">
        <v>88</v>
      </c>
      <c r="AV281" s="14" t="s">
        <v>133</v>
      </c>
      <c r="AW281" s="14" t="s">
        <v>36</v>
      </c>
      <c r="AX281" s="14" t="s">
        <v>21</v>
      </c>
      <c r="AY281" s="159" t="s">
        <v>125</v>
      </c>
    </row>
    <row r="282" spans="2:65" s="1" customFormat="1" ht="24.2" customHeight="1">
      <c r="B282" s="31"/>
      <c r="C282" s="131" t="s">
        <v>333</v>
      </c>
      <c r="D282" s="131" t="s">
        <v>128</v>
      </c>
      <c r="E282" s="132" t="s">
        <v>334</v>
      </c>
      <c r="F282" s="133" t="s">
        <v>335</v>
      </c>
      <c r="G282" s="134" t="s">
        <v>131</v>
      </c>
      <c r="H282" s="135">
        <v>82.97</v>
      </c>
      <c r="I282" s="136"/>
      <c r="J282" s="137">
        <f>ROUND(I282*H282,2)</f>
        <v>0</v>
      </c>
      <c r="K282" s="133" t="s">
        <v>132</v>
      </c>
      <c r="L282" s="31"/>
      <c r="M282" s="138" t="s">
        <v>1</v>
      </c>
      <c r="N282" s="139" t="s">
        <v>45</v>
      </c>
      <c r="P282" s="140">
        <f>O282*H282</f>
        <v>0</v>
      </c>
      <c r="Q282" s="140">
        <v>2.0799999999999999E-4</v>
      </c>
      <c r="R282" s="140">
        <f>Q282*H282</f>
        <v>1.7257759999999997E-2</v>
      </c>
      <c r="S282" s="140">
        <v>0</v>
      </c>
      <c r="T282" s="141">
        <f>S282*H282</f>
        <v>0</v>
      </c>
      <c r="AR282" s="142" t="s">
        <v>229</v>
      </c>
      <c r="AT282" s="142" t="s">
        <v>128</v>
      </c>
      <c r="AU282" s="142" t="s">
        <v>88</v>
      </c>
      <c r="AY282" s="16" t="s">
        <v>125</v>
      </c>
      <c r="BE282" s="143">
        <f>IF(N282="základní",J282,0)</f>
        <v>0</v>
      </c>
      <c r="BF282" s="143">
        <f>IF(N282="snížená",J282,0)</f>
        <v>0</v>
      </c>
      <c r="BG282" s="143">
        <f>IF(N282="zákl. přenesená",J282,0)</f>
        <v>0</v>
      </c>
      <c r="BH282" s="143">
        <f>IF(N282="sníž. přenesená",J282,0)</f>
        <v>0</v>
      </c>
      <c r="BI282" s="143">
        <f>IF(N282="nulová",J282,0)</f>
        <v>0</v>
      </c>
      <c r="BJ282" s="16" t="s">
        <v>21</v>
      </c>
      <c r="BK282" s="143">
        <f>ROUND(I282*H282,2)</f>
        <v>0</v>
      </c>
      <c r="BL282" s="16" t="s">
        <v>229</v>
      </c>
      <c r="BM282" s="142" t="s">
        <v>336</v>
      </c>
    </row>
    <row r="283" spans="2:65" s="12" customFormat="1" ht="11.25">
      <c r="B283" s="144"/>
      <c r="D283" s="145" t="s">
        <v>135</v>
      </c>
      <c r="E283" s="146" t="s">
        <v>1</v>
      </c>
      <c r="F283" s="147" t="s">
        <v>328</v>
      </c>
      <c r="H283" s="146" t="s">
        <v>1</v>
      </c>
      <c r="I283" s="148"/>
      <c r="L283" s="144"/>
      <c r="M283" s="149"/>
      <c r="T283" s="150"/>
      <c r="AT283" s="146" t="s">
        <v>135</v>
      </c>
      <c r="AU283" s="146" t="s">
        <v>88</v>
      </c>
      <c r="AV283" s="12" t="s">
        <v>21</v>
      </c>
      <c r="AW283" s="12" t="s">
        <v>36</v>
      </c>
      <c r="AX283" s="12" t="s">
        <v>80</v>
      </c>
      <c r="AY283" s="146" t="s">
        <v>125</v>
      </c>
    </row>
    <row r="284" spans="2:65" s="12" customFormat="1" ht="11.25">
      <c r="B284" s="144"/>
      <c r="D284" s="145" t="s">
        <v>135</v>
      </c>
      <c r="E284" s="146" t="s">
        <v>1</v>
      </c>
      <c r="F284" s="147" t="s">
        <v>136</v>
      </c>
      <c r="H284" s="146" t="s">
        <v>1</v>
      </c>
      <c r="I284" s="148"/>
      <c r="L284" s="144"/>
      <c r="M284" s="149"/>
      <c r="T284" s="150"/>
      <c r="AT284" s="146" t="s">
        <v>135</v>
      </c>
      <c r="AU284" s="146" t="s">
        <v>88</v>
      </c>
      <c r="AV284" s="12" t="s">
        <v>21</v>
      </c>
      <c r="AW284" s="12" t="s">
        <v>36</v>
      </c>
      <c r="AX284" s="12" t="s">
        <v>80</v>
      </c>
      <c r="AY284" s="146" t="s">
        <v>125</v>
      </c>
    </row>
    <row r="285" spans="2:65" s="13" customFormat="1" ht="11.25">
      <c r="B285" s="151"/>
      <c r="D285" s="145" t="s">
        <v>135</v>
      </c>
      <c r="E285" s="152" t="s">
        <v>1</v>
      </c>
      <c r="F285" s="153" t="s">
        <v>137</v>
      </c>
      <c r="H285" s="154">
        <v>41.1</v>
      </c>
      <c r="I285" s="155"/>
      <c r="L285" s="151"/>
      <c r="M285" s="156"/>
      <c r="T285" s="157"/>
      <c r="AT285" s="152" t="s">
        <v>135</v>
      </c>
      <c r="AU285" s="152" t="s">
        <v>88</v>
      </c>
      <c r="AV285" s="13" t="s">
        <v>88</v>
      </c>
      <c r="AW285" s="13" t="s">
        <v>36</v>
      </c>
      <c r="AX285" s="13" t="s">
        <v>80</v>
      </c>
      <c r="AY285" s="152" t="s">
        <v>125</v>
      </c>
    </row>
    <row r="286" spans="2:65" s="12" customFormat="1" ht="11.25">
      <c r="B286" s="144"/>
      <c r="D286" s="145" t="s">
        <v>135</v>
      </c>
      <c r="E286" s="146" t="s">
        <v>1</v>
      </c>
      <c r="F286" s="147" t="s">
        <v>138</v>
      </c>
      <c r="H286" s="146" t="s">
        <v>1</v>
      </c>
      <c r="I286" s="148"/>
      <c r="L286" s="144"/>
      <c r="M286" s="149"/>
      <c r="T286" s="150"/>
      <c r="AT286" s="146" t="s">
        <v>135</v>
      </c>
      <c r="AU286" s="146" t="s">
        <v>88</v>
      </c>
      <c r="AV286" s="12" t="s">
        <v>21</v>
      </c>
      <c r="AW286" s="12" t="s">
        <v>36</v>
      </c>
      <c r="AX286" s="12" t="s">
        <v>80</v>
      </c>
      <c r="AY286" s="146" t="s">
        <v>125</v>
      </c>
    </row>
    <row r="287" spans="2:65" s="13" customFormat="1" ht="11.25">
      <c r="B287" s="151"/>
      <c r="D287" s="145" t="s">
        <v>135</v>
      </c>
      <c r="E287" s="152" t="s">
        <v>1</v>
      </c>
      <c r="F287" s="153" t="s">
        <v>139</v>
      </c>
      <c r="H287" s="154">
        <v>4.1100000000000003</v>
      </c>
      <c r="I287" s="155"/>
      <c r="L287" s="151"/>
      <c r="M287" s="156"/>
      <c r="T287" s="157"/>
      <c r="AT287" s="152" t="s">
        <v>135</v>
      </c>
      <c r="AU287" s="152" t="s">
        <v>88</v>
      </c>
      <c r="AV287" s="13" t="s">
        <v>88</v>
      </c>
      <c r="AW287" s="13" t="s">
        <v>36</v>
      </c>
      <c r="AX287" s="13" t="s">
        <v>80</v>
      </c>
      <c r="AY287" s="152" t="s">
        <v>125</v>
      </c>
    </row>
    <row r="288" spans="2:65" s="12" customFormat="1" ht="11.25">
      <c r="B288" s="144"/>
      <c r="D288" s="145" t="s">
        <v>135</v>
      </c>
      <c r="E288" s="146" t="s">
        <v>1</v>
      </c>
      <c r="F288" s="147" t="s">
        <v>140</v>
      </c>
      <c r="H288" s="146" t="s">
        <v>1</v>
      </c>
      <c r="I288" s="148"/>
      <c r="L288" s="144"/>
      <c r="M288" s="149"/>
      <c r="T288" s="150"/>
      <c r="AT288" s="146" t="s">
        <v>135</v>
      </c>
      <c r="AU288" s="146" t="s">
        <v>88</v>
      </c>
      <c r="AV288" s="12" t="s">
        <v>21</v>
      </c>
      <c r="AW288" s="12" t="s">
        <v>36</v>
      </c>
      <c r="AX288" s="12" t="s">
        <v>80</v>
      </c>
      <c r="AY288" s="146" t="s">
        <v>125</v>
      </c>
    </row>
    <row r="289" spans="2:65" s="13" customFormat="1" ht="11.25">
      <c r="B289" s="151"/>
      <c r="D289" s="145" t="s">
        <v>135</v>
      </c>
      <c r="E289" s="152" t="s">
        <v>1</v>
      </c>
      <c r="F289" s="153" t="s">
        <v>141</v>
      </c>
      <c r="H289" s="154">
        <v>27.76</v>
      </c>
      <c r="I289" s="155"/>
      <c r="L289" s="151"/>
      <c r="M289" s="156"/>
      <c r="T289" s="157"/>
      <c r="AT289" s="152" t="s">
        <v>135</v>
      </c>
      <c r="AU289" s="152" t="s">
        <v>88</v>
      </c>
      <c r="AV289" s="13" t="s">
        <v>88</v>
      </c>
      <c r="AW289" s="13" t="s">
        <v>36</v>
      </c>
      <c r="AX289" s="13" t="s">
        <v>80</v>
      </c>
      <c r="AY289" s="152" t="s">
        <v>125</v>
      </c>
    </row>
    <row r="290" spans="2:65" s="12" customFormat="1" ht="11.25">
      <c r="B290" s="144"/>
      <c r="D290" s="145" t="s">
        <v>135</v>
      </c>
      <c r="E290" s="146" t="s">
        <v>1</v>
      </c>
      <c r="F290" s="147" t="s">
        <v>142</v>
      </c>
      <c r="H290" s="146" t="s">
        <v>1</v>
      </c>
      <c r="I290" s="148"/>
      <c r="L290" s="144"/>
      <c r="M290" s="149"/>
      <c r="T290" s="150"/>
      <c r="AT290" s="146" t="s">
        <v>135</v>
      </c>
      <c r="AU290" s="146" t="s">
        <v>88</v>
      </c>
      <c r="AV290" s="12" t="s">
        <v>21</v>
      </c>
      <c r="AW290" s="12" t="s">
        <v>36</v>
      </c>
      <c r="AX290" s="12" t="s">
        <v>80</v>
      </c>
      <c r="AY290" s="146" t="s">
        <v>125</v>
      </c>
    </row>
    <row r="291" spans="2:65" s="13" customFormat="1" ht="11.25">
      <c r="B291" s="151"/>
      <c r="D291" s="145" t="s">
        <v>135</v>
      </c>
      <c r="E291" s="152" t="s">
        <v>1</v>
      </c>
      <c r="F291" s="153" t="s">
        <v>143</v>
      </c>
      <c r="H291" s="154">
        <v>10</v>
      </c>
      <c r="I291" s="155"/>
      <c r="L291" s="151"/>
      <c r="M291" s="156"/>
      <c r="T291" s="157"/>
      <c r="AT291" s="152" t="s">
        <v>135</v>
      </c>
      <c r="AU291" s="152" t="s">
        <v>88</v>
      </c>
      <c r="AV291" s="13" t="s">
        <v>88</v>
      </c>
      <c r="AW291" s="13" t="s">
        <v>36</v>
      </c>
      <c r="AX291" s="13" t="s">
        <v>80</v>
      </c>
      <c r="AY291" s="152" t="s">
        <v>125</v>
      </c>
    </row>
    <row r="292" spans="2:65" s="14" customFormat="1" ht="11.25">
      <c r="B292" s="158"/>
      <c r="D292" s="145" t="s">
        <v>135</v>
      </c>
      <c r="E292" s="159" t="s">
        <v>1</v>
      </c>
      <c r="F292" s="160" t="s">
        <v>144</v>
      </c>
      <c r="H292" s="161">
        <v>82.97</v>
      </c>
      <c r="I292" s="162"/>
      <c r="L292" s="158"/>
      <c r="M292" s="163"/>
      <c r="T292" s="164"/>
      <c r="AT292" s="159" t="s">
        <v>135</v>
      </c>
      <c r="AU292" s="159" t="s">
        <v>88</v>
      </c>
      <c r="AV292" s="14" t="s">
        <v>133</v>
      </c>
      <c r="AW292" s="14" t="s">
        <v>36</v>
      </c>
      <c r="AX292" s="14" t="s">
        <v>21</v>
      </c>
      <c r="AY292" s="159" t="s">
        <v>125</v>
      </c>
    </row>
    <row r="293" spans="2:65" s="1" customFormat="1" ht="24.2" customHeight="1">
      <c r="B293" s="31"/>
      <c r="C293" s="131" t="s">
        <v>337</v>
      </c>
      <c r="D293" s="131" t="s">
        <v>128</v>
      </c>
      <c r="E293" s="132" t="s">
        <v>338</v>
      </c>
      <c r="F293" s="133" t="s">
        <v>339</v>
      </c>
      <c r="G293" s="134" t="s">
        <v>131</v>
      </c>
      <c r="H293" s="135">
        <v>82.97</v>
      </c>
      <c r="I293" s="136"/>
      <c r="J293" s="137">
        <f>ROUND(I293*H293,2)</f>
        <v>0</v>
      </c>
      <c r="K293" s="133" t="s">
        <v>132</v>
      </c>
      <c r="L293" s="31"/>
      <c r="M293" s="138" t="s">
        <v>1</v>
      </c>
      <c r="N293" s="139" t="s">
        <v>45</v>
      </c>
      <c r="P293" s="140">
        <f>O293*H293</f>
        <v>0</v>
      </c>
      <c r="Q293" s="140">
        <v>2.8600000000000001E-4</v>
      </c>
      <c r="R293" s="140">
        <f>Q293*H293</f>
        <v>2.3729420000000001E-2</v>
      </c>
      <c r="S293" s="140">
        <v>0</v>
      </c>
      <c r="T293" s="141">
        <f>S293*H293</f>
        <v>0</v>
      </c>
      <c r="AR293" s="142" t="s">
        <v>229</v>
      </c>
      <c r="AT293" s="142" t="s">
        <v>128</v>
      </c>
      <c r="AU293" s="142" t="s">
        <v>88</v>
      </c>
      <c r="AY293" s="16" t="s">
        <v>125</v>
      </c>
      <c r="BE293" s="143">
        <f>IF(N293="základní",J293,0)</f>
        <v>0</v>
      </c>
      <c r="BF293" s="143">
        <f>IF(N293="snížená",J293,0)</f>
        <v>0</v>
      </c>
      <c r="BG293" s="143">
        <f>IF(N293="zákl. přenesená",J293,0)</f>
        <v>0</v>
      </c>
      <c r="BH293" s="143">
        <f>IF(N293="sníž. přenesená",J293,0)</f>
        <v>0</v>
      </c>
      <c r="BI293" s="143">
        <f>IF(N293="nulová",J293,0)</f>
        <v>0</v>
      </c>
      <c r="BJ293" s="16" t="s">
        <v>21</v>
      </c>
      <c r="BK293" s="143">
        <f>ROUND(I293*H293,2)</f>
        <v>0</v>
      </c>
      <c r="BL293" s="16" t="s">
        <v>229</v>
      </c>
      <c r="BM293" s="142" t="s">
        <v>340</v>
      </c>
    </row>
    <row r="294" spans="2:65" s="1" customFormat="1" ht="19.5">
      <c r="B294" s="31"/>
      <c r="D294" s="145" t="s">
        <v>209</v>
      </c>
      <c r="F294" s="165" t="s">
        <v>341</v>
      </c>
      <c r="I294" s="166"/>
      <c r="L294" s="31"/>
      <c r="M294" s="167"/>
      <c r="T294" s="55"/>
      <c r="AT294" s="16" t="s">
        <v>209</v>
      </c>
      <c r="AU294" s="16" t="s">
        <v>88</v>
      </c>
    </row>
    <row r="295" spans="2:65" s="12" customFormat="1" ht="11.25">
      <c r="B295" s="144"/>
      <c r="D295" s="145" t="s">
        <v>135</v>
      </c>
      <c r="E295" s="146" t="s">
        <v>1</v>
      </c>
      <c r="F295" s="147" t="s">
        <v>328</v>
      </c>
      <c r="H295" s="146" t="s">
        <v>1</v>
      </c>
      <c r="I295" s="148"/>
      <c r="L295" s="144"/>
      <c r="M295" s="149"/>
      <c r="T295" s="150"/>
      <c r="AT295" s="146" t="s">
        <v>135</v>
      </c>
      <c r="AU295" s="146" t="s">
        <v>88</v>
      </c>
      <c r="AV295" s="12" t="s">
        <v>21</v>
      </c>
      <c r="AW295" s="12" t="s">
        <v>36</v>
      </c>
      <c r="AX295" s="12" t="s">
        <v>80</v>
      </c>
      <c r="AY295" s="146" t="s">
        <v>125</v>
      </c>
    </row>
    <row r="296" spans="2:65" s="12" customFormat="1" ht="11.25">
      <c r="B296" s="144"/>
      <c r="D296" s="145" t="s">
        <v>135</v>
      </c>
      <c r="E296" s="146" t="s">
        <v>1</v>
      </c>
      <c r="F296" s="147" t="s">
        <v>136</v>
      </c>
      <c r="H296" s="146" t="s">
        <v>1</v>
      </c>
      <c r="I296" s="148"/>
      <c r="L296" s="144"/>
      <c r="M296" s="149"/>
      <c r="T296" s="150"/>
      <c r="AT296" s="146" t="s">
        <v>135</v>
      </c>
      <c r="AU296" s="146" t="s">
        <v>88</v>
      </c>
      <c r="AV296" s="12" t="s">
        <v>21</v>
      </c>
      <c r="AW296" s="12" t="s">
        <v>36</v>
      </c>
      <c r="AX296" s="12" t="s">
        <v>80</v>
      </c>
      <c r="AY296" s="146" t="s">
        <v>125</v>
      </c>
    </row>
    <row r="297" spans="2:65" s="13" customFormat="1" ht="11.25">
      <c r="B297" s="151"/>
      <c r="D297" s="145" t="s">
        <v>135</v>
      </c>
      <c r="E297" s="152" t="s">
        <v>1</v>
      </c>
      <c r="F297" s="153" t="s">
        <v>137</v>
      </c>
      <c r="H297" s="154">
        <v>41.1</v>
      </c>
      <c r="I297" s="155"/>
      <c r="L297" s="151"/>
      <c r="M297" s="156"/>
      <c r="T297" s="157"/>
      <c r="AT297" s="152" t="s">
        <v>135</v>
      </c>
      <c r="AU297" s="152" t="s">
        <v>88</v>
      </c>
      <c r="AV297" s="13" t="s">
        <v>88</v>
      </c>
      <c r="AW297" s="13" t="s">
        <v>36</v>
      </c>
      <c r="AX297" s="13" t="s">
        <v>80</v>
      </c>
      <c r="AY297" s="152" t="s">
        <v>125</v>
      </c>
    </row>
    <row r="298" spans="2:65" s="12" customFormat="1" ht="11.25">
      <c r="B298" s="144"/>
      <c r="D298" s="145" t="s">
        <v>135</v>
      </c>
      <c r="E298" s="146" t="s">
        <v>1</v>
      </c>
      <c r="F298" s="147" t="s">
        <v>138</v>
      </c>
      <c r="H298" s="146" t="s">
        <v>1</v>
      </c>
      <c r="I298" s="148"/>
      <c r="L298" s="144"/>
      <c r="M298" s="149"/>
      <c r="T298" s="150"/>
      <c r="AT298" s="146" t="s">
        <v>135</v>
      </c>
      <c r="AU298" s="146" t="s">
        <v>88</v>
      </c>
      <c r="AV298" s="12" t="s">
        <v>21</v>
      </c>
      <c r="AW298" s="12" t="s">
        <v>36</v>
      </c>
      <c r="AX298" s="12" t="s">
        <v>80</v>
      </c>
      <c r="AY298" s="146" t="s">
        <v>125</v>
      </c>
    </row>
    <row r="299" spans="2:65" s="13" customFormat="1" ht="11.25">
      <c r="B299" s="151"/>
      <c r="D299" s="145" t="s">
        <v>135</v>
      </c>
      <c r="E299" s="152" t="s">
        <v>1</v>
      </c>
      <c r="F299" s="153" t="s">
        <v>139</v>
      </c>
      <c r="H299" s="154">
        <v>4.1100000000000003</v>
      </c>
      <c r="I299" s="155"/>
      <c r="L299" s="151"/>
      <c r="M299" s="156"/>
      <c r="T299" s="157"/>
      <c r="AT299" s="152" t="s">
        <v>135</v>
      </c>
      <c r="AU299" s="152" t="s">
        <v>88</v>
      </c>
      <c r="AV299" s="13" t="s">
        <v>88</v>
      </c>
      <c r="AW299" s="13" t="s">
        <v>36</v>
      </c>
      <c r="AX299" s="13" t="s">
        <v>80</v>
      </c>
      <c r="AY299" s="152" t="s">
        <v>125</v>
      </c>
    </row>
    <row r="300" spans="2:65" s="12" customFormat="1" ht="11.25">
      <c r="B300" s="144"/>
      <c r="D300" s="145" t="s">
        <v>135</v>
      </c>
      <c r="E300" s="146" t="s">
        <v>1</v>
      </c>
      <c r="F300" s="147" t="s">
        <v>140</v>
      </c>
      <c r="H300" s="146" t="s">
        <v>1</v>
      </c>
      <c r="I300" s="148"/>
      <c r="L300" s="144"/>
      <c r="M300" s="149"/>
      <c r="T300" s="150"/>
      <c r="AT300" s="146" t="s">
        <v>135</v>
      </c>
      <c r="AU300" s="146" t="s">
        <v>88</v>
      </c>
      <c r="AV300" s="12" t="s">
        <v>21</v>
      </c>
      <c r="AW300" s="12" t="s">
        <v>36</v>
      </c>
      <c r="AX300" s="12" t="s">
        <v>80</v>
      </c>
      <c r="AY300" s="146" t="s">
        <v>125</v>
      </c>
    </row>
    <row r="301" spans="2:65" s="13" customFormat="1" ht="11.25">
      <c r="B301" s="151"/>
      <c r="D301" s="145" t="s">
        <v>135</v>
      </c>
      <c r="E301" s="152" t="s">
        <v>1</v>
      </c>
      <c r="F301" s="153" t="s">
        <v>141</v>
      </c>
      <c r="H301" s="154">
        <v>27.76</v>
      </c>
      <c r="I301" s="155"/>
      <c r="L301" s="151"/>
      <c r="M301" s="156"/>
      <c r="T301" s="157"/>
      <c r="AT301" s="152" t="s">
        <v>135</v>
      </c>
      <c r="AU301" s="152" t="s">
        <v>88</v>
      </c>
      <c r="AV301" s="13" t="s">
        <v>88</v>
      </c>
      <c r="AW301" s="13" t="s">
        <v>36</v>
      </c>
      <c r="AX301" s="13" t="s">
        <v>80</v>
      </c>
      <c r="AY301" s="152" t="s">
        <v>125</v>
      </c>
    </row>
    <row r="302" spans="2:65" s="12" customFormat="1" ht="11.25">
      <c r="B302" s="144"/>
      <c r="D302" s="145" t="s">
        <v>135</v>
      </c>
      <c r="E302" s="146" t="s">
        <v>1</v>
      </c>
      <c r="F302" s="147" t="s">
        <v>142</v>
      </c>
      <c r="H302" s="146" t="s">
        <v>1</v>
      </c>
      <c r="I302" s="148"/>
      <c r="L302" s="144"/>
      <c r="M302" s="149"/>
      <c r="T302" s="150"/>
      <c r="AT302" s="146" t="s">
        <v>135</v>
      </c>
      <c r="AU302" s="146" t="s">
        <v>88</v>
      </c>
      <c r="AV302" s="12" t="s">
        <v>21</v>
      </c>
      <c r="AW302" s="12" t="s">
        <v>36</v>
      </c>
      <c r="AX302" s="12" t="s">
        <v>80</v>
      </c>
      <c r="AY302" s="146" t="s">
        <v>125</v>
      </c>
    </row>
    <row r="303" spans="2:65" s="13" customFormat="1" ht="11.25">
      <c r="B303" s="151"/>
      <c r="D303" s="145" t="s">
        <v>135</v>
      </c>
      <c r="E303" s="152" t="s">
        <v>1</v>
      </c>
      <c r="F303" s="153" t="s">
        <v>143</v>
      </c>
      <c r="H303" s="154">
        <v>10</v>
      </c>
      <c r="I303" s="155"/>
      <c r="L303" s="151"/>
      <c r="M303" s="156"/>
      <c r="T303" s="157"/>
      <c r="AT303" s="152" t="s">
        <v>135</v>
      </c>
      <c r="AU303" s="152" t="s">
        <v>88</v>
      </c>
      <c r="AV303" s="13" t="s">
        <v>88</v>
      </c>
      <c r="AW303" s="13" t="s">
        <v>36</v>
      </c>
      <c r="AX303" s="13" t="s">
        <v>80</v>
      </c>
      <c r="AY303" s="152" t="s">
        <v>125</v>
      </c>
    </row>
    <row r="304" spans="2:65" s="14" customFormat="1" ht="11.25">
      <c r="B304" s="158"/>
      <c r="D304" s="145" t="s">
        <v>135</v>
      </c>
      <c r="E304" s="159" t="s">
        <v>1</v>
      </c>
      <c r="F304" s="160" t="s">
        <v>144</v>
      </c>
      <c r="H304" s="161">
        <v>82.97</v>
      </c>
      <c r="I304" s="162"/>
      <c r="L304" s="158"/>
      <c r="M304" s="178"/>
      <c r="N304" s="179"/>
      <c r="O304" s="179"/>
      <c r="P304" s="179"/>
      <c r="Q304" s="179"/>
      <c r="R304" s="179"/>
      <c r="S304" s="179"/>
      <c r="T304" s="180"/>
      <c r="AT304" s="159" t="s">
        <v>135</v>
      </c>
      <c r="AU304" s="159" t="s">
        <v>88</v>
      </c>
      <c r="AV304" s="14" t="s">
        <v>133</v>
      </c>
      <c r="AW304" s="14" t="s">
        <v>36</v>
      </c>
      <c r="AX304" s="14" t="s">
        <v>21</v>
      </c>
      <c r="AY304" s="159" t="s">
        <v>125</v>
      </c>
    </row>
    <row r="305" spans="2:12" s="1" customFormat="1" ht="6.95" customHeight="1">
      <c r="B305" s="43"/>
      <c r="C305" s="44"/>
      <c r="D305" s="44"/>
      <c r="E305" s="44"/>
      <c r="F305" s="44"/>
      <c r="G305" s="44"/>
      <c r="H305" s="44"/>
      <c r="I305" s="44"/>
      <c r="J305" s="44"/>
      <c r="K305" s="44"/>
      <c r="L305" s="31"/>
    </row>
  </sheetData>
  <sheetProtection algorithmName="SHA-512" hashValue="mO0OBc1jrhyZo7gNBcdQt+UnHce1LNyzUVl5oLI1+VLTxHuUEBHPnu3hY3g6n7h75JkA7IfX66JwCUxUzhhpRQ==" saltValue="9M8vrPS0KSpthVXAY9OaS1pjIzBO9J1To8FiXzGxFq1kWFgc+yTMO65llHrk9vW4E/dPFYnkGF50QFX1UX7fxg==" spinCount="100000" sheet="1" objects="1" scenarios="1" formatColumns="0" formatRows="0" autoFilter="0"/>
  <autoFilter ref="C125:K304" xr:uid="{00000000-0009-0000-0000-000001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3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6" t="s">
        <v>91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88</v>
      </c>
    </row>
    <row r="4" spans="2:46" ht="24.95" customHeight="1">
      <c r="B4" s="19"/>
      <c r="D4" s="20" t="s">
        <v>92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4" t="str">
        <f>'Rekapitulace stavby'!K6</f>
        <v>ZŠ Dr. Miroslava Tyrše - výměna oken, IV. etapa</v>
      </c>
      <c r="F7" s="225"/>
      <c r="G7" s="225"/>
      <c r="H7" s="225"/>
      <c r="L7" s="19"/>
    </row>
    <row r="8" spans="2:46" s="1" customFormat="1" ht="12" customHeight="1">
      <c r="B8" s="31"/>
      <c r="D8" s="26" t="s">
        <v>93</v>
      </c>
      <c r="L8" s="31"/>
    </row>
    <row r="9" spans="2:46" s="1" customFormat="1" ht="16.5" customHeight="1">
      <c r="B9" s="31"/>
      <c r="E9" s="205" t="s">
        <v>342</v>
      </c>
      <c r="F9" s="226"/>
      <c r="G9" s="226"/>
      <c r="H9" s="226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19</v>
      </c>
      <c r="F11" s="24" t="s">
        <v>1</v>
      </c>
      <c r="I11" s="26" t="s">
        <v>20</v>
      </c>
      <c r="J11" s="24" t="s">
        <v>1</v>
      </c>
      <c r="L11" s="31"/>
    </row>
    <row r="12" spans="2:46" s="1" customFormat="1" ht="12" customHeight="1">
      <c r="B12" s="31"/>
      <c r="D12" s="26" t="s">
        <v>22</v>
      </c>
      <c r="F12" s="24" t="s">
        <v>38</v>
      </c>
      <c r="I12" s="26" t="s">
        <v>24</v>
      </c>
      <c r="J12" s="51" t="str">
        <f>'Rekapitulace stavby'!AN8</f>
        <v>13. 3. 2025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28</v>
      </c>
      <c r="I14" s="26" t="s">
        <v>29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>Město Česká Lípa</v>
      </c>
      <c r="I15" s="26" t="s">
        <v>31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32</v>
      </c>
      <c r="I17" s="26" t="s">
        <v>29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7" t="str">
        <f>'Rekapitulace stavby'!E14</f>
        <v>Vyplň údaj</v>
      </c>
      <c r="F18" s="189"/>
      <c r="G18" s="189"/>
      <c r="H18" s="189"/>
      <c r="I18" s="26" t="s">
        <v>31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34</v>
      </c>
      <c r="I20" s="26" t="s">
        <v>29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>Petr Kubiš</v>
      </c>
      <c r="I21" s="26" t="s">
        <v>31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37</v>
      </c>
      <c r="I23" s="26" t="s">
        <v>29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31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39</v>
      </c>
      <c r="L26" s="31"/>
    </row>
    <row r="27" spans="2:12" s="7" customFormat="1" ht="16.5" customHeight="1">
      <c r="B27" s="88"/>
      <c r="E27" s="194" t="s">
        <v>1</v>
      </c>
      <c r="F27" s="194"/>
      <c r="G27" s="194"/>
      <c r="H27" s="194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40</v>
      </c>
      <c r="J30" s="65">
        <f>ROUND(J122,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42</v>
      </c>
      <c r="I32" s="34" t="s">
        <v>41</v>
      </c>
      <c r="J32" s="34" t="s">
        <v>43</v>
      </c>
      <c r="L32" s="31"/>
    </row>
    <row r="33" spans="2:12" s="1" customFormat="1" ht="14.45" customHeight="1">
      <c r="B33" s="31"/>
      <c r="D33" s="54" t="s">
        <v>44</v>
      </c>
      <c r="E33" s="26" t="s">
        <v>45</v>
      </c>
      <c r="F33" s="90">
        <f>ROUND((SUM(BE122:BE138)),  2)</f>
        <v>0</v>
      </c>
      <c r="I33" s="91">
        <v>0.21</v>
      </c>
      <c r="J33" s="90">
        <f>ROUND(((SUM(BE122:BE138))*I33),  2)</f>
        <v>0</v>
      </c>
      <c r="L33" s="31"/>
    </row>
    <row r="34" spans="2:12" s="1" customFormat="1" ht="14.45" customHeight="1">
      <c r="B34" s="31"/>
      <c r="E34" s="26" t="s">
        <v>46</v>
      </c>
      <c r="F34" s="90">
        <f>ROUND((SUM(BF122:BF138)),  2)</f>
        <v>0</v>
      </c>
      <c r="I34" s="91">
        <v>0.15</v>
      </c>
      <c r="J34" s="90">
        <f>ROUND(((SUM(BF122:BF138))*I34),  2)</f>
        <v>0</v>
      </c>
      <c r="L34" s="31"/>
    </row>
    <row r="35" spans="2:12" s="1" customFormat="1" ht="14.45" hidden="1" customHeight="1">
      <c r="B35" s="31"/>
      <c r="E35" s="26" t="s">
        <v>47</v>
      </c>
      <c r="F35" s="90">
        <f>ROUND((SUM(BG122:BG138)),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48</v>
      </c>
      <c r="F36" s="90">
        <f>ROUND((SUM(BH122:BH138)),  2)</f>
        <v>0</v>
      </c>
      <c r="I36" s="91">
        <v>0.15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49</v>
      </c>
      <c r="F37" s="90">
        <f>ROUND((SUM(BI122:BI138)),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50</v>
      </c>
      <c r="E39" s="56"/>
      <c r="F39" s="56"/>
      <c r="G39" s="94" t="s">
        <v>51</v>
      </c>
      <c r="H39" s="95" t="s">
        <v>52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53</v>
      </c>
      <c r="E50" s="41"/>
      <c r="F50" s="41"/>
      <c r="G50" s="40" t="s">
        <v>54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55</v>
      </c>
      <c r="E61" s="33"/>
      <c r="F61" s="98" t="s">
        <v>56</v>
      </c>
      <c r="G61" s="42" t="s">
        <v>55</v>
      </c>
      <c r="H61" s="33"/>
      <c r="I61" s="33"/>
      <c r="J61" s="99" t="s">
        <v>56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57</v>
      </c>
      <c r="E65" s="41"/>
      <c r="F65" s="41"/>
      <c r="G65" s="40" t="s">
        <v>58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55</v>
      </c>
      <c r="E76" s="33"/>
      <c r="F76" s="98" t="s">
        <v>56</v>
      </c>
      <c r="G76" s="42" t="s">
        <v>55</v>
      </c>
      <c r="H76" s="33"/>
      <c r="I76" s="33"/>
      <c r="J76" s="99" t="s">
        <v>56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95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4" t="str">
        <f>E7</f>
        <v>ZŠ Dr. Miroslava Tyrše - výměna oken, IV. etapa</v>
      </c>
      <c r="F85" s="225"/>
      <c r="G85" s="225"/>
      <c r="H85" s="225"/>
      <c r="L85" s="31"/>
    </row>
    <row r="86" spans="2:47" s="1" customFormat="1" ht="12" customHeight="1">
      <c r="B86" s="31"/>
      <c r="C86" s="26" t="s">
        <v>93</v>
      </c>
      <c r="L86" s="31"/>
    </row>
    <row r="87" spans="2:47" s="1" customFormat="1" ht="16.5" customHeight="1">
      <c r="B87" s="31"/>
      <c r="E87" s="205" t="str">
        <f>E9</f>
        <v>240127-2 - VRN</v>
      </c>
      <c r="F87" s="226"/>
      <c r="G87" s="226"/>
      <c r="H87" s="226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22</v>
      </c>
      <c r="F89" s="24" t="str">
        <f>F12</f>
        <v xml:space="preserve"> </v>
      </c>
      <c r="I89" s="26" t="s">
        <v>24</v>
      </c>
      <c r="J89" s="51" t="str">
        <f>IF(J12="","",J12)</f>
        <v>13. 3. 2025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28</v>
      </c>
      <c r="F91" s="24" t="str">
        <f>E15</f>
        <v>Město Česká Lípa</v>
      </c>
      <c r="I91" s="26" t="s">
        <v>34</v>
      </c>
      <c r="J91" s="29" t="str">
        <f>E21</f>
        <v>Petr Kubiš</v>
      </c>
      <c r="L91" s="31"/>
    </row>
    <row r="92" spans="2:47" s="1" customFormat="1" ht="15.2" customHeight="1">
      <c r="B92" s="31"/>
      <c r="C92" s="26" t="s">
        <v>32</v>
      </c>
      <c r="F92" s="24" t="str">
        <f>IF(E18="","",E18)</f>
        <v>Vyplň údaj</v>
      </c>
      <c r="I92" s="26" t="s">
        <v>37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96</v>
      </c>
      <c r="D94" s="92"/>
      <c r="E94" s="92"/>
      <c r="F94" s="92"/>
      <c r="G94" s="92"/>
      <c r="H94" s="92"/>
      <c r="I94" s="92"/>
      <c r="J94" s="101" t="s">
        <v>97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98</v>
      </c>
      <c r="J96" s="65">
        <f>J122</f>
        <v>0</v>
      </c>
      <c r="L96" s="31"/>
      <c r="AU96" s="16" t="s">
        <v>99</v>
      </c>
    </row>
    <row r="97" spans="2:12" s="8" customFormat="1" ht="24.95" customHeight="1">
      <c r="B97" s="103"/>
      <c r="D97" s="104" t="s">
        <v>343</v>
      </c>
      <c r="E97" s="105"/>
      <c r="F97" s="105"/>
      <c r="G97" s="105"/>
      <c r="H97" s="105"/>
      <c r="I97" s="105"/>
      <c r="J97" s="106">
        <f>J123</f>
        <v>0</v>
      </c>
      <c r="L97" s="103"/>
    </row>
    <row r="98" spans="2:12" s="9" customFormat="1" ht="19.899999999999999" customHeight="1">
      <c r="B98" s="107"/>
      <c r="D98" s="108" t="s">
        <v>344</v>
      </c>
      <c r="E98" s="109"/>
      <c r="F98" s="109"/>
      <c r="G98" s="109"/>
      <c r="H98" s="109"/>
      <c r="I98" s="109"/>
      <c r="J98" s="110">
        <f>J124</f>
        <v>0</v>
      </c>
      <c r="L98" s="107"/>
    </row>
    <row r="99" spans="2:12" s="9" customFormat="1" ht="19.899999999999999" customHeight="1">
      <c r="B99" s="107"/>
      <c r="D99" s="108" t="s">
        <v>345</v>
      </c>
      <c r="E99" s="109"/>
      <c r="F99" s="109"/>
      <c r="G99" s="109"/>
      <c r="H99" s="109"/>
      <c r="I99" s="109"/>
      <c r="J99" s="110">
        <f>J126</f>
        <v>0</v>
      </c>
      <c r="L99" s="107"/>
    </row>
    <row r="100" spans="2:12" s="9" customFormat="1" ht="19.899999999999999" customHeight="1">
      <c r="B100" s="107"/>
      <c r="D100" s="108" t="s">
        <v>346</v>
      </c>
      <c r="E100" s="109"/>
      <c r="F100" s="109"/>
      <c r="G100" s="109"/>
      <c r="H100" s="109"/>
      <c r="I100" s="109"/>
      <c r="J100" s="110">
        <f>J129</f>
        <v>0</v>
      </c>
      <c r="L100" s="107"/>
    </row>
    <row r="101" spans="2:12" s="9" customFormat="1" ht="19.899999999999999" customHeight="1">
      <c r="B101" s="107"/>
      <c r="D101" s="108" t="s">
        <v>347</v>
      </c>
      <c r="E101" s="109"/>
      <c r="F101" s="109"/>
      <c r="G101" s="109"/>
      <c r="H101" s="109"/>
      <c r="I101" s="109"/>
      <c r="J101" s="110">
        <f>J134</f>
        <v>0</v>
      </c>
      <c r="L101" s="107"/>
    </row>
    <row r="102" spans="2:12" s="9" customFormat="1" ht="19.899999999999999" customHeight="1">
      <c r="B102" s="107"/>
      <c r="D102" s="108" t="s">
        <v>348</v>
      </c>
      <c r="E102" s="109"/>
      <c r="F102" s="109"/>
      <c r="G102" s="109"/>
      <c r="H102" s="109"/>
      <c r="I102" s="109"/>
      <c r="J102" s="110">
        <f>J136</f>
        <v>0</v>
      </c>
      <c r="L102" s="107"/>
    </row>
    <row r="103" spans="2:12" s="1" customFormat="1" ht="21.75" customHeight="1">
      <c r="B103" s="31"/>
      <c r="L103" s="31"/>
    </row>
    <row r="104" spans="2:12" s="1" customFormat="1" ht="6.95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31"/>
    </row>
    <row r="108" spans="2:12" s="1" customFormat="1" ht="6.95" customHeight="1"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31"/>
    </row>
    <row r="109" spans="2:12" s="1" customFormat="1" ht="24.95" customHeight="1">
      <c r="B109" s="31"/>
      <c r="C109" s="20" t="s">
        <v>110</v>
      </c>
      <c r="L109" s="31"/>
    </row>
    <row r="110" spans="2:12" s="1" customFormat="1" ht="6.95" customHeight="1">
      <c r="B110" s="31"/>
      <c r="L110" s="31"/>
    </row>
    <row r="111" spans="2:12" s="1" customFormat="1" ht="12" customHeight="1">
      <c r="B111" s="31"/>
      <c r="C111" s="26" t="s">
        <v>16</v>
      </c>
      <c r="L111" s="31"/>
    </row>
    <row r="112" spans="2:12" s="1" customFormat="1" ht="16.5" customHeight="1">
      <c r="B112" s="31"/>
      <c r="E112" s="224" t="str">
        <f>E7</f>
        <v>ZŠ Dr. Miroslava Tyrše - výměna oken, IV. etapa</v>
      </c>
      <c r="F112" s="225"/>
      <c r="G112" s="225"/>
      <c r="H112" s="225"/>
      <c r="L112" s="31"/>
    </row>
    <row r="113" spans="2:65" s="1" customFormat="1" ht="12" customHeight="1">
      <c r="B113" s="31"/>
      <c r="C113" s="26" t="s">
        <v>93</v>
      </c>
      <c r="L113" s="31"/>
    </row>
    <row r="114" spans="2:65" s="1" customFormat="1" ht="16.5" customHeight="1">
      <c r="B114" s="31"/>
      <c r="E114" s="205" t="str">
        <f>E9</f>
        <v>240127-2 - VRN</v>
      </c>
      <c r="F114" s="226"/>
      <c r="G114" s="226"/>
      <c r="H114" s="226"/>
      <c r="L114" s="31"/>
    </row>
    <row r="115" spans="2:65" s="1" customFormat="1" ht="6.95" customHeight="1">
      <c r="B115" s="31"/>
      <c r="L115" s="31"/>
    </row>
    <row r="116" spans="2:65" s="1" customFormat="1" ht="12" customHeight="1">
      <c r="B116" s="31"/>
      <c r="C116" s="26" t="s">
        <v>22</v>
      </c>
      <c r="F116" s="24" t="str">
        <f>F12</f>
        <v xml:space="preserve"> </v>
      </c>
      <c r="I116" s="26" t="s">
        <v>24</v>
      </c>
      <c r="J116" s="51" t="str">
        <f>IF(J12="","",J12)</f>
        <v>13. 3. 2025</v>
      </c>
      <c r="L116" s="31"/>
    </row>
    <row r="117" spans="2:65" s="1" customFormat="1" ht="6.95" customHeight="1">
      <c r="B117" s="31"/>
      <c r="L117" s="31"/>
    </row>
    <row r="118" spans="2:65" s="1" customFormat="1" ht="15.2" customHeight="1">
      <c r="B118" s="31"/>
      <c r="C118" s="26" t="s">
        <v>28</v>
      </c>
      <c r="F118" s="24" t="str">
        <f>E15</f>
        <v>Město Česká Lípa</v>
      </c>
      <c r="I118" s="26" t="s">
        <v>34</v>
      </c>
      <c r="J118" s="29" t="str">
        <f>E21</f>
        <v>Petr Kubiš</v>
      </c>
      <c r="L118" s="31"/>
    </row>
    <row r="119" spans="2:65" s="1" customFormat="1" ht="15.2" customHeight="1">
      <c r="B119" s="31"/>
      <c r="C119" s="26" t="s">
        <v>32</v>
      </c>
      <c r="F119" s="24" t="str">
        <f>IF(E18="","",E18)</f>
        <v>Vyplň údaj</v>
      </c>
      <c r="I119" s="26" t="s">
        <v>37</v>
      </c>
      <c r="J119" s="29" t="str">
        <f>E24</f>
        <v xml:space="preserve"> </v>
      </c>
      <c r="L119" s="31"/>
    </row>
    <row r="120" spans="2:65" s="1" customFormat="1" ht="10.35" customHeight="1">
      <c r="B120" s="31"/>
      <c r="L120" s="31"/>
    </row>
    <row r="121" spans="2:65" s="10" customFormat="1" ht="29.25" customHeight="1">
      <c r="B121" s="111"/>
      <c r="C121" s="112" t="s">
        <v>111</v>
      </c>
      <c r="D121" s="113" t="s">
        <v>65</v>
      </c>
      <c r="E121" s="113" t="s">
        <v>61</v>
      </c>
      <c r="F121" s="113" t="s">
        <v>62</v>
      </c>
      <c r="G121" s="113" t="s">
        <v>112</v>
      </c>
      <c r="H121" s="113" t="s">
        <v>113</v>
      </c>
      <c r="I121" s="113" t="s">
        <v>114</v>
      </c>
      <c r="J121" s="113" t="s">
        <v>97</v>
      </c>
      <c r="K121" s="114" t="s">
        <v>115</v>
      </c>
      <c r="L121" s="111"/>
      <c r="M121" s="58" t="s">
        <v>1</v>
      </c>
      <c r="N121" s="59" t="s">
        <v>44</v>
      </c>
      <c r="O121" s="59" t="s">
        <v>116</v>
      </c>
      <c r="P121" s="59" t="s">
        <v>117</v>
      </c>
      <c r="Q121" s="59" t="s">
        <v>118</v>
      </c>
      <c r="R121" s="59" t="s">
        <v>119</v>
      </c>
      <c r="S121" s="59" t="s">
        <v>120</v>
      </c>
      <c r="T121" s="60" t="s">
        <v>121</v>
      </c>
    </row>
    <row r="122" spans="2:65" s="1" customFormat="1" ht="22.9" customHeight="1">
      <c r="B122" s="31"/>
      <c r="C122" s="63" t="s">
        <v>122</v>
      </c>
      <c r="J122" s="115">
        <f>BK122</f>
        <v>0</v>
      </c>
      <c r="L122" s="31"/>
      <c r="M122" s="61"/>
      <c r="N122" s="52"/>
      <c r="O122" s="52"/>
      <c r="P122" s="116">
        <f>P123</f>
        <v>0</v>
      </c>
      <c r="Q122" s="52"/>
      <c r="R122" s="116">
        <f>R123</f>
        <v>0</v>
      </c>
      <c r="S122" s="52"/>
      <c r="T122" s="117">
        <f>T123</f>
        <v>0</v>
      </c>
      <c r="AT122" s="16" t="s">
        <v>79</v>
      </c>
      <c r="AU122" s="16" t="s">
        <v>99</v>
      </c>
      <c r="BK122" s="118">
        <f>BK123</f>
        <v>0</v>
      </c>
    </row>
    <row r="123" spans="2:65" s="11" customFormat="1" ht="25.9" customHeight="1">
      <c r="B123" s="119"/>
      <c r="D123" s="120" t="s">
        <v>79</v>
      </c>
      <c r="E123" s="121" t="s">
        <v>90</v>
      </c>
      <c r="F123" s="121" t="s">
        <v>349</v>
      </c>
      <c r="I123" s="122"/>
      <c r="J123" s="123">
        <f>BK123</f>
        <v>0</v>
      </c>
      <c r="L123" s="119"/>
      <c r="M123" s="124"/>
      <c r="P123" s="125">
        <f>P124+P126+P129+P134+P136</f>
        <v>0</v>
      </c>
      <c r="R123" s="125">
        <f>R124+R126+R129+R134+R136</f>
        <v>0</v>
      </c>
      <c r="T123" s="126">
        <f>T124+T126+T129+T134+T136</f>
        <v>0</v>
      </c>
      <c r="AR123" s="120" t="s">
        <v>162</v>
      </c>
      <c r="AT123" s="127" t="s">
        <v>79</v>
      </c>
      <c r="AU123" s="127" t="s">
        <v>80</v>
      </c>
      <c r="AY123" s="120" t="s">
        <v>125</v>
      </c>
      <c r="BK123" s="128">
        <f>BK124+BK126+BK129+BK134+BK136</f>
        <v>0</v>
      </c>
    </row>
    <row r="124" spans="2:65" s="11" customFormat="1" ht="22.9" customHeight="1">
      <c r="B124" s="119"/>
      <c r="D124" s="120" t="s">
        <v>79</v>
      </c>
      <c r="E124" s="129" t="s">
        <v>350</v>
      </c>
      <c r="F124" s="129" t="s">
        <v>351</v>
      </c>
      <c r="I124" s="122"/>
      <c r="J124" s="130">
        <f>BK124</f>
        <v>0</v>
      </c>
      <c r="L124" s="119"/>
      <c r="M124" s="124"/>
      <c r="P124" s="125">
        <f>P125</f>
        <v>0</v>
      </c>
      <c r="R124" s="125">
        <f>R125</f>
        <v>0</v>
      </c>
      <c r="T124" s="126">
        <f>T125</f>
        <v>0</v>
      </c>
      <c r="AR124" s="120" t="s">
        <v>162</v>
      </c>
      <c r="AT124" s="127" t="s">
        <v>79</v>
      </c>
      <c r="AU124" s="127" t="s">
        <v>21</v>
      </c>
      <c r="AY124" s="120" t="s">
        <v>125</v>
      </c>
      <c r="BK124" s="128">
        <f>BK125</f>
        <v>0</v>
      </c>
    </row>
    <row r="125" spans="2:65" s="1" customFormat="1" ht="24.2" customHeight="1">
      <c r="B125" s="31"/>
      <c r="C125" s="131" t="s">
        <v>21</v>
      </c>
      <c r="D125" s="131" t="s">
        <v>128</v>
      </c>
      <c r="E125" s="132" t="s">
        <v>352</v>
      </c>
      <c r="F125" s="133" t="s">
        <v>353</v>
      </c>
      <c r="G125" s="134" t="s">
        <v>165</v>
      </c>
      <c r="H125" s="135">
        <v>1</v>
      </c>
      <c r="I125" s="136"/>
      <c r="J125" s="137">
        <f>ROUND(I125*H125,2)</f>
        <v>0</v>
      </c>
      <c r="K125" s="133" t="s">
        <v>132</v>
      </c>
      <c r="L125" s="31"/>
      <c r="M125" s="138" t="s">
        <v>1</v>
      </c>
      <c r="N125" s="139" t="s">
        <v>45</v>
      </c>
      <c r="P125" s="140">
        <f>O125*H125</f>
        <v>0</v>
      </c>
      <c r="Q125" s="140">
        <v>0</v>
      </c>
      <c r="R125" s="140">
        <f>Q125*H125</f>
        <v>0</v>
      </c>
      <c r="S125" s="140">
        <v>0</v>
      </c>
      <c r="T125" s="141">
        <f>S125*H125</f>
        <v>0</v>
      </c>
      <c r="AR125" s="142" t="s">
        <v>133</v>
      </c>
      <c r="AT125" s="142" t="s">
        <v>128</v>
      </c>
      <c r="AU125" s="142" t="s">
        <v>88</v>
      </c>
      <c r="AY125" s="16" t="s">
        <v>125</v>
      </c>
      <c r="BE125" s="143">
        <f>IF(N125="základní",J125,0)</f>
        <v>0</v>
      </c>
      <c r="BF125" s="143">
        <f>IF(N125="snížená",J125,0)</f>
        <v>0</v>
      </c>
      <c r="BG125" s="143">
        <f>IF(N125="zákl. přenesená",J125,0)</f>
        <v>0</v>
      </c>
      <c r="BH125" s="143">
        <f>IF(N125="sníž. přenesená",J125,0)</f>
        <v>0</v>
      </c>
      <c r="BI125" s="143">
        <f>IF(N125="nulová",J125,0)</f>
        <v>0</v>
      </c>
      <c r="BJ125" s="16" t="s">
        <v>21</v>
      </c>
      <c r="BK125" s="143">
        <f>ROUND(I125*H125,2)</f>
        <v>0</v>
      </c>
      <c r="BL125" s="16" t="s">
        <v>133</v>
      </c>
      <c r="BM125" s="142" t="s">
        <v>88</v>
      </c>
    </row>
    <row r="126" spans="2:65" s="11" customFormat="1" ht="22.9" customHeight="1">
      <c r="B126" s="119"/>
      <c r="D126" s="120" t="s">
        <v>79</v>
      </c>
      <c r="E126" s="129" t="s">
        <v>354</v>
      </c>
      <c r="F126" s="129" t="s">
        <v>355</v>
      </c>
      <c r="I126" s="122"/>
      <c r="J126" s="130">
        <f>BK126</f>
        <v>0</v>
      </c>
      <c r="L126" s="119"/>
      <c r="M126" s="124"/>
      <c r="P126" s="125">
        <f>SUM(P127:P128)</f>
        <v>0</v>
      </c>
      <c r="R126" s="125">
        <f>SUM(R127:R128)</f>
        <v>0</v>
      </c>
      <c r="T126" s="126">
        <f>SUM(T127:T128)</f>
        <v>0</v>
      </c>
      <c r="AR126" s="120" t="s">
        <v>162</v>
      </c>
      <c r="AT126" s="127" t="s">
        <v>79</v>
      </c>
      <c r="AU126" s="127" t="s">
        <v>21</v>
      </c>
      <c r="AY126" s="120" t="s">
        <v>125</v>
      </c>
      <c r="BK126" s="128">
        <f>SUM(BK127:BK128)</f>
        <v>0</v>
      </c>
    </row>
    <row r="127" spans="2:65" s="1" customFormat="1" ht="16.5" customHeight="1">
      <c r="B127" s="31"/>
      <c r="C127" s="131" t="s">
        <v>88</v>
      </c>
      <c r="D127" s="131" t="s">
        <v>128</v>
      </c>
      <c r="E127" s="132" t="s">
        <v>356</v>
      </c>
      <c r="F127" s="133" t="s">
        <v>357</v>
      </c>
      <c r="G127" s="134" t="s">
        <v>358</v>
      </c>
      <c r="H127" s="135">
        <v>1</v>
      </c>
      <c r="I127" s="136"/>
      <c r="J127" s="137">
        <f>ROUND(I127*H127,2)</f>
        <v>0</v>
      </c>
      <c r="K127" s="133" t="s">
        <v>132</v>
      </c>
      <c r="L127" s="31"/>
      <c r="M127" s="138" t="s">
        <v>1</v>
      </c>
      <c r="N127" s="139" t="s">
        <v>45</v>
      </c>
      <c r="P127" s="140">
        <f>O127*H127</f>
        <v>0</v>
      </c>
      <c r="Q127" s="140">
        <v>0</v>
      </c>
      <c r="R127" s="140">
        <f>Q127*H127</f>
        <v>0</v>
      </c>
      <c r="S127" s="140">
        <v>0</v>
      </c>
      <c r="T127" s="141">
        <f>S127*H127</f>
        <v>0</v>
      </c>
      <c r="AR127" s="142" t="s">
        <v>133</v>
      </c>
      <c r="AT127" s="142" t="s">
        <v>128</v>
      </c>
      <c r="AU127" s="142" t="s">
        <v>88</v>
      </c>
      <c r="AY127" s="16" t="s">
        <v>125</v>
      </c>
      <c r="BE127" s="143">
        <f>IF(N127="základní",J127,0)</f>
        <v>0</v>
      </c>
      <c r="BF127" s="143">
        <f>IF(N127="snížená",J127,0)</f>
        <v>0</v>
      </c>
      <c r="BG127" s="143">
        <f>IF(N127="zákl. přenesená",J127,0)</f>
        <v>0</v>
      </c>
      <c r="BH127" s="143">
        <f>IF(N127="sníž. přenesená",J127,0)</f>
        <v>0</v>
      </c>
      <c r="BI127" s="143">
        <f>IF(N127="nulová",J127,0)</f>
        <v>0</v>
      </c>
      <c r="BJ127" s="16" t="s">
        <v>21</v>
      </c>
      <c r="BK127" s="143">
        <f>ROUND(I127*H127,2)</f>
        <v>0</v>
      </c>
      <c r="BL127" s="16" t="s">
        <v>133</v>
      </c>
      <c r="BM127" s="142" t="s">
        <v>133</v>
      </c>
    </row>
    <row r="128" spans="2:65" s="1" customFormat="1" ht="19.5">
      <c r="B128" s="31"/>
      <c r="D128" s="145" t="s">
        <v>209</v>
      </c>
      <c r="F128" s="165" t="s">
        <v>359</v>
      </c>
      <c r="I128" s="166"/>
      <c r="L128" s="31"/>
      <c r="M128" s="167"/>
      <c r="T128" s="55"/>
      <c r="AT128" s="16" t="s">
        <v>209</v>
      </c>
      <c r="AU128" s="16" t="s">
        <v>88</v>
      </c>
    </row>
    <row r="129" spans="2:65" s="11" customFormat="1" ht="22.9" customHeight="1">
      <c r="B129" s="119"/>
      <c r="D129" s="120" t="s">
        <v>79</v>
      </c>
      <c r="E129" s="129" t="s">
        <v>360</v>
      </c>
      <c r="F129" s="129" t="s">
        <v>361</v>
      </c>
      <c r="I129" s="122"/>
      <c r="J129" s="130">
        <f>BK129</f>
        <v>0</v>
      </c>
      <c r="L129" s="119"/>
      <c r="M129" s="124"/>
      <c r="P129" s="125">
        <f>SUM(P130:P133)</f>
        <v>0</v>
      </c>
      <c r="R129" s="125">
        <f>SUM(R130:R133)</f>
        <v>0</v>
      </c>
      <c r="T129" s="126">
        <f>SUM(T130:T133)</f>
        <v>0</v>
      </c>
      <c r="AR129" s="120" t="s">
        <v>162</v>
      </c>
      <c r="AT129" s="127" t="s">
        <v>79</v>
      </c>
      <c r="AU129" s="127" t="s">
        <v>21</v>
      </c>
      <c r="AY129" s="120" t="s">
        <v>125</v>
      </c>
      <c r="BK129" s="128">
        <f>SUM(BK130:BK133)</f>
        <v>0</v>
      </c>
    </row>
    <row r="130" spans="2:65" s="1" customFormat="1" ht="24.2" customHeight="1">
      <c r="B130" s="31"/>
      <c r="C130" s="131" t="s">
        <v>148</v>
      </c>
      <c r="D130" s="131" t="s">
        <v>128</v>
      </c>
      <c r="E130" s="132" t="s">
        <v>362</v>
      </c>
      <c r="F130" s="133" t="s">
        <v>363</v>
      </c>
      <c r="G130" s="134" t="s">
        <v>165</v>
      </c>
      <c r="H130" s="135">
        <v>1</v>
      </c>
      <c r="I130" s="136"/>
      <c r="J130" s="137">
        <f>ROUND(I130*H130,2)</f>
        <v>0</v>
      </c>
      <c r="K130" s="133" t="s">
        <v>132</v>
      </c>
      <c r="L130" s="31"/>
      <c r="M130" s="138" t="s">
        <v>1</v>
      </c>
      <c r="N130" s="139" t="s">
        <v>45</v>
      </c>
      <c r="P130" s="140">
        <f>O130*H130</f>
        <v>0</v>
      </c>
      <c r="Q130" s="140">
        <v>0</v>
      </c>
      <c r="R130" s="140">
        <f>Q130*H130</f>
        <v>0</v>
      </c>
      <c r="S130" s="140">
        <v>0</v>
      </c>
      <c r="T130" s="141">
        <f>S130*H130</f>
        <v>0</v>
      </c>
      <c r="AR130" s="142" t="s">
        <v>133</v>
      </c>
      <c r="AT130" s="142" t="s">
        <v>128</v>
      </c>
      <c r="AU130" s="142" t="s">
        <v>88</v>
      </c>
      <c r="AY130" s="16" t="s">
        <v>125</v>
      </c>
      <c r="BE130" s="143">
        <f>IF(N130="základní",J130,0)</f>
        <v>0</v>
      </c>
      <c r="BF130" s="143">
        <f>IF(N130="snížená",J130,0)</f>
        <v>0</v>
      </c>
      <c r="BG130" s="143">
        <f>IF(N130="zákl. přenesená",J130,0)</f>
        <v>0</v>
      </c>
      <c r="BH130" s="143">
        <f>IF(N130="sníž. přenesená",J130,0)</f>
        <v>0</v>
      </c>
      <c r="BI130" s="143">
        <f>IF(N130="nulová",J130,0)</f>
        <v>0</v>
      </c>
      <c r="BJ130" s="16" t="s">
        <v>21</v>
      </c>
      <c r="BK130" s="143">
        <f>ROUND(I130*H130,2)</f>
        <v>0</v>
      </c>
      <c r="BL130" s="16" t="s">
        <v>133</v>
      </c>
      <c r="BM130" s="142" t="s">
        <v>126</v>
      </c>
    </row>
    <row r="131" spans="2:65" s="1" customFormat="1" ht="16.5" customHeight="1">
      <c r="B131" s="31"/>
      <c r="C131" s="131" t="s">
        <v>133</v>
      </c>
      <c r="D131" s="131" t="s">
        <v>128</v>
      </c>
      <c r="E131" s="132" t="s">
        <v>364</v>
      </c>
      <c r="F131" s="133" t="s">
        <v>365</v>
      </c>
      <c r="G131" s="134" t="s">
        <v>165</v>
      </c>
      <c r="H131" s="135">
        <v>1</v>
      </c>
      <c r="I131" s="136"/>
      <c r="J131" s="137">
        <f>ROUND(I131*H131,2)</f>
        <v>0</v>
      </c>
      <c r="K131" s="133" t="s">
        <v>132</v>
      </c>
      <c r="L131" s="31"/>
      <c r="M131" s="138" t="s">
        <v>1</v>
      </c>
      <c r="N131" s="139" t="s">
        <v>45</v>
      </c>
      <c r="P131" s="140">
        <f>O131*H131</f>
        <v>0</v>
      </c>
      <c r="Q131" s="140">
        <v>0</v>
      </c>
      <c r="R131" s="140">
        <f>Q131*H131</f>
        <v>0</v>
      </c>
      <c r="S131" s="140">
        <v>0</v>
      </c>
      <c r="T131" s="141">
        <f>S131*H131</f>
        <v>0</v>
      </c>
      <c r="AR131" s="142" t="s">
        <v>133</v>
      </c>
      <c r="AT131" s="142" t="s">
        <v>128</v>
      </c>
      <c r="AU131" s="142" t="s">
        <v>88</v>
      </c>
      <c r="AY131" s="16" t="s">
        <v>125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6" t="s">
        <v>21</v>
      </c>
      <c r="BK131" s="143">
        <f>ROUND(I131*H131,2)</f>
        <v>0</v>
      </c>
      <c r="BL131" s="16" t="s">
        <v>133</v>
      </c>
      <c r="BM131" s="142" t="s">
        <v>184</v>
      </c>
    </row>
    <row r="132" spans="2:65" s="1" customFormat="1" ht="16.5" customHeight="1">
      <c r="B132" s="31"/>
      <c r="C132" s="131" t="s">
        <v>162</v>
      </c>
      <c r="D132" s="131" t="s">
        <v>128</v>
      </c>
      <c r="E132" s="132" t="s">
        <v>366</v>
      </c>
      <c r="F132" s="133" t="s">
        <v>367</v>
      </c>
      <c r="G132" s="134" t="s">
        <v>165</v>
      </c>
      <c r="H132" s="135">
        <v>1</v>
      </c>
      <c r="I132" s="136"/>
      <c r="J132" s="137">
        <f>ROUND(I132*H132,2)</f>
        <v>0</v>
      </c>
      <c r="K132" s="133" t="s">
        <v>132</v>
      </c>
      <c r="L132" s="31"/>
      <c r="M132" s="138" t="s">
        <v>1</v>
      </c>
      <c r="N132" s="139" t="s">
        <v>45</v>
      </c>
      <c r="P132" s="140">
        <f>O132*H132</f>
        <v>0</v>
      </c>
      <c r="Q132" s="140">
        <v>0</v>
      </c>
      <c r="R132" s="140">
        <f>Q132*H132</f>
        <v>0</v>
      </c>
      <c r="S132" s="140">
        <v>0</v>
      </c>
      <c r="T132" s="141">
        <f>S132*H132</f>
        <v>0</v>
      </c>
      <c r="AR132" s="142" t="s">
        <v>133</v>
      </c>
      <c r="AT132" s="142" t="s">
        <v>128</v>
      </c>
      <c r="AU132" s="142" t="s">
        <v>88</v>
      </c>
      <c r="AY132" s="16" t="s">
        <v>125</v>
      </c>
      <c r="BE132" s="143">
        <f>IF(N132="základní",J132,0)</f>
        <v>0</v>
      </c>
      <c r="BF132" s="143">
        <f>IF(N132="snížená",J132,0)</f>
        <v>0</v>
      </c>
      <c r="BG132" s="143">
        <f>IF(N132="zákl. přenesená",J132,0)</f>
        <v>0</v>
      </c>
      <c r="BH132" s="143">
        <f>IF(N132="sníž. přenesená",J132,0)</f>
        <v>0</v>
      </c>
      <c r="BI132" s="143">
        <f>IF(N132="nulová",J132,0)</f>
        <v>0</v>
      </c>
      <c r="BJ132" s="16" t="s">
        <v>21</v>
      </c>
      <c r="BK132" s="143">
        <f>ROUND(I132*H132,2)</f>
        <v>0</v>
      </c>
      <c r="BL132" s="16" t="s">
        <v>133</v>
      </c>
      <c r="BM132" s="142" t="s">
        <v>26</v>
      </c>
    </row>
    <row r="133" spans="2:65" s="1" customFormat="1" ht="16.5" customHeight="1">
      <c r="B133" s="31"/>
      <c r="C133" s="131" t="s">
        <v>126</v>
      </c>
      <c r="D133" s="131" t="s">
        <v>128</v>
      </c>
      <c r="E133" s="132" t="s">
        <v>368</v>
      </c>
      <c r="F133" s="133" t="s">
        <v>369</v>
      </c>
      <c r="G133" s="134" t="s">
        <v>165</v>
      </c>
      <c r="H133" s="135">
        <v>1</v>
      </c>
      <c r="I133" s="136"/>
      <c r="J133" s="137">
        <f>ROUND(I133*H133,2)</f>
        <v>0</v>
      </c>
      <c r="K133" s="133" t="s">
        <v>132</v>
      </c>
      <c r="L133" s="31"/>
      <c r="M133" s="138" t="s">
        <v>1</v>
      </c>
      <c r="N133" s="139" t="s">
        <v>45</v>
      </c>
      <c r="P133" s="140">
        <f>O133*H133</f>
        <v>0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AR133" s="142" t="s">
        <v>133</v>
      </c>
      <c r="AT133" s="142" t="s">
        <v>128</v>
      </c>
      <c r="AU133" s="142" t="s">
        <v>88</v>
      </c>
      <c r="AY133" s="16" t="s">
        <v>125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6" t="s">
        <v>21</v>
      </c>
      <c r="BK133" s="143">
        <f>ROUND(I133*H133,2)</f>
        <v>0</v>
      </c>
      <c r="BL133" s="16" t="s">
        <v>133</v>
      </c>
      <c r="BM133" s="142" t="s">
        <v>205</v>
      </c>
    </row>
    <row r="134" spans="2:65" s="11" customFormat="1" ht="22.9" customHeight="1">
      <c r="B134" s="119"/>
      <c r="D134" s="120" t="s">
        <v>79</v>
      </c>
      <c r="E134" s="129" t="s">
        <v>370</v>
      </c>
      <c r="F134" s="129" t="s">
        <v>371</v>
      </c>
      <c r="I134" s="122"/>
      <c r="J134" s="130">
        <f>BK134</f>
        <v>0</v>
      </c>
      <c r="L134" s="119"/>
      <c r="M134" s="124"/>
      <c r="P134" s="125">
        <f>P135</f>
        <v>0</v>
      </c>
      <c r="R134" s="125">
        <f>R135</f>
        <v>0</v>
      </c>
      <c r="T134" s="126">
        <f>T135</f>
        <v>0</v>
      </c>
      <c r="AR134" s="120" t="s">
        <v>162</v>
      </c>
      <c r="AT134" s="127" t="s">
        <v>79</v>
      </c>
      <c r="AU134" s="127" t="s">
        <v>21</v>
      </c>
      <c r="AY134" s="120" t="s">
        <v>125</v>
      </c>
      <c r="BK134" s="128">
        <f>BK135</f>
        <v>0</v>
      </c>
    </row>
    <row r="135" spans="2:65" s="1" customFormat="1" ht="16.5" customHeight="1">
      <c r="B135" s="31"/>
      <c r="C135" s="131" t="s">
        <v>178</v>
      </c>
      <c r="D135" s="131" t="s">
        <v>128</v>
      </c>
      <c r="E135" s="132" t="s">
        <v>372</v>
      </c>
      <c r="F135" s="133" t="s">
        <v>373</v>
      </c>
      <c r="G135" s="134" t="s">
        <v>165</v>
      </c>
      <c r="H135" s="135">
        <v>1</v>
      </c>
      <c r="I135" s="136"/>
      <c r="J135" s="137">
        <f>ROUND(I135*H135,2)</f>
        <v>0</v>
      </c>
      <c r="K135" s="133" t="s">
        <v>132</v>
      </c>
      <c r="L135" s="31"/>
      <c r="M135" s="138" t="s">
        <v>1</v>
      </c>
      <c r="N135" s="139" t="s">
        <v>45</v>
      </c>
      <c r="P135" s="140">
        <f>O135*H135</f>
        <v>0</v>
      </c>
      <c r="Q135" s="140">
        <v>0</v>
      </c>
      <c r="R135" s="140">
        <f>Q135*H135</f>
        <v>0</v>
      </c>
      <c r="S135" s="140">
        <v>0</v>
      </c>
      <c r="T135" s="141">
        <f>S135*H135</f>
        <v>0</v>
      </c>
      <c r="AR135" s="142" t="s">
        <v>133</v>
      </c>
      <c r="AT135" s="142" t="s">
        <v>128</v>
      </c>
      <c r="AU135" s="142" t="s">
        <v>88</v>
      </c>
      <c r="AY135" s="16" t="s">
        <v>125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6" t="s">
        <v>21</v>
      </c>
      <c r="BK135" s="143">
        <f>ROUND(I135*H135,2)</f>
        <v>0</v>
      </c>
      <c r="BL135" s="16" t="s">
        <v>133</v>
      </c>
      <c r="BM135" s="142" t="s">
        <v>221</v>
      </c>
    </row>
    <row r="136" spans="2:65" s="11" customFormat="1" ht="22.9" customHeight="1">
      <c r="B136" s="119"/>
      <c r="D136" s="120" t="s">
        <v>79</v>
      </c>
      <c r="E136" s="129" t="s">
        <v>374</v>
      </c>
      <c r="F136" s="129" t="s">
        <v>375</v>
      </c>
      <c r="I136" s="122"/>
      <c r="J136" s="130">
        <f>BK136</f>
        <v>0</v>
      </c>
      <c r="L136" s="119"/>
      <c r="M136" s="124"/>
      <c r="P136" s="125">
        <f>SUM(P137:P138)</f>
        <v>0</v>
      </c>
      <c r="R136" s="125">
        <f>SUM(R137:R138)</f>
        <v>0</v>
      </c>
      <c r="T136" s="126">
        <f>SUM(T137:T138)</f>
        <v>0</v>
      </c>
      <c r="AR136" s="120" t="s">
        <v>162</v>
      </c>
      <c r="AT136" s="127" t="s">
        <v>79</v>
      </c>
      <c r="AU136" s="127" t="s">
        <v>21</v>
      </c>
      <c r="AY136" s="120" t="s">
        <v>125</v>
      </c>
      <c r="BK136" s="128">
        <f>SUM(BK137:BK138)</f>
        <v>0</v>
      </c>
    </row>
    <row r="137" spans="2:65" s="1" customFormat="1" ht="21.75" customHeight="1">
      <c r="B137" s="31"/>
      <c r="C137" s="131" t="s">
        <v>184</v>
      </c>
      <c r="D137" s="131" t="s">
        <v>128</v>
      </c>
      <c r="E137" s="132" t="s">
        <v>376</v>
      </c>
      <c r="F137" s="133" t="s">
        <v>377</v>
      </c>
      <c r="G137" s="134" t="s">
        <v>358</v>
      </c>
      <c r="H137" s="135">
        <v>1</v>
      </c>
      <c r="I137" s="136"/>
      <c r="J137" s="137">
        <f>ROUND(I137*H137,2)</f>
        <v>0</v>
      </c>
      <c r="K137" s="133" t="s">
        <v>132</v>
      </c>
      <c r="L137" s="31"/>
      <c r="M137" s="138" t="s">
        <v>1</v>
      </c>
      <c r="N137" s="139" t="s">
        <v>45</v>
      </c>
      <c r="P137" s="140">
        <f>O137*H137</f>
        <v>0</v>
      </c>
      <c r="Q137" s="140">
        <v>0</v>
      </c>
      <c r="R137" s="140">
        <f>Q137*H137</f>
        <v>0</v>
      </c>
      <c r="S137" s="140">
        <v>0</v>
      </c>
      <c r="T137" s="141">
        <f>S137*H137</f>
        <v>0</v>
      </c>
      <c r="AR137" s="142" t="s">
        <v>133</v>
      </c>
      <c r="AT137" s="142" t="s">
        <v>128</v>
      </c>
      <c r="AU137" s="142" t="s">
        <v>88</v>
      </c>
      <c r="AY137" s="16" t="s">
        <v>125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6" t="s">
        <v>21</v>
      </c>
      <c r="BK137" s="143">
        <f>ROUND(I137*H137,2)</f>
        <v>0</v>
      </c>
      <c r="BL137" s="16" t="s">
        <v>133</v>
      </c>
      <c r="BM137" s="142" t="s">
        <v>229</v>
      </c>
    </row>
    <row r="138" spans="2:65" s="1" customFormat="1" ht="21.75" customHeight="1">
      <c r="B138" s="31"/>
      <c r="C138" s="131" t="s">
        <v>176</v>
      </c>
      <c r="D138" s="131" t="s">
        <v>128</v>
      </c>
      <c r="E138" s="132" t="s">
        <v>378</v>
      </c>
      <c r="F138" s="133" t="s">
        <v>379</v>
      </c>
      <c r="G138" s="134" t="s">
        <v>165</v>
      </c>
      <c r="H138" s="135">
        <v>1</v>
      </c>
      <c r="I138" s="136"/>
      <c r="J138" s="137">
        <f>ROUND(I138*H138,2)</f>
        <v>0</v>
      </c>
      <c r="K138" s="133" t="s">
        <v>132</v>
      </c>
      <c r="L138" s="31"/>
      <c r="M138" s="181" t="s">
        <v>1</v>
      </c>
      <c r="N138" s="182" t="s">
        <v>45</v>
      </c>
      <c r="O138" s="183"/>
      <c r="P138" s="184">
        <f>O138*H138</f>
        <v>0</v>
      </c>
      <c r="Q138" s="184">
        <v>0</v>
      </c>
      <c r="R138" s="184">
        <f>Q138*H138</f>
        <v>0</v>
      </c>
      <c r="S138" s="184">
        <v>0</v>
      </c>
      <c r="T138" s="185">
        <f>S138*H138</f>
        <v>0</v>
      </c>
      <c r="AR138" s="142" t="s">
        <v>133</v>
      </c>
      <c r="AT138" s="142" t="s">
        <v>128</v>
      </c>
      <c r="AU138" s="142" t="s">
        <v>88</v>
      </c>
      <c r="AY138" s="16" t="s">
        <v>125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6" t="s">
        <v>21</v>
      </c>
      <c r="BK138" s="143">
        <f>ROUND(I138*H138,2)</f>
        <v>0</v>
      </c>
      <c r="BL138" s="16" t="s">
        <v>133</v>
      </c>
      <c r="BM138" s="142" t="s">
        <v>243</v>
      </c>
    </row>
    <row r="139" spans="2:65" s="1" customFormat="1" ht="6.95" customHeight="1">
      <c r="B139" s="43"/>
      <c r="C139" s="44"/>
      <c r="D139" s="44"/>
      <c r="E139" s="44"/>
      <c r="F139" s="44"/>
      <c r="G139" s="44"/>
      <c r="H139" s="44"/>
      <c r="I139" s="44"/>
      <c r="J139" s="44"/>
      <c r="K139" s="44"/>
      <c r="L139" s="31"/>
    </row>
  </sheetData>
  <sheetProtection algorithmName="SHA-512" hashValue="nBTGqrC81lcudlv3A8tqEXOTquj5v0tYX0zIQYcAMSVABCoq+001fHtQa+PhYRilHr8vQG7PG1p1oFxXe2Y9kQ==" saltValue="g3Y58b6eXklK4eDMUL0JXImhU0Uyvr7RJUfjgmSfg5r0UP8PB5Sqjkfb+enphgaFBdwG8oJW3ccRxW7vZJ5Y5Q==" spinCount="100000" sheet="1" objects="1" scenarios="1" formatColumns="0" formatRows="0" autoFilter="0"/>
  <autoFilter ref="C121:K138" xr:uid="{00000000-0009-0000-0000-000002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240127-1 - ZŠ Dr. Mirosla...</vt:lpstr>
      <vt:lpstr>240127-2 - VRN</vt:lpstr>
      <vt:lpstr>'240127-1 - ZŠ Dr. Mirosla...'!Názvy_tisku</vt:lpstr>
      <vt:lpstr>'240127-2 - VRN'!Názvy_tisku</vt:lpstr>
      <vt:lpstr>'Rekapitulace stavby'!Názvy_tisku</vt:lpstr>
      <vt:lpstr>'240127-1 - ZŠ Dr. Mirosla...'!Oblast_tisku</vt:lpstr>
      <vt:lpstr>'240127-2 - VRN'!Oblast_tisku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ASUS\Alena</dc:creator>
  <cp:lastModifiedBy>Milan Ballák</cp:lastModifiedBy>
  <dcterms:created xsi:type="dcterms:W3CDTF">2025-03-17T16:56:46Z</dcterms:created>
  <dcterms:modified xsi:type="dcterms:W3CDTF">2025-03-18T06:43:52Z</dcterms:modified>
</cp:coreProperties>
</file>