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O:\ORMI\Podklady pro VZ\Zakázky ORMI\2026\Kolumbárium 2. etapa\"/>
    </mc:Choice>
  </mc:AlternateContent>
  <xr:revisionPtr revIDLastSave="0" documentId="13_ncr:1_{172DDBAC-AC4B-4B17-B7DF-A5357B0A4143}" xr6:coauthVersionLast="47" xr6:coauthVersionMax="47" xr10:uidLastSave="{00000000-0000-0000-0000-000000000000}"/>
  <workbookProtection workbookAlgorithmName="SHA-512" workbookHashValue="q78xVIVjJsJigZmxFEVlB9PlvL2GgHZowtIB59NQ0Khm6HKbzG8kP8qlj6CyWc8fvLX9gK51Y9Tj+0+U91+q2Q==" workbookSaltValue="CrAya6iwNG1getJ3QCHzMQ==" workbookSpinCount="100000" lockStructure="1"/>
  <bookViews>
    <workbookView xWindow="3120" yWindow="0" windowWidth="17835" windowHeight="21000" firstSheet="1" activeTab="1" xr2:uid="{00000000-000D-0000-FFFF-FFFF00000000}"/>
  </bookViews>
  <sheets>
    <sheet name="Rekapitulace stavby" sheetId="1" r:id="rId1"/>
    <sheet name="SO 01 - Stavební práce" sheetId="2" r:id="rId2"/>
    <sheet name="SO 401 - Veřejné osvětlen..." sheetId="3" r:id="rId3"/>
    <sheet name="VRN - Vedlejší rozpočtoví..." sheetId="4" r:id="rId4"/>
  </sheets>
  <definedNames>
    <definedName name="_xlnm._FilterDatabase" localSheetId="1" hidden="1">'SO 01 - Stavební práce'!$C$133:$K$568</definedName>
    <definedName name="_xlnm._FilterDatabase" localSheetId="2" hidden="1">'SO 401 - Veřejné osvětlen...'!$C$134:$K$228</definedName>
    <definedName name="_xlnm._FilterDatabase" localSheetId="3" hidden="1">'VRN - Vedlejší rozpočtoví...'!$C$125:$K$160</definedName>
    <definedName name="_xlnm.Print_Titles" localSheetId="0">'Rekapitulace stavby'!$92:$92</definedName>
    <definedName name="_xlnm.Print_Titles" localSheetId="1">'SO 01 - Stavební práce'!$133:$133</definedName>
    <definedName name="_xlnm.Print_Titles" localSheetId="2">'SO 401 - Veřejné osvětlen...'!$134:$134</definedName>
    <definedName name="_xlnm.Print_Titles" localSheetId="3">'VRN - Vedlejší rozpočtoví...'!$125:$125</definedName>
    <definedName name="_xlnm.Print_Area" localSheetId="0">'Rekapitulace stavby'!$D$4:$AO$76,'Rekapitulace stavby'!$C$82:$AQ$99</definedName>
    <definedName name="_xlnm.Print_Area" localSheetId="1">'SO 01 - Stavební práce'!$C$4:$J$76,'SO 01 - Stavební práce'!$C$82:$J$113,'SO 01 - Stavební práce'!$C$119:$K$568</definedName>
    <definedName name="_xlnm.Print_Area" localSheetId="2">'SO 401 - Veřejné osvětlen...'!$C$4:$J$76,'SO 401 - Veřejné osvětlen...'!$C$82:$J$114,'SO 401 - Veřejné osvětlen...'!$C$120:$K$228</definedName>
    <definedName name="_xlnm.Print_Area" localSheetId="3">'VRN - Vedlejší rozpočtoví...'!$C$4:$J$76,'VRN - Vedlejší rozpočtoví...'!$C$82:$J$105,'VRN - Vedlejší rozpočtoví...'!$C$111:$K$160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4" l="1"/>
  <c r="J38" i="4"/>
  <c r="AY98" i="1" s="1"/>
  <c r="J37" i="4"/>
  <c r="AX98" i="1"/>
  <c r="BI158" i="4"/>
  <c r="BH158" i="4"/>
  <c r="BG158" i="4"/>
  <c r="BF158" i="4"/>
  <c r="T158" i="4"/>
  <c r="T157" i="4"/>
  <c r="R158" i="4"/>
  <c r="R157" i="4"/>
  <c r="P158" i="4"/>
  <c r="P157" i="4" s="1"/>
  <c r="BI154" i="4"/>
  <c r="BH154" i="4"/>
  <c r="BG154" i="4"/>
  <c r="BF154" i="4"/>
  <c r="T154" i="4"/>
  <c r="T153" i="4" s="1"/>
  <c r="R154" i="4"/>
  <c r="R153" i="4" s="1"/>
  <c r="P154" i="4"/>
  <c r="P153" i="4"/>
  <c r="BI150" i="4"/>
  <c r="BH150" i="4"/>
  <c r="BG150" i="4"/>
  <c r="BF150" i="4"/>
  <c r="T150" i="4"/>
  <c r="R150" i="4"/>
  <c r="P150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6" i="4"/>
  <c r="BH136" i="4"/>
  <c r="BG136" i="4"/>
  <c r="BF136" i="4"/>
  <c r="T136" i="4"/>
  <c r="T135" i="4" s="1"/>
  <c r="R136" i="4"/>
  <c r="R135" i="4"/>
  <c r="P136" i="4"/>
  <c r="P135" i="4" s="1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F120" i="4"/>
  <c r="E118" i="4"/>
  <c r="F91" i="4"/>
  <c r="E89" i="4"/>
  <c r="J26" i="4"/>
  <c r="E26" i="4"/>
  <c r="J123" i="4"/>
  <c r="J25" i="4"/>
  <c r="J23" i="4"/>
  <c r="E23" i="4"/>
  <c r="J122" i="4" s="1"/>
  <c r="J22" i="4"/>
  <c r="J20" i="4"/>
  <c r="E20" i="4"/>
  <c r="F94" i="4"/>
  <c r="J19" i="4"/>
  <c r="J17" i="4"/>
  <c r="E17" i="4"/>
  <c r="F122" i="4" s="1"/>
  <c r="J16" i="4"/>
  <c r="J14" i="4"/>
  <c r="J91" i="4" s="1"/>
  <c r="E7" i="4"/>
  <c r="E85" i="4"/>
  <c r="J209" i="3"/>
  <c r="J112" i="3" s="1"/>
  <c r="J39" i="3"/>
  <c r="J38" i="3"/>
  <c r="AY97" i="1"/>
  <c r="J37" i="3"/>
  <c r="AX97" i="1" s="1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T141" i="3"/>
  <c r="R142" i="3"/>
  <c r="R141" i="3" s="1"/>
  <c r="P142" i="3"/>
  <c r="P141" i="3"/>
  <c r="BI138" i="3"/>
  <c r="BH138" i="3"/>
  <c r="BG138" i="3"/>
  <c r="BF138" i="3"/>
  <c r="T138" i="3"/>
  <c r="T137" i="3" s="1"/>
  <c r="T136" i="3" s="1"/>
  <c r="R138" i="3"/>
  <c r="R137" i="3"/>
  <c r="R136" i="3" s="1"/>
  <c r="P138" i="3"/>
  <c r="P137" i="3"/>
  <c r="P136" i="3" s="1"/>
  <c r="F129" i="3"/>
  <c r="E127" i="3"/>
  <c r="F91" i="3"/>
  <c r="E89" i="3"/>
  <c r="J26" i="3"/>
  <c r="E26" i="3"/>
  <c r="J94" i="3"/>
  <c r="J25" i="3"/>
  <c r="J23" i="3"/>
  <c r="E23" i="3"/>
  <c r="J131" i="3"/>
  <c r="J22" i="3"/>
  <c r="J20" i="3"/>
  <c r="E20" i="3"/>
  <c r="F94" i="3"/>
  <c r="J19" i="3"/>
  <c r="J17" i="3"/>
  <c r="E17" i="3"/>
  <c r="F131" i="3"/>
  <c r="J16" i="3"/>
  <c r="J14" i="3"/>
  <c r="J129" i="3"/>
  <c r="E7" i="3"/>
  <c r="E123" i="3" s="1"/>
  <c r="J39" i="2"/>
  <c r="J38" i="2"/>
  <c r="AY96" i="1"/>
  <c r="J37" i="2"/>
  <c r="AX96" i="1" s="1"/>
  <c r="BI562" i="2"/>
  <c r="BH562" i="2"/>
  <c r="BG562" i="2"/>
  <c r="BF562" i="2"/>
  <c r="T562" i="2"/>
  <c r="T561" i="2"/>
  <c r="R562" i="2"/>
  <c r="R561" i="2" s="1"/>
  <c r="P562" i="2"/>
  <c r="P561" i="2"/>
  <c r="BI558" i="2"/>
  <c r="BH558" i="2"/>
  <c r="BG558" i="2"/>
  <c r="BF558" i="2"/>
  <c r="T558" i="2"/>
  <c r="R558" i="2"/>
  <c r="P558" i="2"/>
  <c r="BI555" i="2"/>
  <c r="BH555" i="2"/>
  <c r="BG555" i="2"/>
  <c r="BF555" i="2"/>
  <c r="T555" i="2"/>
  <c r="R555" i="2"/>
  <c r="P555" i="2"/>
  <c r="BI552" i="2"/>
  <c r="BH552" i="2"/>
  <c r="BG552" i="2"/>
  <c r="BF552" i="2"/>
  <c r="T552" i="2"/>
  <c r="R552" i="2"/>
  <c r="P552" i="2"/>
  <c r="BI549" i="2"/>
  <c r="BH549" i="2"/>
  <c r="BG549" i="2"/>
  <c r="BF549" i="2"/>
  <c r="T549" i="2"/>
  <c r="R549" i="2"/>
  <c r="P549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39" i="2"/>
  <c r="BH539" i="2"/>
  <c r="BG539" i="2"/>
  <c r="BF539" i="2"/>
  <c r="T539" i="2"/>
  <c r="R539" i="2"/>
  <c r="P539" i="2"/>
  <c r="BI536" i="2"/>
  <c r="BH536" i="2"/>
  <c r="BG536" i="2"/>
  <c r="BF536" i="2"/>
  <c r="T536" i="2"/>
  <c r="R536" i="2"/>
  <c r="P536" i="2"/>
  <c r="BI528" i="2"/>
  <c r="BH528" i="2"/>
  <c r="BG528" i="2"/>
  <c r="BF528" i="2"/>
  <c r="T528" i="2"/>
  <c r="R528" i="2"/>
  <c r="P528" i="2"/>
  <c r="BI525" i="2"/>
  <c r="BH525" i="2"/>
  <c r="BG525" i="2"/>
  <c r="BF525" i="2"/>
  <c r="T525" i="2"/>
  <c r="R525" i="2"/>
  <c r="P525" i="2"/>
  <c r="BI522" i="2"/>
  <c r="BH522" i="2"/>
  <c r="BG522" i="2"/>
  <c r="BF522" i="2"/>
  <c r="T522" i="2"/>
  <c r="R522" i="2"/>
  <c r="P522" i="2"/>
  <c r="BI519" i="2"/>
  <c r="BH519" i="2"/>
  <c r="BG519" i="2"/>
  <c r="BF519" i="2"/>
  <c r="T519" i="2"/>
  <c r="R519" i="2"/>
  <c r="P519" i="2"/>
  <c r="BI516" i="2"/>
  <c r="BH516" i="2"/>
  <c r="BG516" i="2"/>
  <c r="BF516" i="2"/>
  <c r="T516" i="2"/>
  <c r="R516" i="2"/>
  <c r="P516" i="2"/>
  <c r="BI512" i="2"/>
  <c r="BH512" i="2"/>
  <c r="BG512" i="2"/>
  <c r="BF512" i="2"/>
  <c r="T512" i="2"/>
  <c r="R512" i="2"/>
  <c r="P512" i="2"/>
  <c r="BI509" i="2"/>
  <c r="BH509" i="2"/>
  <c r="BG509" i="2"/>
  <c r="BF509" i="2"/>
  <c r="T509" i="2"/>
  <c r="R509" i="2"/>
  <c r="P509" i="2"/>
  <c r="BI502" i="2"/>
  <c r="BH502" i="2"/>
  <c r="BG502" i="2"/>
  <c r="BF502" i="2"/>
  <c r="T502" i="2"/>
  <c r="R502" i="2"/>
  <c r="P502" i="2"/>
  <c r="BI495" i="2"/>
  <c r="BH495" i="2"/>
  <c r="BG495" i="2"/>
  <c r="BF495" i="2"/>
  <c r="T495" i="2"/>
  <c r="R495" i="2"/>
  <c r="P495" i="2"/>
  <c r="BI488" i="2"/>
  <c r="BH488" i="2"/>
  <c r="BG488" i="2"/>
  <c r="BF488" i="2"/>
  <c r="T488" i="2"/>
  <c r="R488" i="2"/>
  <c r="P488" i="2"/>
  <c r="BI483" i="2"/>
  <c r="BH483" i="2"/>
  <c r="BG483" i="2"/>
  <c r="BF483" i="2"/>
  <c r="T483" i="2"/>
  <c r="T482" i="2"/>
  <c r="R483" i="2"/>
  <c r="R482" i="2"/>
  <c r="P483" i="2"/>
  <c r="P482" i="2"/>
  <c r="BI479" i="2"/>
  <c r="BH479" i="2"/>
  <c r="BG479" i="2"/>
  <c r="BF479" i="2"/>
  <c r="T479" i="2"/>
  <c r="R479" i="2"/>
  <c r="P479" i="2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R472" i="2"/>
  <c r="P472" i="2"/>
  <c r="BI469" i="2"/>
  <c r="BH469" i="2"/>
  <c r="BG469" i="2"/>
  <c r="BF469" i="2"/>
  <c r="T469" i="2"/>
  <c r="R469" i="2"/>
  <c r="P469" i="2"/>
  <c r="BI465" i="2"/>
  <c r="BH465" i="2"/>
  <c r="BG465" i="2"/>
  <c r="BF465" i="2"/>
  <c r="T465" i="2"/>
  <c r="R465" i="2"/>
  <c r="P465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5" i="2"/>
  <c r="BH455" i="2"/>
  <c r="BG455" i="2"/>
  <c r="BF455" i="2"/>
  <c r="T455" i="2"/>
  <c r="R455" i="2"/>
  <c r="P455" i="2"/>
  <c r="BI447" i="2"/>
  <c r="BH447" i="2"/>
  <c r="BG447" i="2"/>
  <c r="BF447" i="2"/>
  <c r="T447" i="2"/>
  <c r="R447" i="2"/>
  <c r="P447" i="2"/>
  <c r="BI439" i="2"/>
  <c r="BH439" i="2"/>
  <c r="BG439" i="2"/>
  <c r="BF439" i="2"/>
  <c r="T439" i="2"/>
  <c r="R439" i="2"/>
  <c r="P439" i="2"/>
  <c r="BI428" i="2"/>
  <c r="BH428" i="2"/>
  <c r="BG428" i="2"/>
  <c r="BF428" i="2"/>
  <c r="T428" i="2"/>
  <c r="R428" i="2"/>
  <c r="P428" i="2"/>
  <c r="BI420" i="2"/>
  <c r="BH420" i="2"/>
  <c r="BG420" i="2"/>
  <c r="BF420" i="2"/>
  <c r="T420" i="2"/>
  <c r="R420" i="2"/>
  <c r="P420" i="2"/>
  <c r="BI412" i="2"/>
  <c r="BH412" i="2"/>
  <c r="BG412" i="2"/>
  <c r="BF412" i="2"/>
  <c r="T412" i="2"/>
  <c r="R412" i="2"/>
  <c r="P412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5" i="2"/>
  <c r="BH395" i="2"/>
  <c r="BG395" i="2"/>
  <c r="BF395" i="2"/>
  <c r="T395" i="2"/>
  <c r="R395" i="2"/>
  <c r="P395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80" i="2"/>
  <c r="BH380" i="2"/>
  <c r="BG380" i="2"/>
  <c r="BF380" i="2"/>
  <c r="T380" i="2"/>
  <c r="R380" i="2"/>
  <c r="P380" i="2"/>
  <c r="BI374" i="2"/>
  <c r="BH374" i="2"/>
  <c r="BG374" i="2"/>
  <c r="BF374" i="2"/>
  <c r="T374" i="2"/>
  <c r="T365" i="2" s="1"/>
  <c r="R374" i="2"/>
  <c r="P374" i="2"/>
  <c r="P365" i="2"/>
  <c r="BI366" i="2"/>
  <c r="BH366" i="2"/>
  <c r="BG366" i="2"/>
  <c r="BF366" i="2"/>
  <c r="T366" i="2"/>
  <c r="R366" i="2"/>
  <c r="R365" i="2" s="1"/>
  <c r="P366" i="2"/>
  <c r="BI360" i="2"/>
  <c r="BH360" i="2"/>
  <c r="BG360" i="2"/>
  <c r="BF360" i="2"/>
  <c r="T360" i="2"/>
  <c r="R360" i="2"/>
  <c r="P360" i="2"/>
  <c r="BI355" i="2"/>
  <c r="BH355" i="2"/>
  <c r="BG355" i="2"/>
  <c r="BF355" i="2"/>
  <c r="T355" i="2"/>
  <c r="R355" i="2"/>
  <c r="P355" i="2"/>
  <c r="BI350" i="2"/>
  <c r="BH350" i="2"/>
  <c r="BG350" i="2"/>
  <c r="BF350" i="2"/>
  <c r="T350" i="2"/>
  <c r="R350" i="2"/>
  <c r="P350" i="2"/>
  <c r="BI345" i="2"/>
  <c r="BH345" i="2"/>
  <c r="BG345" i="2"/>
  <c r="BF345" i="2"/>
  <c r="T345" i="2"/>
  <c r="R345" i="2"/>
  <c r="P345" i="2"/>
  <c r="BI340" i="2"/>
  <c r="BH340" i="2"/>
  <c r="BG340" i="2"/>
  <c r="BF340" i="2"/>
  <c r="T340" i="2"/>
  <c r="R340" i="2"/>
  <c r="P340" i="2"/>
  <c r="BI335" i="2"/>
  <c r="BH335" i="2"/>
  <c r="BG335" i="2"/>
  <c r="BF335" i="2"/>
  <c r="T335" i="2"/>
  <c r="R335" i="2"/>
  <c r="P335" i="2"/>
  <c r="BI331" i="2"/>
  <c r="BH331" i="2"/>
  <c r="BG331" i="2"/>
  <c r="BF331" i="2"/>
  <c r="T331" i="2"/>
  <c r="R331" i="2"/>
  <c r="P331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13" i="2"/>
  <c r="BH313" i="2"/>
  <c r="BG313" i="2"/>
  <c r="BF313" i="2"/>
  <c r="T313" i="2"/>
  <c r="R313" i="2"/>
  <c r="P313" i="2"/>
  <c r="BI308" i="2"/>
  <c r="BH308" i="2"/>
  <c r="BG308" i="2"/>
  <c r="BF308" i="2"/>
  <c r="T308" i="2"/>
  <c r="R308" i="2"/>
  <c r="P308" i="2"/>
  <c r="BI302" i="2"/>
  <c r="BH302" i="2"/>
  <c r="BG302" i="2"/>
  <c r="BF302" i="2"/>
  <c r="T302" i="2"/>
  <c r="R302" i="2"/>
  <c r="P302" i="2"/>
  <c r="BI296" i="2"/>
  <c r="BH296" i="2"/>
  <c r="BG296" i="2"/>
  <c r="BF296" i="2"/>
  <c r="T296" i="2"/>
  <c r="R296" i="2"/>
  <c r="P296" i="2"/>
  <c r="BI288" i="2"/>
  <c r="BH288" i="2"/>
  <c r="BG288" i="2"/>
  <c r="BF288" i="2"/>
  <c r="T288" i="2"/>
  <c r="R288" i="2"/>
  <c r="P288" i="2"/>
  <c r="BI280" i="2"/>
  <c r="BH280" i="2"/>
  <c r="BG280" i="2"/>
  <c r="BF280" i="2"/>
  <c r="T280" i="2"/>
  <c r="R280" i="2"/>
  <c r="P280" i="2"/>
  <c r="BI274" i="2"/>
  <c r="BH274" i="2"/>
  <c r="BG274" i="2"/>
  <c r="BF274" i="2"/>
  <c r="T274" i="2"/>
  <c r="R274" i="2"/>
  <c r="P274" i="2"/>
  <c r="BI263" i="2"/>
  <c r="BH263" i="2"/>
  <c r="BG263" i="2"/>
  <c r="BF263" i="2"/>
  <c r="T263" i="2"/>
  <c r="R263" i="2"/>
  <c r="P263" i="2"/>
  <c r="BI252" i="2"/>
  <c r="BH252" i="2"/>
  <c r="BG252" i="2"/>
  <c r="BF252" i="2"/>
  <c r="T252" i="2"/>
  <c r="R252" i="2"/>
  <c r="P252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29" i="2"/>
  <c r="BH229" i="2"/>
  <c r="BG229" i="2"/>
  <c r="BF229" i="2"/>
  <c r="T229" i="2"/>
  <c r="R229" i="2"/>
  <c r="P229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5" i="2"/>
  <c r="BH185" i="2"/>
  <c r="BG185" i="2"/>
  <c r="BF185" i="2"/>
  <c r="T185" i="2"/>
  <c r="R185" i="2"/>
  <c r="P185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J130" i="2"/>
  <c r="F128" i="2"/>
  <c r="E126" i="2"/>
  <c r="J93" i="2"/>
  <c r="F91" i="2"/>
  <c r="E89" i="2"/>
  <c r="J26" i="2"/>
  <c r="E26" i="2"/>
  <c r="J131" i="2"/>
  <c r="J25" i="2"/>
  <c r="J20" i="2"/>
  <c r="E20" i="2"/>
  <c r="F131" i="2" s="1"/>
  <c r="J19" i="2"/>
  <c r="J17" i="2"/>
  <c r="E17" i="2"/>
  <c r="F130" i="2"/>
  <c r="J16" i="2"/>
  <c r="J14" i="2"/>
  <c r="J128" i="2" s="1"/>
  <c r="E7" i="2"/>
  <c r="E85" i="2" s="1"/>
  <c r="L90" i="1"/>
  <c r="AM90" i="1"/>
  <c r="AM89" i="1"/>
  <c r="L89" i="1"/>
  <c r="AM87" i="1"/>
  <c r="L87" i="1"/>
  <c r="L85" i="1"/>
  <c r="L84" i="1"/>
  <c r="J158" i="4"/>
  <c r="BK150" i="4"/>
  <c r="BK147" i="4"/>
  <c r="J144" i="4"/>
  <c r="BK141" i="4"/>
  <c r="J132" i="4"/>
  <c r="BK129" i="4"/>
  <c r="BK227" i="3"/>
  <c r="J227" i="3"/>
  <c r="J223" i="3"/>
  <c r="BK221" i="3"/>
  <c r="J219" i="3"/>
  <c r="BK217" i="3"/>
  <c r="J215" i="3"/>
  <c r="J213" i="3"/>
  <c r="BK211" i="3"/>
  <c r="BK201" i="3"/>
  <c r="J196" i="3"/>
  <c r="J194" i="3"/>
  <c r="J184" i="3"/>
  <c r="J182" i="3"/>
  <c r="BK171" i="3"/>
  <c r="J169" i="3"/>
  <c r="BK164" i="3"/>
  <c r="J158" i="3"/>
  <c r="BK149" i="3"/>
  <c r="J145" i="3"/>
  <c r="BK469" i="2"/>
  <c r="J455" i="2"/>
  <c r="J390" i="2"/>
  <c r="J340" i="2"/>
  <c r="BK326" i="2"/>
  <c r="BK288" i="2"/>
  <c r="J214" i="2"/>
  <c r="J210" i="2"/>
  <c r="BK166" i="2"/>
  <c r="BK158" i="4"/>
  <c r="BK154" i="4"/>
  <c r="J150" i="4"/>
  <c r="J136" i="4"/>
  <c r="BK132" i="4"/>
  <c r="J225" i="3"/>
  <c r="BK223" i="3"/>
  <c r="J221" i="3"/>
  <c r="BK219" i="3"/>
  <c r="BK213" i="3"/>
  <c r="BK207" i="3"/>
  <c r="J199" i="3"/>
  <c r="BK192" i="3"/>
  <c r="BK189" i="3"/>
  <c r="J187" i="3"/>
  <c r="BK173" i="3"/>
  <c r="BK166" i="3"/>
  <c r="J162" i="3"/>
  <c r="BK154" i="3"/>
  <c r="J152" i="3"/>
  <c r="J147" i="3"/>
  <c r="BK142" i="3"/>
  <c r="J552" i="2"/>
  <c r="BK549" i="2"/>
  <c r="J546" i="2"/>
  <c r="J543" i="2"/>
  <c r="J483" i="2"/>
  <c r="BK447" i="2"/>
  <c r="BK395" i="2"/>
  <c r="J323" i="2"/>
  <c r="J302" i="2"/>
  <c r="BK296" i="2"/>
  <c r="J288" i="2"/>
  <c r="BK274" i="2"/>
  <c r="J252" i="2"/>
  <c r="BK237" i="2"/>
  <c r="BK210" i="2"/>
  <c r="BK200" i="2"/>
  <c r="BK191" i="2"/>
  <c r="J154" i="4"/>
  <c r="J147" i="4"/>
  <c r="BK144" i="4"/>
  <c r="J141" i="4"/>
  <c r="BK136" i="4"/>
  <c r="J129" i="4"/>
  <c r="BK215" i="3"/>
  <c r="J211" i="3"/>
  <c r="BK199" i="3"/>
  <c r="BK194" i="3"/>
  <c r="J192" i="3"/>
  <c r="BK187" i="3"/>
  <c r="BK184" i="3"/>
  <c r="BK182" i="3"/>
  <c r="J180" i="3"/>
  <c r="J178" i="3"/>
  <c r="J173" i="3"/>
  <c r="BK169" i="3"/>
  <c r="J160" i="3"/>
  <c r="J156" i="3"/>
  <c r="BK147" i="3"/>
  <c r="BK546" i="2"/>
  <c r="J525" i="2"/>
  <c r="BK519" i="2"/>
  <c r="J509" i="2"/>
  <c r="BK502" i="2"/>
  <c r="BK483" i="2"/>
  <c r="BK455" i="2"/>
  <c r="J439" i="2"/>
  <c r="BK403" i="2"/>
  <c r="BK385" i="2"/>
  <c r="BK360" i="2"/>
  <c r="BK355" i="2"/>
  <c r="BK340" i="2"/>
  <c r="J308" i="2"/>
  <c r="BK302" i="2"/>
  <c r="J274" i="2"/>
  <c r="J263" i="2"/>
  <c r="J237" i="2"/>
  <c r="BK204" i="2"/>
  <c r="J185" i="2"/>
  <c r="BK175" i="2"/>
  <c r="BK160" i="2"/>
  <c r="BK142" i="2"/>
  <c r="J140" i="2"/>
  <c r="BK225" i="3"/>
  <c r="J207" i="3"/>
  <c r="J205" i="3"/>
  <c r="J189" i="3"/>
  <c r="J175" i="3"/>
  <c r="J164" i="3"/>
  <c r="BK156" i="3"/>
  <c r="J154" i="3"/>
  <c r="J149" i="3"/>
  <c r="J142" i="3"/>
  <c r="BK138" i="3"/>
  <c r="BK543" i="2"/>
  <c r="J516" i="2"/>
  <c r="J476" i="2"/>
  <c r="BK428" i="2"/>
  <c r="J380" i="2"/>
  <c r="J355" i="2"/>
  <c r="BK335" i="2"/>
  <c r="J331" i="2"/>
  <c r="BK223" i="2"/>
  <c r="J219" i="2"/>
  <c r="BK194" i="2"/>
  <c r="J170" i="2"/>
  <c r="J166" i="2"/>
  <c r="J137" i="2"/>
  <c r="AS95" i="1"/>
  <c r="J217" i="3"/>
  <c r="BK205" i="3"/>
  <c r="J201" i="3"/>
  <c r="BK196" i="3"/>
  <c r="BK178" i="3"/>
  <c r="BK175" i="3"/>
  <c r="J171" i="3"/>
  <c r="J166" i="3"/>
  <c r="BK162" i="3"/>
  <c r="BK160" i="3"/>
  <c r="BK158" i="3"/>
  <c r="J555" i="2"/>
  <c r="J549" i="2"/>
  <c r="BK536" i="2"/>
  <c r="BK522" i="2"/>
  <c r="J512" i="2"/>
  <c r="BK509" i="2"/>
  <c r="J488" i="2"/>
  <c r="BK479" i="2"/>
  <c r="J472" i="2"/>
  <c r="J462" i="2"/>
  <c r="J447" i="2"/>
  <c r="J403" i="2"/>
  <c r="J400" i="2"/>
  <c r="J395" i="2"/>
  <c r="J385" i="2"/>
  <c r="BK374" i="2"/>
  <c r="BK350" i="2"/>
  <c r="BK345" i="2"/>
  <c r="BK331" i="2"/>
  <c r="BK323" i="2"/>
  <c r="BK308" i="2"/>
  <c r="J280" i="2"/>
  <c r="BK240" i="2"/>
  <c r="BK229" i="2"/>
  <c r="BK219" i="2"/>
  <c r="BK207" i="2"/>
  <c r="J204" i="2"/>
  <c r="J191" i="2"/>
  <c r="BK155" i="2"/>
  <c r="BK152" i="3"/>
  <c r="BK145" i="3"/>
  <c r="J138" i="3"/>
  <c r="BK539" i="2"/>
  <c r="BK528" i="2"/>
  <c r="J502" i="2"/>
  <c r="BK495" i="2"/>
  <c r="BK488" i="2"/>
  <c r="J479" i="2"/>
  <c r="BK476" i="2"/>
  <c r="BK472" i="2"/>
  <c r="BK462" i="2"/>
  <c r="J459" i="2"/>
  <c r="J428" i="2"/>
  <c r="BK412" i="2"/>
  <c r="J406" i="2"/>
  <c r="J374" i="2"/>
  <c r="J360" i="2"/>
  <c r="J345" i="2"/>
  <c r="J335" i="2"/>
  <c r="J313" i="2"/>
  <c r="J296" i="2"/>
  <c r="BK263" i="2"/>
  <c r="J229" i="2"/>
  <c r="J223" i="2"/>
  <c r="J200" i="2"/>
  <c r="J194" i="2"/>
  <c r="BK185" i="2"/>
  <c r="J147" i="2"/>
  <c r="BK140" i="2"/>
  <c r="BK180" i="3"/>
  <c r="J539" i="2"/>
  <c r="J536" i="2"/>
  <c r="BK525" i="2"/>
  <c r="BK516" i="2"/>
  <c r="J469" i="2"/>
  <c r="BK465" i="2"/>
  <c r="BK459" i="2"/>
  <c r="BK420" i="2"/>
  <c r="BK406" i="2"/>
  <c r="BK380" i="2"/>
  <c r="J366" i="2"/>
  <c r="J350" i="2"/>
  <c r="J175" i="2"/>
  <c r="BK170" i="2"/>
  <c r="J160" i="2"/>
  <c r="J155" i="2"/>
  <c r="J142" i="2"/>
  <c r="BK562" i="2"/>
  <c r="J562" i="2"/>
  <c r="BK558" i="2"/>
  <c r="J558" i="2"/>
  <c r="BK555" i="2"/>
  <c r="BK552" i="2"/>
  <c r="J528" i="2"/>
  <c r="J522" i="2"/>
  <c r="J519" i="2"/>
  <c r="BK512" i="2"/>
  <c r="J495" i="2"/>
  <c r="J465" i="2"/>
  <c r="BK439" i="2"/>
  <c r="J420" i="2"/>
  <c r="J412" i="2"/>
  <c r="BK400" i="2"/>
  <c r="BK390" i="2"/>
  <c r="BK366" i="2"/>
  <c r="J326" i="2"/>
  <c r="BK313" i="2"/>
  <c r="BK280" i="2"/>
  <c r="BK252" i="2"/>
  <c r="J240" i="2"/>
  <c r="BK214" i="2"/>
  <c r="J207" i="2"/>
  <c r="BK147" i="2"/>
  <c r="BK137" i="2"/>
  <c r="P228" i="2" l="1"/>
  <c r="BK330" i="2"/>
  <c r="J330" i="2"/>
  <c r="J103" i="2"/>
  <c r="P379" i="2"/>
  <c r="R136" i="2"/>
  <c r="R228" i="2"/>
  <c r="P330" i="2"/>
  <c r="P458" i="2"/>
  <c r="P515" i="2"/>
  <c r="T542" i="2"/>
  <c r="BK136" i="2"/>
  <c r="J136" i="2" s="1"/>
  <c r="J100" i="2" s="1"/>
  <c r="T228" i="2"/>
  <c r="T330" i="2"/>
  <c r="BK458" i="2"/>
  <c r="J458" i="2"/>
  <c r="J106" i="2"/>
  <c r="BK515" i="2"/>
  <c r="J515" i="2" s="1"/>
  <c r="J110" i="2" s="1"/>
  <c r="P542" i="2"/>
  <c r="R144" i="3"/>
  <c r="R140" i="3" s="1"/>
  <c r="T136" i="2"/>
  <c r="T279" i="2"/>
  <c r="T379" i="2"/>
  <c r="T487" i="2"/>
  <c r="R542" i="2"/>
  <c r="R486" i="2" s="1"/>
  <c r="P136" i="2"/>
  <c r="R279" i="2"/>
  <c r="R379" i="2"/>
  <c r="P487" i="2"/>
  <c r="T515" i="2"/>
  <c r="T144" i="3"/>
  <c r="T151" i="3"/>
  <c r="T140" i="3" s="1"/>
  <c r="T168" i="3"/>
  <c r="R177" i="3"/>
  <c r="R186" i="3"/>
  <c r="T191" i="3"/>
  <c r="R198" i="3"/>
  <c r="BK204" i="3"/>
  <c r="J204" i="3"/>
  <c r="J111" i="3"/>
  <c r="T204" i="3"/>
  <c r="P210" i="3"/>
  <c r="BK228" i="2"/>
  <c r="J228" i="2" s="1"/>
  <c r="J101" i="2" s="1"/>
  <c r="P279" i="2"/>
  <c r="BK379" i="2"/>
  <c r="J379" i="2"/>
  <c r="J105" i="2"/>
  <c r="T458" i="2"/>
  <c r="BK487" i="2"/>
  <c r="J487" i="2" s="1"/>
  <c r="J109" i="2" s="1"/>
  <c r="R515" i="2"/>
  <c r="P144" i="3"/>
  <c r="P140" i="3"/>
  <c r="P135" i="3"/>
  <c r="AU97" i="1" s="1"/>
  <c r="P151" i="3"/>
  <c r="P168" i="3"/>
  <c r="BK177" i="3"/>
  <c r="J177" i="3" s="1"/>
  <c r="J106" i="3" s="1"/>
  <c r="T177" i="3"/>
  <c r="T186" i="3"/>
  <c r="R191" i="3"/>
  <c r="P198" i="3"/>
  <c r="R204" i="3"/>
  <c r="R210" i="3"/>
  <c r="BK128" i="4"/>
  <c r="J128" i="4"/>
  <c r="J100" i="4"/>
  <c r="P128" i="4"/>
  <c r="R128" i="4"/>
  <c r="T128" i="4"/>
  <c r="BK140" i="4"/>
  <c r="J140" i="4"/>
  <c r="J102" i="4" s="1"/>
  <c r="P140" i="4"/>
  <c r="R140" i="4"/>
  <c r="T140" i="4"/>
  <c r="BK279" i="2"/>
  <c r="J279" i="2" s="1"/>
  <c r="J102" i="2" s="1"/>
  <c r="R330" i="2"/>
  <c r="R458" i="2"/>
  <c r="R487" i="2"/>
  <c r="BK542" i="2"/>
  <c r="J542" i="2" s="1"/>
  <c r="J111" i="2" s="1"/>
  <c r="BK144" i="3"/>
  <c r="J144" i="3"/>
  <c r="J103" i="3" s="1"/>
  <c r="BK151" i="3"/>
  <c r="J151" i="3"/>
  <c r="J104" i="3"/>
  <c r="R151" i="3"/>
  <c r="BK168" i="3"/>
  <c r="J168" i="3" s="1"/>
  <c r="J105" i="3" s="1"/>
  <c r="R168" i="3"/>
  <c r="P177" i="3"/>
  <c r="BK186" i="3"/>
  <c r="J186" i="3"/>
  <c r="J107" i="3" s="1"/>
  <c r="P186" i="3"/>
  <c r="BK191" i="3"/>
  <c r="J191" i="3"/>
  <c r="J108" i="3" s="1"/>
  <c r="P191" i="3"/>
  <c r="BK198" i="3"/>
  <c r="J198" i="3"/>
  <c r="J109" i="3" s="1"/>
  <c r="T198" i="3"/>
  <c r="P204" i="3"/>
  <c r="P203" i="3"/>
  <c r="BK210" i="3"/>
  <c r="J210" i="3"/>
  <c r="J113" i="3"/>
  <c r="T210" i="3"/>
  <c r="F94" i="2"/>
  <c r="BE160" i="2"/>
  <c r="BE210" i="2"/>
  <c r="BE340" i="2"/>
  <c r="BE345" i="2"/>
  <c r="BE447" i="2"/>
  <c r="BE455" i="2"/>
  <c r="BE459" i="2"/>
  <c r="BE479" i="2"/>
  <c r="BE558" i="2"/>
  <c r="BE562" i="2"/>
  <c r="F132" i="3"/>
  <c r="F93" i="2"/>
  <c r="BE137" i="2"/>
  <c r="BE204" i="2"/>
  <c r="BE240" i="2"/>
  <c r="BE355" i="2"/>
  <c r="J94" i="2"/>
  <c r="BE280" i="2"/>
  <c r="BE395" i="2"/>
  <c r="BE509" i="2"/>
  <c r="BE516" i="2"/>
  <c r="BE519" i="2"/>
  <c r="BK365" i="2"/>
  <c r="J365" i="2" s="1"/>
  <c r="J104" i="2" s="1"/>
  <c r="E85" i="3"/>
  <c r="J91" i="3"/>
  <c r="F93" i="3"/>
  <c r="J93" i="3"/>
  <c r="BE142" i="3"/>
  <c r="BE221" i="3"/>
  <c r="J91" i="2"/>
  <c r="BE274" i="2"/>
  <c r="BE360" i="2"/>
  <c r="BE483" i="2"/>
  <c r="BE525" i="2"/>
  <c r="BE145" i="3"/>
  <c r="BE164" i="3"/>
  <c r="BE169" i="3"/>
  <c r="BE173" i="3"/>
  <c r="BE194" i="3"/>
  <c r="BE205" i="3"/>
  <c r="BE215" i="3"/>
  <c r="E122" i="2"/>
  <c r="BE142" i="2"/>
  <c r="BE147" i="2"/>
  <c r="BE155" i="2"/>
  <c r="BE237" i="2"/>
  <c r="BE296" i="2"/>
  <c r="BE313" i="2"/>
  <c r="BE390" i="2"/>
  <c r="BE400" i="2"/>
  <c r="BE403" i="2"/>
  <c r="BE488" i="2"/>
  <c r="BE528" i="2"/>
  <c r="BE536" i="2"/>
  <c r="BE546" i="2"/>
  <c r="BE549" i="2"/>
  <c r="BE552" i="2"/>
  <c r="BK482" i="2"/>
  <c r="J482" i="2"/>
  <c r="J107" i="2"/>
  <c r="BE152" i="3"/>
  <c r="BE158" i="3"/>
  <c r="BE162" i="3"/>
  <c r="BE178" i="3"/>
  <c r="BE182" i="3"/>
  <c r="BE187" i="3"/>
  <c r="BE201" i="3"/>
  <c r="BE211" i="3"/>
  <c r="BE217" i="3"/>
  <c r="BE219" i="3"/>
  <c r="F93" i="4"/>
  <c r="E114" i="4"/>
  <c r="BE191" i="2"/>
  <c r="BE207" i="2"/>
  <c r="BE214" i="2"/>
  <c r="BE219" i="2"/>
  <c r="BE288" i="2"/>
  <c r="BE323" i="2"/>
  <c r="BE326" i="2"/>
  <c r="BE469" i="2"/>
  <c r="BE472" i="2"/>
  <c r="BE476" i="2"/>
  <c r="BE539" i="2"/>
  <c r="BE555" i="2"/>
  <c r="J132" i="3"/>
  <c r="BE149" i="3"/>
  <c r="BE154" i="3"/>
  <c r="BE166" i="3"/>
  <c r="BE189" i="3"/>
  <c r="BE207" i="3"/>
  <c r="BE213" i="3"/>
  <c r="BE223" i="3"/>
  <c r="F123" i="4"/>
  <c r="BE150" i="4"/>
  <c r="BE140" i="2"/>
  <c r="BE166" i="2"/>
  <c r="BE175" i="2"/>
  <c r="BE185" i="2"/>
  <c r="BE263" i="2"/>
  <c r="BE335" i="2"/>
  <c r="BE366" i="2"/>
  <c r="BE374" i="2"/>
  <c r="BE380" i="2"/>
  <c r="BE385" i="2"/>
  <c r="BE406" i="2"/>
  <c r="BE412" i="2"/>
  <c r="BE428" i="2"/>
  <c r="BE462" i="2"/>
  <c r="BE465" i="2"/>
  <c r="BE522" i="2"/>
  <c r="BK561" i="2"/>
  <c r="J561" i="2" s="1"/>
  <c r="J112" i="2" s="1"/>
  <c r="BE156" i="3"/>
  <c r="BE160" i="3"/>
  <c r="BE171" i="3"/>
  <c r="BE175" i="3"/>
  <c r="BE184" i="3"/>
  <c r="BE196" i="3"/>
  <c r="J94" i="4"/>
  <c r="J120" i="4"/>
  <c r="BE132" i="4"/>
  <c r="BE141" i="4"/>
  <c r="BE144" i="4"/>
  <c r="BE147" i="4"/>
  <c r="BK135" i="4"/>
  <c r="J135" i="4" s="1"/>
  <c r="J101" i="4" s="1"/>
  <c r="BK153" i="4"/>
  <c r="J153" i="4" s="1"/>
  <c r="J103" i="4" s="1"/>
  <c r="BK157" i="4"/>
  <c r="J157" i="4"/>
  <c r="J104" i="4" s="1"/>
  <c r="BE170" i="2"/>
  <c r="BE194" i="2"/>
  <c r="BE200" i="2"/>
  <c r="BE223" i="2"/>
  <c r="BE229" i="2"/>
  <c r="BE252" i="2"/>
  <c r="BE302" i="2"/>
  <c r="BE308" i="2"/>
  <c r="BE331" i="2"/>
  <c r="BE350" i="2"/>
  <c r="BE420" i="2"/>
  <c r="BE439" i="2"/>
  <c r="BE495" i="2"/>
  <c r="BE502" i="2"/>
  <c r="BE512" i="2"/>
  <c r="BE543" i="2"/>
  <c r="BE138" i="3"/>
  <c r="BE147" i="3"/>
  <c r="BE180" i="3"/>
  <c r="BE192" i="3"/>
  <c r="BE199" i="3"/>
  <c r="BE225" i="3"/>
  <c r="BE227" i="3"/>
  <c r="BK137" i="3"/>
  <c r="J137" i="3" s="1"/>
  <c r="J100" i="3" s="1"/>
  <c r="BK141" i="3"/>
  <c r="J141" i="3" s="1"/>
  <c r="J102" i="3" s="1"/>
  <c r="J93" i="4"/>
  <c r="BE129" i="4"/>
  <c r="BE136" i="4"/>
  <c r="BE154" i="4"/>
  <c r="BE158" i="4"/>
  <c r="F38" i="2"/>
  <c r="BC96" i="1" s="1"/>
  <c r="F37" i="3"/>
  <c r="BB97" i="1"/>
  <c r="F38" i="4"/>
  <c r="BC98" i="1" s="1"/>
  <c r="F37" i="4"/>
  <c r="BB98" i="1" s="1"/>
  <c r="J36" i="2"/>
  <c r="AW96" i="1" s="1"/>
  <c r="F38" i="3"/>
  <c r="BC97" i="1"/>
  <c r="F36" i="2"/>
  <c r="BA96" i="1" s="1"/>
  <c r="F37" i="2"/>
  <c r="BB96" i="1" s="1"/>
  <c r="J36" i="3"/>
  <c r="AW97" i="1" s="1"/>
  <c r="AS94" i="1"/>
  <c r="F36" i="4"/>
  <c r="BA98" i="1"/>
  <c r="F36" i="3"/>
  <c r="BA97" i="1"/>
  <c r="F39" i="3"/>
  <c r="BD97" i="1"/>
  <c r="J36" i="4"/>
  <c r="AW98" i="1"/>
  <c r="F39" i="2"/>
  <c r="BD96" i="1" s="1"/>
  <c r="F39" i="4"/>
  <c r="BD98" i="1"/>
  <c r="P486" i="2" l="1"/>
  <c r="P134" i="2" s="1"/>
  <c r="AU96" i="1" s="1"/>
  <c r="T486" i="2"/>
  <c r="P127" i="4"/>
  <c r="P126" i="4" s="1"/>
  <c r="AU98" i="1" s="1"/>
  <c r="T203" i="3"/>
  <c r="T135" i="3"/>
  <c r="P135" i="2"/>
  <c r="R127" i="4"/>
  <c r="R126" i="4" s="1"/>
  <c r="T135" i="2"/>
  <c r="T134" i="2"/>
  <c r="R135" i="2"/>
  <c r="R134" i="2"/>
  <c r="T127" i="4"/>
  <c r="T126" i="4" s="1"/>
  <c r="R203" i="3"/>
  <c r="R135" i="3" s="1"/>
  <c r="BK486" i="2"/>
  <c r="J486" i="2" s="1"/>
  <c r="J108" i="2" s="1"/>
  <c r="BK140" i="3"/>
  <c r="J140" i="3"/>
  <c r="J101" i="3" s="1"/>
  <c r="BK136" i="3"/>
  <c r="J136" i="3" s="1"/>
  <c r="J99" i="3" s="1"/>
  <c r="BK203" i="3"/>
  <c r="J203" i="3"/>
  <c r="J110" i="3"/>
  <c r="BK127" i="4"/>
  <c r="J127" i="4" s="1"/>
  <c r="J99" i="4" s="1"/>
  <c r="BK135" i="2"/>
  <c r="J35" i="3"/>
  <c r="AV97" i="1"/>
  <c r="AT97" i="1"/>
  <c r="F35" i="2"/>
  <c r="AZ96" i="1" s="1"/>
  <c r="BC95" i="1"/>
  <c r="BC94" i="1" s="1"/>
  <c r="AY94" i="1" s="1"/>
  <c r="F35" i="4"/>
  <c r="AZ98" i="1"/>
  <c r="J35" i="2"/>
  <c r="AV96" i="1" s="1"/>
  <c r="AT96" i="1" s="1"/>
  <c r="BD95" i="1"/>
  <c r="BD94" i="1" s="1"/>
  <c r="W33" i="1" s="1"/>
  <c r="BB95" i="1"/>
  <c r="BB94" i="1" s="1"/>
  <c r="W31" i="1" s="1"/>
  <c r="J35" i="4"/>
  <c r="AV98" i="1"/>
  <c r="AT98" i="1"/>
  <c r="F35" i="3"/>
  <c r="AZ97" i="1"/>
  <c r="BA95" i="1"/>
  <c r="AW95" i="1" s="1"/>
  <c r="BK134" i="2" l="1"/>
  <c r="J134" i="2" s="1"/>
  <c r="J32" i="2" s="1"/>
  <c r="AG96" i="1" s="1"/>
  <c r="AN96" i="1" s="1"/>
  <c r="J98" i="2"/>
  <c r="J135" i="2"/>
  <c r="J99" i="2"/>
  <c r="BK135" i="3"/>
  <c r="J135" i="3"/>
  <c r="J98" i="3"/>
  <c r="BK126" i="4"/>
  <c r="J126" i="4" s="1"/>
  <c r="J32" i="4" s="1"/>
  <c r="AG98" i="1" s="1"/>
  <c r="AN98" i="1" s="1"/>
  <c r="AU95" i="1"/>
  <c r="AU94" i="1" s="1"/>
  <c r="W32" i="1"/>
  <c r="BA94" i="1"/>
  <c r="AW94" i="1" s="1"/>
  <c r="AK30" i="1" s="1"/>
  <c r="AX94" i="1"/>
  <c r="AZ95" i="1"/>
  <c r="AZ94" i="1" s="1"/>
  <c r="W29" i="1" s="1"/>
  <c r="AY95" i="1"/>
  <c r="AX95" i="1"/>
  <c r="J41" i="2" l="1"/>
  <c r="J98" i="4"/>
  <c r="J41" i="4"/>
  <c r="W30" i="1"/>
  <c r="AV94" i="1"/>
  <c r="AK29" i="1" s="1"/>
  <c r="AV95" i="1"/>
  <c r="AT95" i="1" s="1"/>
  <c r="J32" i="3"/>
  <c r="AG97" i="1" s="1"/>
  <c r="AN97" i="1" s="1"/>
  <c r="J41" i="3" l="1"/>
  <c r="AG95" i="1"/>
  <c r="AG94" i="1" s="1"/>
  <c r="AT94" i="1"/>
  <c r="AN95" i="1" l="1"/>
  <c r="AN94" i="1"/>
  <c r="AK26" i="1"/>
  <c r="AK35" i="1" s="1"/>
</calcChain>
</file>

<file path=xl/sharedStrings.xml><?xml version="1.0" encoding="utf-8"?>
<sst xmlns="http://schemas.openxmlformats.org/spreadsheetml/2006/main" count="5240" uniqueCount="886">
  <si>
    <t>Export Komplet</t>
  </si>
  <si>
    <t/>
  </si>
  <si>
    <t>2.0</t>
  </si>
  <si>
    <t>ZAMOK</t>
  </si>
  <si>
    <t>False</t>
  </si>
  <si>
    <t>{3d948330-cc07-4f97-b181-a3f7b9c362d9}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</si>
  <si>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</si>
  <si>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</si>
  <si>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</si>
  <si>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</si>
  <si>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</si>
  <si>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</si>
  <si>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</si>
  <si>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</si>
  <si>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250120-2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</si>
  <si>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</si>
  <si>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</si>
  <si>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Kolumbárium – II. etapa včetně zpevněných ploch, laviček, osvětlení a opravy stávající hřbitovní zdi</t>
  </si>
  <si>
    <t>0,1</t>
  </si>
  <si>
    <t>KSO:</t>
  </si>
  <si>
    <t>CC-CZ:</t>
  </si>
  <si>
    <t>1</t>
  </si>
  <si>
    <t>Místo:</t>
  </si>
  <si>
    <t>Česká Lípa</t>
  </si>
  <si>
    <t>Datum:</t>
  </si>
  <si>
    <t>24. 1. 2025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</si>
  <si>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</si>
  <si>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</si>
  <si>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</si>
  <si>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</si>
  <si>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</si>
  <si>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</si>
  <si>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</si>
  <si>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</si>
  <si>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</si>
  <si>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Kateřina Iwanejko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</si>
  <si>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</si>
  <si>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</si>
  <si>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</si>
  <si>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</si>
  <si>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</si>
  <si>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</si>
  <si>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</si>
  <si>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</si>
  <si>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</si>
  <si>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</si>
  <si>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</si>
  <si>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</si>
  <si>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</si>
  <si>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</si>
  <si>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</si>
  <si>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</si>
  <si>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</si>
  <si>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</si>
  <si>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</si>
  <si>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</si>
  <si>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</si>
  <si>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</si>
  <si>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</si>
  <si>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</si>
  <si>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</si>
  <si>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</si>
  <si>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</si>
  <si>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</si>
  <si>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</si>
  <si>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</si>
  <si>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</si>
  <si>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</si>
  <si>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</si>
  <si>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</si>
  <si>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</si>
  <si>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</si>
  <si>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</si>
  <si>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</si>
  <si>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</si>
  <si>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</si>
  <si>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</si>
  <si>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</si>
  <si>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</si>
  <si>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</si>
  <si>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</si>
  <si>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</si>
  <si>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</si>
  <si>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250120-1</t>
  </si>
  <si>
    <t>II. ETAPA</t>
  </si>
  <si>
    <t>STA</t>
  </si>
  <si>
    <t>{dee6a958-5801-4ce7-b7fd-90a2b47802ce}</t>
  </si>
  <si>
    <t>2</t>
  </si>
  <si>
    <t>/</t>
  </si>
  <si>
    <t>SO 01</t>
  </si>
  <si>
    <t>Stavební práce</t>
  </si>
  <si>
    <t>Soupis</t>
  </si>
  <si>
    <t>{762a6424-cd69-45d7-ae95-afcb0937f124}</t>
  </si>
  <si>
    <t>SO 401</t>
  </si>
  <si>
    <t>Veřejné osvětlení 2. etapa</t>
  </si>
  <si>
    <t>{1ff582d1-ed38-443a-9bba-339dc3992caa}</t>
  </si>
  <si>
    <t>VRN</t>
  </si>
  <si>
    <t>Vedlejší rozpočtoví náklady</t>
  </si>
  <si>
    <t>{59de778e-565c-44ba-85fe-c60ff74799d1}</t>
  </si>
  <si>
    <t>KRYCÍ LIST SOUPISU PRACÍ</t>
  </si>
  <si>
    <t>Objekt:</t>
  </si>
  <si>
    <t>250120-1 - II. ETAPA</t>
  </si>
  <si>
    <t>Soupis:</t>
  </si>
  <si>
    <t>SO 01 -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</si>
  <si>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</si>
  <si>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</si>
  <si>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</si>
  <si>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</si>
  <si>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</si>
  <si>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</si>
  <si>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</si>
  <si>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</si>
  <si>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</si>
  <si>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</si>
  <si>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</si>
  <si>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</si>
  <si>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</si>
  <si>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</si>
  <si>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</si>
  <si>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</si>
  <si>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</si>
  <si>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 xml:space="preserve">    782 - Dokončovací práce - obklady z kamene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</si>
  <si>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</si>
  <si>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</si>
  <si>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</si>
  <si>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</si>
  <si>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</si>
  <si>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</si>
  <si>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</si>
  <si>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</si>
  <si>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</si>
  <si>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</si>
  <si>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</si>
  <si>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</si>
  <si>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</si>
  <si>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</si>
  <si>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</si>
  <si>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</si>
  <si>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</si>
  <si>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</si>
  <si>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</si>
  <si>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112251107</t>
  </si>
  <si>
    <t>Odstranění pařezů průměru přes 1100 do 1300 mm</t>
  </si>
  <si>
    <t>kus</t>
  </si>
  <si>
    <t>CS ÚRS 2025 01</t>
  </si>
  <si>
    <t>4</t>
  </si>
  <si>
    <t>946140184</t>
  </si>
  <si>
    <t>PP</t>
  </si>
  <si>
    <t>Odstranění pařezů strojně s jejich vykopáním nebo vytrháním průměru přes 1100 do 1300 mm</t>
  </si>
  <si>
    <t>Online PSC</t>
  </si>
  <si>
    <t>https://podminky.urs.cz/item/CS_URS_2025_01/112251107</t>
  </si>
  <si>
    <t>11225110R</t>
  </si>
  <si>
    <t>Ořez stávajících dřevin - pouze v nejnutnějším rozsahu</t>
  </si>
  <si>
    <t>kpl</t>
  </si>
  <si>
    <t>-2067213989</t>
  </si>
  <si>
    <t>3</t>
  </si>
  <si>
    <t>113106123</t>
  </si>
  <si>
    <t>Rozebrání dlažeb ze zámkových dlaždic komunikací pro pěší ručně</t>
  </si>
  <si>
    <t>m2</t>
  </si>
  <si>
    <t>-1200356846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</si>
  <si>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</si>
  <si>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https://podminky.urs.cz/item/CS_URS_2025_01/113106123</t>
  </si>
  <si>
    <t>VV</t>
  </si>
  <si>
    <t xml:space="preserve">rozebrání zámkové dlažby </t>
  </si>
  <si>
    <t>12,4*0,7</t>
  </si>
  <si>
    <t>113107024</t>
  </si>
  <si>
    <t>Odstranění podkladu z kameniva drceného tl přes 300 do 400 mm při překopech ručně</t>
  </si>
  <si>
    <t>-613490545</t>
  </si>
  <si>
    <t>Odstranění podkladů nebo krytů při překopech inženýrských sítí s přemístěním hmot na skládku ve vzdálenosti do 3 m nebo s naložením na dopravní prostředek ručně z kameniva hrubého drceného, o tl. vrstvy přes 300 do 400 mm</t>
  </si>
  <si>
    <t>https://podminky.urs.cz/item/CS_URS_2025_01/113107024</t>
  </si>
  <si>
    <t>asfaltový chodník podél zdi</t>
  </si>
  <si>
    <t>(35,38+10,8)*0,6</t>
  </si>
  <si>
    <t>zámková dlažba</t>
  </si>
  <si>
    <t>Součet</t>
  </si>
  <si>
    <t>5</t>
  </si>
  <si>
    <t>113107041</t>
  </si>
  <si>
    <t>Odstranění podkladu živičných tl do 50 mm při překopech ručně</t>
  </si>
  <si>
    <t>948513205</t>
  </si>
  <si>
    <t>Odstranění podkladů nebo krytů při překopech inženýrských sítí s přemístěním hmot na skládku ve vzdálenosti do 3 m nebo s naložením na dopravní prostředek ručně živičných, o tl. vrstvy do 50 mm</t>
  </si>
  <si>
    <t>https://podminky.urs.cz/item/CS_URS_2025_01/113107041</t>
  </si>
  <si>
    <t>6</t>
  </si>
  <si>
    <t>114203201</t>
  </si>
  <si>
    <t>Očištění lomového kamene nebo betonových tvárnic od hlíny nebo písku</t>
  </si>
  <si>
    <t>m3</t>
  </si>
  <si>
    <t>-1335979894</t>
  </si>
  <si>
    <t>Očištění lomového kamene nebo betonových tvárnic získaných při rozebrání dlažeb, záhozů, rovnanin a soustřeďovacích staveb od hlíny nebo písku</t>
  </si>
  <si>
    <t>https://podminky.urs.cz/item/CS_URS_2025_01/114203201</t>
  </si>
  <si>
    <t>oprava zdi</t>
  </si>
  <si>
    <t>12,4*0,7*0,06</t>
  </si>
  <si>
    <t>7</t>
  </si>
  <si>
    <t>114203202</t>
  </si>
  <si>
    <t>Očištění lomového kamene nebo betonových tvárnic od malty</t>
  </si>
  <si>
    <t>-507903213</t>
  </si>
  <si>
    <t>Očištění lomového kamene nebo betonových tvárnic získaných při rozebrání dlažeb, záhozů, rovnanin a soustřeďovacích staveb od malty</t>
  </si>
  <si>
    <t>https://podminky.urs.cz/item/CS_URS_2025_01/114203202</t>
  </si>
  <si>
    <t>2,0*0,6*(10,175+12,4)</t>
  </si>
  <si>
    <t>8</t>
  </si>
  <si>
    <t>122211101</t>
  </si>
  <si>
    <t>Odkopávky a prokopávky v hornině třídy těžitelnosti I, skupiny 3 ručně</t>
  </si>
  <si>
    <t>319170858</t>
  </si>
  <si>
    <t>Odkopávky a prokopávky ručně zapažené i nezapažené v hornině třídy těžitelnosti I skupiny 3</t>
  </si>
  <si>
    <t>https://podminky.urs.cz/item/CS_URS_2025_01/122211101</t>
  </si>
  <si>
    <t>"vnitřní strana hřbitovní zdi - odkopávky zeminy u hřbitovní zdi</t>
  </si>
  <si>
    <t>(10,175+12,4)*1,5*0,5</t>
  </si>
  <si>
    <t>9</t>
  </si>
  <si>
    <t>132212111</t>
  </si>
  <si>
    <t>Hloubení rýh š do 800 mm v soudržných horninách třídy těžitelnosti I skupiny 3 ručně</t>
  </si>
  <si>
    <t>-1979249698</t>
  </si>
  <si>
    <t>Hloubení rýh šířky do 800 mm ručně zapažených i nezapažených, s urovnáním dna do předepsaného profilu a spádu v hornině třídy těžitelnosti I skupiny 3 soudržných</t>
  </si>
  <si>
    <t>oprava hřbitovní zdi</t>
  </si>
  <si>
    <t>probloubení základové spáry na úroveň -0,8m</t>
  </si>
  <si>
    <t>(10,175+12,4)*0,8*0,8</t>
  </si>
  <si>
    <t>-(10,175+12,4)*0,5*0,6</t>
  </si>
  <si>
    <t>kolumbárium 3.etapa</t>
  </si>
  <si>
    <t>35,38*1,5*1,615</t>
  </si>
  <si>
    <t>-35,38*0,5*0,6</t>
  </si>
  <si>
    <t>162211311</t>
  </si>
  <si>
    <t>Vodorovné přemístění výkopku z horniny třídy těžitelnosti I skupiny 1 až 3 stavebním kolečkem do 10 m</t>
  </si>
  <si>
    <t>-1153872713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</si>
  <si>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</si>
  <si>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https://podminky.urs.cz/item/CS_URS_2025_01/162211311</t>
  </si>
  <si>
    <t>16,931 "odkopávky</t>
  </si>
  <si>
    <t>82,769 "rýhy</t>
  </si>
  <si>
    <t>11</t>
  </si>
  <si>
    <t>16230000R</t>
  </si>
  <si>
    <t>Likvidace nezužitkovatelné dřevní hmoty dle technologických možností zhotovitele v souladu s platnou legislativou</t>
  </si>
  <si>
    <t>-1131308437</t>
  </si>
  <si>
    <t>P</t>
  </si>
  <si>
    <t>Poznámka k položce:_x000D_
1. V ceně jsou započteny i náklady na naložení na dopravní prostředek, vodorovné přemístění do zařízení na likvidaci biologického odpadu, např. Eko Volfartice ve vzdálenosti 12 km, poplatek 1050Kč/t, uložení a poplatek za likvidaci, včetně všech souvisejících činností._x000D_
2. Bude-li zhotovitelem zvoleno jiné místo uložení odsouhlasené objednatelem, bude v ceně započtena dopravní vzdálenost až na místo uložení, včetně všech souvisejících činností, poplatků, projednání apod._x000D_
3. Dřevní hmota zahrnuje větve, bioodpad a těžební zbytky.</t>
  </si>
  <si>
    <t>162751117</t>
  </si>
  <si>
    <t>Vodorovné přemístění přes 9 000 do 10000 m výkopku/sypaniny z horniny třídy těžitelnosti I skupiny 1 až 3</t>
  </si>
  <si>
    <t>-1602730889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</si>
  <si>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</si>
  <si>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</si>
  <si>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13</t>
  </si>
  <si>
    <t>162751119</t>
  </si>
  <si>
    <t>Příplatek k vodorovnému přemístění výkopku/sypaniny z horniny třídy těžitelnosti I skupiny 1 až 3 ZKD 1000 m přes 10000 m</t>
  </si>
  <si>
    <t>957227908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</si>
  <si>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</si>
  <si>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</si>
  <si>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99,7*5</t>
  </si>
  <si>
    <t>14</t>
  </si>
  <si>
    <t>167151101</t>
  </si>
  <si>
    <t>Nakládání výkopku z hornin třídy těžitelnosti I skupiny 1 až 3 do 100 m3</t>
  </si>
  <si>
    <t>-1754736659</t>
  </si>
  <si>
    <t>Nakládání, skládání a překládání neulehlého výkopku nebo sypaniny strojně nakládání, množství do 100 m3, z horniny třídy těžitelnosti I, skupiny 1 až 3</t>
  </si>
  <si>
    <t>https://podminky.urs.cz/item/CS_URS_2025_01/167151101</t>
  </si>
  <si>
    <t>15</t>
  </si>
  <si>
    <t>171251201</t>
  </si>
  <si>
    <t>Uložení sypaniny na skládky nebo meziskládky</t>
  </si>
  <si>
    <t>1244453349</t>
  </si>
  <si>
    <t>Uložení sypaniny na skládky nebo meziskládky bez hutnění s upravením uložené sypaniny do předepsaného tvaru</t>
  </si>
  <si>
    <t>https://podminky.urs.cz/item/CS_URS_2025_01/171251201</t>
  </si>
  <si>
    <t>16</t>
  </si>
  <si>
    <t>171201221</t>
  </si>
  <si>
    <t>Poplatek za uložení na skládce (skládkovné) zeminy a kamení kód odpadu 17 05 04</t>
  </si>
  <si>
    <t>t</t>
  </si>
  <si>
    <t>394494027</t>
  </si>
  <si>
    <t>Poplatek za uložení stavebního odpadu na skládce (skládkovné) zeminy a kamení zatříděného do Katalogu odpadů pod kódem 17 05 04</t>
  </si>
  <si>
    <t>https://podminky.urs.cz/item/CS_URS_2025_01/171201221</t>
  </si>
  <si>
    <t>99,7*1,85</t>
  </si>
  <si>
    <t>17</t>
  </si>
  <si>
    <t>175111201</t>
  </si>
  <si>
    <t>Obsypání objektu nad přilehlým původním terénem sypaninou bez prohození, uloženou do 3 m ručně</t>
  </si>
  <si>
    <t>-411453212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</si>
  <si>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</si>
  <si>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https://podminky.urs.cz/item/CS_URS_2025_01/175111201</t>
  </si>
  <si>
    <t>obsyp váz</t>
  </si>
  <si>
    <t>(0,26*1,02*0,3)*3</t>
  </si>
  <si>
    <t>18</t>
  </si>
  <si>
    <t>M</t>
  </si>
  <si>
    <t>58337402</t>
  </si>
  <si>
    <t>kamenivo dekorační (kačírek) frakce 16/22</t>
  </si>
  <si>
    <t>-947519028</t>
  </si>
  <si>
    <t>(0,26*1,02*0,3)*3*2,0</t>
  </si>
  <si>
    <t>19</t>
  </si>
  <si>
    <t>181912112</t>
  </si>
  <si>
    <t>Úprava pláně v hornině třídy těžitelnosti I skupiny 3 se zhutněním ručně</t>
  </si>
  <si>
    <t>1814799999</t>
  </si>
  <si>
    <t>Úprava pláně vyrovnáním výškových rozdílů ručně v hornině třídy těžitelnosti I skupiny 3 se zhutněním</t>
  </si>
  <si>
    <t>https://podminky.urs.cz/item/CS_URS_2025_01/181912112</t>
  </si>
  <si>
    <t>cihelná dlažba - nosná vrstva</t>
  </si>
  <si>
    <t>111,75</t>
  </si>
  <si>
    <t>Zakládání</t>
  </si>
  <si>
    <t>20</t>
  </si>
  <si>
    <t>211971121</t>
  </si>
  <si>
    <t>Zřízení opláštění žeber nebo trativodů geotextilií v rýze nebo zářezu sklonu přes 1:2 š do 2,5 m - truhlík</t>
  </si>
  <si>
    <t>2033259155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</si>
  <si>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</si>
  <si>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https://podminky.urs.cz/item/CS_URS_2025_01/211971121</t>
  </si>
  <si>
    <t>truhlík pro květiny</t>
  </si>
  <si>
    <t>kolumbárium 2.etapa</t>
  </si>
  <si>
    <t>(7,5*2+7,2*2)*(0,505+0,58*2)+(0,505*0,58*8)</t>
  </si>
  <si>
    <t>(0,835*0,61*2+0,61*1,02*2)*3</t>
  </si>
  <si>
    <t>69311081</t>
  </si>
  <si>
    <t>geotextilie netkaná separační, ochranná, filtrační, drenážní PES 300g/m2</t>
  </si>
  <si>
    <t>-190626147</t>
  </si>
  <si>
    <t>58,083*1,1845 'Přepočtené koeficientem množství</t>
  </si>
  <si>
    <t>22</t>
  </si>
  <si>
    <t>274313711</t>
  </si>
  <si>
    <t>Základové pasy z betonu tř. C 20/25</t>
  </si>
  <si>
    <t>1715572889</t>
  </si>
  <si>
    <t>Základy z betonu prostého pasy betonu kamenem neprokládaného tř. C 20/25</t>
  </si>
  <si>
    <t>https://podminky.urs.cz/item/CS_URS_2025_01/274313711</t>
  </si>
  <si>
    <t>oprava betonové zdi</t>
  </si>
  <si>
    <t>0,8*0,7*(10,2+12,4)</t>
  </si>
  <si>
    <t>Mezisoučet</t>
  </si>
  <si>
    <t>(7,865*2+7,185*2)*2,52+1,765*1,5*3</t>
  </si>
  <si>
    <t>0,00883*1,765*3</t>
  </si>
  <si>
    <t>96,498*1,03 'Přepočtené koeficientem množství</t>
  </si>
  <si>
    <t>23</t>
  </si>
  <si>
    <t>274351121</t>
  </si>
  <si>
    <t>Zřízení bednění základových pasů rovného</t>
  </si>
  <si>
    <t>-1429435625</t>
  </si>
  <si>
    <t>Bednění základů pasů rovné zřízení</t>
  </si>
  <si>
    <t>https://podminky.urs.cz/item/CS_URS_2025_01/274351121</t>
  </si>
  <si>
    <t>(10,2+12,4)*0,5*2</t>
  </si>
  <si>
    <t>(7,865*2+7,185*2)*2,13*2+(1,765*3)*1,44*2*2</t>
  </si>
  <si>
    <t>(1,765*3)*0,31*2</t>
  </si>
  <si>
    <t>24</t>
  </si>
  <si>
    <t>274351122</t>
  </si>
  <si>
    <t>Odstranění bednění základových pasů rovného</t>
  </si>
  <si>
    <t>1252081742</t>
  </si>
  <si>
    <t>Bednění základů pasů rovné odstranění</t>
  </si>
  <si>
    <t>https://podminky.urs.cz/item/CS_URS_2025_01/274351122</t>
  </si>
  <si>
    <t>25</t>
  </si>
  <si>
    <t>274361821</t>
  </si>
  <si>
    <t>Výztuž základových pasů betonářskou ocelí 10 505 (R)</t>
  </si>
  <si>
    <t>-1071243440</t>
  </si>
  <si>
    <t>Výztuž základů pasů z betonářské oceli 10 505 (R) nebo BSt 500</t>
  </si>
  <si>
    <t>https://podminky.urs.cz/item/CS_URS_2025_01/274361821</t>
  </si>
  <si>
    <t>dle výkresu statiky D.2.1</t>
  </si>
  <si>
    <t>3794,95*1,3/1000</t>
  </si>
  <si>
    <t>Svislé a kompletní konstrukce</t>
  </si>
  <si>
    <t>26</t>
  </si>
  <si>
    <t>310901113</t>
  </si>
  <si>
    <t>Úprava líce režného zdiva prováděného bez lišt bez spárování</t>
  </si>
  <si>
    <t>-691047766</t>
  </si>
  <si>
    <t>Úprava líce při zdění režného zdiva  bez spárování jakékoliv vazby, popř. předlohy, prováděná volně bez lišt (např. do šňůry)</t>
  </si>
  <si>
    <t>https://podminky.urs.cz/item/CS_URS_2025_01/310901113</t>
  </si>
  <si>
    <t>1,65*(10,8+12,4)*2</t>
  </si>
  <si>
    <t>(7,5*2+7,2*2)*2,14</t>
  </si>
  <si>
    <t>27</t>
  </si>
  <si>
    <t>31121312R</t>
  </si>
  <si>
    <t>Zdivo z nepravidelných kamenů na maltu objem jednoho kamene přes 0,02 m3 š spáry přes 20 do 50 mm - bez dodávky materiálu</t>
  </si>
  <si>
    <t>-1782915854</t>
  </si>
  <si>
    <t>Zdivo nadzákladové z lomového kamene štípaného nebo ručně vybíraného na maltu z nepravidelných kamenů objemu 1 kusu kamene přes 0,02 m3, šířka spáry přes 20 do 50 mm - bez dodávky materiálu</t>
  </si>
  <si>
    <t>https://podminky.urs.cz/item/CS_URS_2025_01/31121312R</t>
  </si>
  <si>
    <t>Poznámka k položce:_x000D_
Zeď vystavěna na maltu vápennou s maximální příměsí cementu do 5 % a vyspárována.</t>
  </si>
  <si>
    <t>1,65*0,6*(10,2+12,4)</t>
  </si>
  <si>
    <t>15,729*0,5 "využito 50% stávajících</t>
  </si>
  <si>
    <t>28</t>
  </si>
  <si>
    <t>311213223</t>
  </si>
  <si>
    <t>Zdivo z pravidelných kamenů na maltu objem jednoho kamene přes 0,02 m3 š spáry přes 10 do 20 mm</t>
  </si>
  <si>
    <t>-79191270</t>
  </si>
  <si>
    <t>Zdivo nadzákladové z lomového kamene štípaného nebo ručně vybíraného na maltu z pravidelných kamenů (na vazbu) objemu 1 kusu kamene přes 0,02 m3, šířka spáry přes 10 do 20 mm</t>
  </si>
  <si>
    <t>https://podminky.urs.cz/item/CS_URS_2025_01/311213223</t>
  </si>
  <si>
    <t>(7,5*2+7,2*2)*2,14*0,25</t>
  </si>
  <si>
    <t>29</t>
  </si>
  <si>
    <t>311213911</t>
  </si>
  <si>
    <t>Zdivo nadzákladové z lomového kamene štípaného nebo ručně vybíraného na maltu Příplatek k cenám za lícování zdiva jednostranné</t>
  </si>
  <si>
    <t>-1550767582</t>
  </si>
  <si>
    <t>https://podminky.urs.cz/item/CS_URS_2025_01/311213911</t>
  </si>
  <si>
    <t>PSC</t>
  </si>
  <si>
    <t xml:space="preserve">Poznámka k souboru cen:_x000D_
1. V cenách jsou započteny i náklady na nutné přisekávání kamene do spár i v líci při zdění. 2. V cenách nejsou započteny náklady na spárování zdiva; tyto se oceňují cenami souboru cen 62. 63-10..Spárování vnějších ploch pohledového zdiva části A04 tohoto katalogu. 3. Ceny lze použít i pro ocenění kamenného obkladového zdiva. </t>
  </si>
  <si>
    <t xml:space="preserve">kolumbárium </t>
  </si>
  <si>
    <t>30</t>
  </si>
  <si>
    <t>311213912</t>
  </si>
  <si>
    <t>Příplatek k cenám zdění zdiva z kamene na maltu za oboustranné lícování zdiva</t>
  </si>
  <si>
    <t>-1481931050</t>
  </si>
  <si>
    <t>Zdivo nadzákladové z lomového kamene štípaného nebo ručně vybíraného na maltu Příplatek k cenám za lícování zdiva oboustranné</t>
  </si>
  <si>
    <t>https://podminky.urs.cz/item/CS_URS_2025_01/311213912</t>
  </si>
  <si>
    <t>31</t>
  </si>
  <si>
    <t>311232034</t>
  </si>
  <si>
    <t>Zdivo z cihel pálených nosné z cihel lícových včetně spárování pevnosti P 60, na maltu MVC dl. 240 mm (německý formát 240x115x71 mm) plných</t>
  </si>
  <si>
    <t>1069819691</t>
  </si>
  <si>
    <t>https://podminky.urs.cz/item/CS_URS_2025_01/311232034</t>
  </si>
  <si>
    <t xml:space="preserve">Poznámka k souboru cen:_x000D_
1. V cenách -1155 až -1159 nejsou započteny případné náklady na: a) úpravu líce; tyto se oceňují cenami souboru cen 310 90-11 Úprava líce při zdění režného zdiva. b) spárování; tyto se oceňují cenami souboru cen 62. 63-10.. Spárování vnějších ploch pohledového zdiva. 2. Cenami -2014 až -2035 Zdivo z cihel lícových [Klinker] se oceňuje prosté vyzdění včetně spárování zdící a spárovací maltou, kotvené lícové zdivo se oceňuje cenami souboru cen 313 23-4 . Zdivo lícové obkladové [Klinker]. </t>
  </si>
  <si>
    <t>(1,115*0,365*1,770)*8</t>
  </si>
  <si>
    <t>(7,5*2+7,2*2)*(1,4+0,45)*0,115</t>
  </si>
  <si>
    <t>0,61*0,24*(7,865*2+8,95*2) "se zaoblenou hranou - dle 1.etapy</t>
  </si>
  <si>
    <t>0,5*0,115*1,4*(13*4)</t>
  </si>
  <si>
    <t>0,34*0,24*1,02*3</t>
  </si>
  <si>
    <t>32</t>
  </si>
  <si>
    <t>31136182R</t>
  </si>
  <si>
    <t xml:space="preserve">Výztuž nosných zdí betonářskou ocelí </t>
  </si>
  <si>
    <t>m</t>
  </si>
  <si>
    <t>984962705</t>
  </si>
  <si>
    <t xml:space="preserve">Výztuž nadzákladových zdí nosných svislých nebo odkloněných od svislice, rovných nebo oblých z betonářské oceli
</t>
  </si>
  <si>
    <t>Poznámka k položce:_x000D_
Bližší specifikace dle statiky</t>
  </si>
  <si>
    <t>33</t>
  </si>
  <si>
    <t>3482624R1</t>
  </si>
  <si>
    <t>Ukončení zdi zákrytovou deskou z pískovce - bez dodávky desek</t>
  </si>
  <si>
    <t>-1244477865</t>
  </si>
  <si>
    <t>Ukončení zdi zákrytovou deskou z pískovce - bez dodávky desek
Zákrytové desky ve spádu cca 5 cm.</t>
  </si>
  <si>
    <t>(10,8+12,4)</t>
  </si>
  <si>
    <t>Komunikace pozemní</t>
  </si>
  <si>
    <t>34</t>
  </si>
  <si>
    <t>5647500R1</t>
  </si>
  <si>
    <t>Podklad z kameniva drceného vel. 2-5 + 4-8 mm (1:1) plochy do 100 m2 tl 150 mm</t>
  </si>
  <si>
    <t>-1133373315</t>
  </si>
  <si>
    <t>Podklad nebo kryt z kameniva hrubého drceného vel. 8-16 mm s rozprostřením a zhutněním plochy jednotlivě do 100 m2, po zhutnění tl. 150 mm</t>
  </si>
  <si>
    <t>35</t>
  </si>
  <si>
    <t>564750101</t>
  </si>
  <si>
    <t>Podklad z kameniva hrubého drceného vel. 16-32 mm plochy do 100 m2 tl 150 mm</t>
  </si>
  <si>
    <t>-719216959</t>
  </si>
  <si>
    <t>Podklad nebo kryt z kameniva hrubého drceného vel. 16-32 mm s rozprostřením a zhutněním plochy jednotlivě do 100 m2, po zhutnění tl. 150 mm</t>
  </si>
  <si>
    <t>https://podminky.urs.cz/item/CS_URS_2025_01/564750101</t>
  </si>
  <si>
    <t xml:space="preserve">zpětná montáž zámkové dlažby zámkové dlažby </t>
  </si>
  <si>
    <t>36</t>
  </si>
  <si>
    <t>564760101</t>
  </si>
  <si>
    <t>Podklad z kameniva hrubého drceného vel. 16-32 mm plochy do 100 m2 tl 200 mm</t>
  </si>
  <si>
    <t>1524455642</t>
  </si>
  <si>
    <t>Podklad nebo kryt z kameniva hrubého drceného vel. 16-32 mm s rozprostřením a zhutněním plochy jednotlivě do 100 m2, po zhutnění tl. 200 mm</t>
  </si>
  <si>
    <t>https://podminky.urs.cz/item/CS_URS_2025_01/564760101</t>
  </si>
  <si>
    <t>cihelná dlažba - roznášecí dlažba</t>
  </si>
  <si>
    <t>37</t>
  </si>
  <si>
    <t>564761101</t>
  </si>
  <si>
    <t>Podklad z kameniva hrubého drceného vel. 32-63 mm plochy do 100 m2 tl 200 mm</t>
  </si>
  <si>
    <t>-1762476513</t>
  </si>
  <si>
    <t>Podklad nebo kryt z kameniva hrubého drceného vel. 32-63 mm s rozprostřením a zhutněním plochy jednotlivě do 100 m2, po zhutnění tl. 200 mm</t>
  </si>
  <si>
    <t>https://podminky.urs.cz/item/CS_URS_2025_01/564761101</t>
  </si>
  <si>
    <t>38</t>
  </si>
  <si>
    <t>565146101</t>
  </si>
  <si>
    <t>Asfaltový beton vrstva podkladní ACP 22 (obalované kamenivo OKH) tl 60 mm š do 1,5 m</t>
  </si>
  <si>
    <t>846937750</t>
  </si>
  <si>
    <t>Asfaltový beton vrstva podkladní ACP 22 (obalované kamenivo hrubozrnné - OKH)  s rozprostřením a zhutněním v pruhu šířky do 1,5 m, po zhutnění tl. 60 mm</t>
  </si>
  <si>
    <t>https://podminky.urs.cz/item/CS_URS_2025_01/565146101</t>
  </si>
  <si>
    <t>39</t>
  </si>
  <si>
    <t>573231106</t>
  </si>
  <si>
    <t>Postřik živičný spojovací ze silniční emulze v množství 0,30 kg/m2</t>
  </si>
  <si>
    <t>-1886485177</t>
  </si>
  <si>
    <t>Postřik spojovací PS bez posypu kamenivem ze silniční emulze, v množství 0,30 kg/m2</t>
  </si>
  <si>
    <t>https://podminky.urs.cz/item/CS_URS_2025_01/573231106</t>
  </si>
  <si>
    <t>40</t>
  </si>
  <si>
    <t>577133111</t>
  </si>
  <si>
    <t>Asfaltový beton vrstva obrusná ACO 8 (ABJ) tl 40 mm š do 3 m z nemodifikovaného asfaltu</t>
  </si>
  <si>
    <t>-1271944669</t>
  </si>
  <si>
    <t>Asfaltový beton vrstva obrusná ACO 8 (ABJ)  s rozprostřením a se zhutněním z nemodifikovaného asfaltu v pruhu šířky do 3 m, po zhutnění tl. 40 mm</t>
  </si>
  <si>
    <t>https://podminky.urs.cz/item/CS_URS_2025_01/577133111</t>
  </si>
  <si>
    <t>Úpravy povrchů, podlahy a osazování výplní</t>
  </si>
  <si>
    <t>41</t>
  </si>
  <si>
    <t>628641121</t>
  </si>
  <si>
    <t>Kamenické opracování lícních ploch zdí a valů broušením</t>
  </si>
  <si>
    <t>722702413</t>
  </si>
  <si>
    <t>Kamenické opracování omítnutých nebo neomítnutých lícních ploch zdí a valů  bez provedení vlastní omítky a bez vypracování pásků podél hran broušením ploch</t>
  </si>
  <si>
    <t>https://podminky.urs.cz/item/CS_URS_2025_01/628641121</t>
  </si>
  <si>
    <t>42</t>
  </si>
  <si>
    <t>636212121</t>
  </si>
  <si>
    <t>Dlažba z cihel pálených lícových dl 250 (240x118x52 mm) do písku naplocho</t>
  </si>
  <si>
    <t>1241399355</t>
  </si>
  <si>
    <t>Dlažba z cihel pálených lícových se zalitím spár na celou výšku cementovou maltou pro spárování dl. 250 mm (250x120x65) do vrstvy písku, kladených naplocho</t>
  </si>
  <si>
    <t>https://podminky.urs.cz/item/CS_URS_2025_01/636212121</t>
  </si>
  <si>
    <t>cihelná dlažba</t>
  </si>
  <si>
    <t>Ostatní konstrukce a práce, bourání</t>
  </si>
  <si>
    <t>43</t>
  </si>
  <si>
    <t>916231113</t>
  </si>
  <si>
    <t>Osazení chodníkového obrubníku betonového ležatého s boční opěrou do lože z betonu prostého</t>
  </si>
  <si>
    <t>1020373183</t>
  </si>
  <si>
    <t>Osazení chodníkového obrubníku betonového se zřízením lože, s vyplněním a zatřením spár cementovou maltou ležatého s boční opěrou z betonu prostého, do lože z betonu prostého</t>
  </si>
  <si>
    <t>https://podminky.urs.cz/item/CS_URS_2025_01/916231113</t>
  </si>
  <si>
    <t xml:space="preserve">lemování dlažby - podbetonování </t>
  </si>
  <si>
    <t>49,86</t>
  </si>
  <si>
    <t>44</t>
  </si>
  <si>
    <t>919112212</t>
  </si>
  <si>
    <t>Řezání spár pro vytvoření komůrky š 10 mm hl 20 mm pro těsnící zálivku v živičném krytu</t>
  </si>
  <si>
    <t>CS ÚRS 2019 02</t>
  </si>
  <si>
    <t>591762411</t>
  </si>
  <si>
    <t>Řezání dilatačních spár v živičném krytu  vytvoření komůrky pro těsnící zálivku šířky 10 mm, hloubky 20 mm</t>
  </si>
  <si>
    <t xml:space="preserve">Poznámka k souboru cen:_x000D_
1. V cenách jsou započteny i náklady na vyčištění spár po řezání. </t>
  </si>
  <si>
    <t>(35,38+10,8)</t>
  </si>
  <si>
    <t>45</t>
  </si>
  <si>
    <t>919121212</t>
  </si>
  <si>
    <t>Těsnění spár zálivkou za studena pro komůrky š 10 mm hl 20 mm bez těsnicího profilu</t>
  </si>
  <si>
    <t>283804026</t>
  </si>
  <si>
    <t>Utěsnění dilatačních spár zálivkou za studena  v cementobetonovém nebo živičném krytu včetně adhezního nátěru bez těsnicího profilu pod zálivkou, pro komůrky šířky 10 mm, hloubky 20 mm</t>
  </si>
  <si>
    <t xml:space="preserve">Poznámka k souboru cen:_x000D_
1. V cenách jsou započteny i náklady na vyčištění spár před těsněním a zalitím a náklady na impregnaci, těsnění a zalití spár včetně dodání hmot. </t>
  </si>
  <si>
    <t>46</t>
  </si>
  <si>
    <t>919735111</t>
  </si>
  <si>
    <t>Řezání stávajícího živičného krytu hl do 50 mm</t>
  </si>
  <si>
    <t>-1337187645</t>
  </si>
  <si>
    <t>Řezání stávajícího živičného krytu nebo podkladu  hloubky do 50 mm</t>
  </si>
  <si>
    <t>https://podminky.urs.cz/item/CS_URS_2025_01/919735111</t>
  </si>
  <si>
    <t>47</t>
  </si>
  <si>
    <t>9531000R1</t>
  </si>
  <si>
    <t xml:space="preserve">OS01 Dodávka a montáž Odtoková trubka z truhlíků </t>
  </si>
  <si>
    <t>-1434756246</t>
  </si>
  <si>
    <t>OS01 Dodávka a montáž Odtoková trubka z truhlíků
ODTOKOVÁ TRUBKA Z TRUHLÍKŮ
Odtoková trubka ∅ 50mm ve sklonu 10° á 1,5m
- DÉLKA: 1m
- MATERIÁL: PVC
- PROVEDENÍ DTTO 1. ETAPA</t>
  </si>
  <si>
    <t>Poznámka k položce:_x000D_
Specifikace dle Tabulky ostatních výrobků</t>
  </si>
  <si>
    <t>48</t>
  </si>
  <si>
    <t>9531000R2</t>
  </si>
  <si>
    <t>OS04 Dodávka a montáž Lavička - kompletní provedení, vč. zemních prací</t>
  </si>
  <si>
    <t>-1186443923</t>
  </si>
  <si>
    <t>OS04 Dodávka a montáž Lavička - kompletní provedení, vč. zemních prací
LAVIČKA
- BETONÝ ZÁKLAD DO HLOUBKY 800MM
- NOHY - CIHLY KLINKER
- SEDÁK - DUBOVÉ HRANOLY 60X60MM
- NOSNÁ KCE SEDÁKU - NEREZ TRUBKY KOTVENÉ
PŘES KOTEVNÍ PLECHY (SVAŘENEC)
- PROVEDENÍ DTTO 1. ETAPA
- VIZ SAMOSTATNÝ VÝKRES</t>
  </si>
  <si>
    <t>49</t>
  </si>
  <si>
    <t>961021311</t>
  </si>
  <si>
    <t>Bourání základů ze zdiva kamenného</t>
  </si>
  <si>
    <t>-703598835</t>
  </si>
  <si>
    <t>Bourání základů ze zdiva kamenného na jakoukoli maltu</t>
  </si>
  <si>
    <t>https://podminky.urs.cz/item/CS_URS_2025_01/961021311</t>
  </si>
  <si>
    <t>kolumbárium - 2.etapa</t>
  </si>
  <si>
    <t>35,38*0,5*0,6</t>
  </si>
  <si>
    <t>50</t>
  </si>
  <si>
    <t>966023132</t>
  </si>
  <si>
    <t>Vybourání částí říms z kamene vyložených do 250 mm tl přes 300 mm</t>
  </si>
  <si>
    <t>-1344441075</t>
  </si>
  <si>
    <t>Vybourání částí říms z kamene vyložených do 250 mm tl. přes 300 mm</t>
  </si>
  <si>
    <t>https://podminky.urs.cz/item/CS_URS_2025_01/966023132</t>
  </si>
  <si>
    <t>35,38</t>
  </si>
  <si>
    <t>51</t>
  </si>
  <si>
    <t>978015391</t>
  </si>
  <si>
    <t>Otlučení (osekání) vnější vápenné nebo vápenocementové omítky stupně členitosti 1 a 2 v rozsahu přes 80 do 100 %</t>
  </si>
  <si>
    <t>-2111779454</t>
  </si>
  <si>
    <t>Otlučení vápenných nebo vápenocementových omítek vnějších ploch s vyškrabáním spar a s očištěním zdiva stupně členitosti 1 a 2, v rozsahu přes 80 do 100 %</t>
  </si>
  <si>
    <t>https://podminky.urs.cz/item/CS_URS_2025_01/978015391</t>
  </si>
  <si>
    <t>2,0*(10,175+12,4+2,0)</t>
  </si>
  <si>
    <t>35,38*1,5</t>
  </si>
  <si>
    <t>52</t>
  </si>
  <si>
    <t>985221013</t>
  </si>
  <si>
    <t>Postupné rozebírání kamenného zdiva pro další použití přes 3 m3</t>
  </si>
  <si>
    <t>608386916</t>
  </si>
  <si>
    <t>Postupné rozebírání zdiva pro další použití kamenného, objemu přes 3 m3</t>
  </si>
  <si>
    <t>https://podminky.urs.cz/item/CS_URS_2025_01/985221013</t>
  </si>
  <si>
    <t>Poznámka k položce:_x000D_
vč. očištění kamenných bloků od malty</t>
  </si>
  <si>
    <t>2,0*0,6*(10,2+12,4)</t>
  </si>
  <si>
    <t>35,38*1,5*0,6</t>
  </si>
  <si>
    <t>53</t>
  </si>
  <si>
    <t>985231111</t>
  </si>
  <si>
    <t>Spárování zdiva aktivovanou maltou spára hl do 40 mm dl do 6 m/m2</t>
  </si>
  <si>
    <t>1775286823</t>
  </si>
  <si>
    <t>Spárování zdiva hloubky do 40 mm aktivovanou maltou délky spáry na 1 m2 upravované plochy do 6 m</t>
  </si>
  <si>
    <t>https://podminky.urs.cz/item/CS_URS_2025_01/985231111</t>
  </si>
  <si>
    <t>(10,8+12,4)*1,65*2  "spárování z obou stran</t>
  </si>
  <si>
    <t>kolumbárium "spárování jednostranné</t>
  </si>
  <si>
    <t>54</t>
  </si>
  <si>
    <t>985233111</t>
  </si>
  <si>
    <t>Úprava spár po spárování zdiva uhlazením spára dl do 6 m/m2</t>
  </si>
  <si>
    <t>307618666</t>
  </si>
  <si>
    <t>Úprava spár po spárování zdiva kamenného nebo cihelného délky spáry na 1 m2 upravované plochy do 6 m uhlazením</t>
  </si>
  <si>
    <t>https://podminky.urs.cz/item/CS_URS_2025_01/985233111</t>
  </si>
  <si>
    <t>55</t>
  </si>
  <si>
    <t>98600000R</t>
  </si>
  <si>
    <t>Nespecifikované práce a přípomoce vč. drobného materiálu</t>
  </si>
  <si>
    <t>Hr</t>
  </si>
  <si>
    <t>-353415049</t>
  </si>
  <si>
    <t>Poznámka k položce:_x000D_
čerpáno po odsouhlasení TDS</t>
  </si>
  <si>
    <t>997</t>
  </si>
  <si>
    <t>Doprava suti a vybouraných hmot</t>
  </si>
  <si>
    <t>56</t>
  </si>
  <si>
    <t>997013151</t>
  </si>
  <si>
    <t>Vnitrostaveništní doprava suti a vybouraných hmot pro budovy v do 6 m s omezením mechanizace</t>
  </si>
  <si>
    <t>1522347621</t>
  </si>
  <si>
    <t>Vnitrostaveništní doprava suti a vybouraných hmot  vodorovně do 50 m svisle s omezením mechanizace pro budovy a haly výšky do 6 m</t>
  </si>
  <si>
    <t>https://podminky.urs.cz/item/CS_URS_2025_01/997013151</t>
  </si>
  <si>
    <t>57</t>
  </si>
  <si>
    <t>997013501</t>
  </si>
  <si>
    <t>Odvoz suti a vybouraných hmot na skládku nebo meziskládku do 1 km se složením</t>
  </si>
  <si>
    <t>719309492</t>
  </si>
  <si>
    <t>Odvoz suti a vybouraných hmot na skládku nebo meziskládku  se složením, na vzdálenost do 1 km</t>
  </si>
  <si>
    <t>https://podminky.urs.cz/item/CS_URS_2025_01/997013501</t>
  </si>
  <si>
    <t>58</t>
  </si>
  <si>
    <t>997013509</t>
  </si>
  <si>
    <t>Příplatek k odvozu suti a vybouraných hmot na skládku ZKD 1 km přes 1 km</t>
  </si>
  <si>
    <t>1685200648</t>
  </si>
  <si>
    <t>Odvoz suti a vybouraných hmot na skládku nebo meziskládku  se složením, na vzdálenost Příplatek k ceně za každý další i započatý 1 km přes 1 km</t>
  </si>
  <si>
    <t>https://podminky.urs.cz/item/CS_URS_2025_01/997013509</t>
  </si>
  <si>
    <t>118,95*15</t>
  </si>
  <si>
    <t>59</t>
  </si>
  <si>
    <t>997221611</t>
  </si>
  <si>
    <t>Nakládání suti na dopravní prostředky pro vodorovnou dopravu</t>
  </si>
  <si>
    <t>781953161</t>
  </si>
  <si>
    <t>Nakládání na dopravní prostředky pro vodorovnou dopravu suti</t>
  </si>
  <si>
    <t>https://podminky.urs.cz/item/CS_URS_2025_01/997221611</t>
  </si>
  <si>
    <t>60</t>
  </si>
  <si>
    <t>997013873</t>
  </si>
  <si>
    <t>Poplatek za uložení stavebního odpadu na recyklační skládce (skládkovné) zeminy a kamení zatříděného do Katalogu odpadů pod kódem 17 05 04</t>
  </si>
  <si>
    <t>502941698</t>
  </si>
  <si>
    <t>https://podminky.urs.cz/item/CS_URS_2025_01/997013873</t>
  </si>
  <si>
    <t>Poznámka k položce:_x000D_
Odvoz na deponii investora</t>
  </si>
  <si>
    <t>61</t>
  </si>
  <si>
    <t>997013871</t>
  </si>
  <si>
    <t>Poplatek za uložení stavebního odpadu na recyklační skládce (skládkovné) směsného stavebního a demoličního kód odpadu  17 09 04</t>
  </si>
  <si>
    <t>-1927354590</t>
  </si>
  <si>
    <t>Poplatek za uložení stavebního odpadu na recyklační skládce (skládkovné) směsného stavebního a demoličního zatříděného do Katalogu odpadů pod kódem 17 09 04</t>
  </si>
  <si>
    <t>https://podminky.urs.cz/item/CS_URS_2025_01/997013871</t>
  </si>
  <si>
    <t>62</t>
  </si>
  <si>
    <t>997221875</t>
  </si>
  <si>
    <t>Poplatek za uložení stavebního odpadu na recyklační skládce (skládkovné) asfaltového bez obsahu dehtu zatříděného do Katalogu odpadů pod kódem 17 03 02</t>
  </si>
  <si>
    <t>CS ÚRS 2021 02</t>
  </si>
  <si>
    <t>-1827640547</t>
  </si>
  <si>
    <t>https://podminky.urs.cz/item/CS_URS_2021_02/997221875</t>
  </si>
  <si>
    <t>998</t>
  </si>
  <si>
    <t>Přesun hmot</t>
  </si>
  <si>
    <t>63</t>
  </si>
  <si>
    <t>998232110</t>
  </si>
  <si>
    <t>Přesun hmot pro oplocení zděné z cihel nebo tvárnic v do 3 m</t>
  </si>
  <si>
    <t>-870209328</t>
  </si>
  <si>
    <t>Přesun hmot pro oplocení  se svislou nosnou konstrukcí zděnou z cihel, tvárnic, bloků, popř. kovovou nebo dřevěnou vodorovná dopravní vzdálenost do 50 m, pro oplocení výšky do 3 m</t>
  </si>
  <si>
    <t>https://podminky.urs.cz/item/CS_URS_2025_01/998232110</t>
  </si>
  <si>
    <t>PSV</t>
  </si>
  <si>
    <t>Práce a dodávky PSV</t>
  </si>
  <si>
    <t>711</t>
  </si>
  <si>
    <t>Izolace proti vodě, vlhkosti a plynům</t>
  </si>
  <si>
    <t>64</t>
  </si>
  <si>
    <t>711112001</t>
  </si>
  <si>
    <t>Provedení izolace proti zemní vlhkosti svislé za studena nátěrem penetračním</t>
  </si>
  <si>
    <t>489930585</t>
  </si>
  <si>
    <t>Provedení izolace proti zemní vlhkosti natěradly a tmely za studena na ploše svislé S nátěrem penetračním</t>
  </si>
  <si>
    <t>https://podminky.urs.cz/item/CS_URS_2025_01/711112001</t>
  </si>
  <si>
    <t>(1,175+0,6)*1,02*3</t>
  </si>
  <si>
    <t>(3,235+0,58)*(7,5*2+7,2*2)</t>
  </si>
  <si>
    <t>0,5*1,115*8</t>
  </si>
  <si>
    <t>65</t>
  </si>
  <si>
    <t>11163150</t>
  </si>
  <si>
    <t>lak penetrační asfaltový</t>
  </si>
  <si>
    <t>-1461330832</t>
  </si>
  <si>
    <t>122,053*0,00034 'Přepočtené koeficientem množství</t>
  </si>
  <si>
    <t>66</t>
  </si>
  <si>
    <t>711142559</t>
  </si>
  <si>
    <t>Provedení izolace proti zemní vlhkosti pásy přitavením svislé NAIP</t>
  </si>
  <si>
    <t>1050815503</t>
  </si>
  <si>
    <t>Provedení izolace proti zemní vlhkosti pásy přitavením NAIP na ploše svislé S</t>
  </si>
  <si>
    <t>https://podminky.urs.cz/item/CS_URS_2025_01/711142559</t>
  </si>
  <si>
    <t>67</t>
  </si>
  <si>
    <t>62836109</t>
  </si>
  <si>
    <t>pás asfaltový natavitelný oxidovaný s vložkou z hliníkové fólie / hliníkové fólie s textilií, se spalitelnou PE folií nebo jemnozrnným minerálním posypem tl 3,5mm</t>
  </si>
  <si>
    <t>580711857</t>
  </si>
  <si>
    <t>122,053*1,221 'Přepočtené koeficientem množství</t>
  </si>
  <si>
    <t>68</t>
  </si>
  <si>
    <t>998711201</t>
  </si>
  <si>
    <t>Přesun hmot procentní pro izolace proti vodě, vlhkosti a plynům v objektech v do 6 m</t>
  </si>
  <si>
    <t>%</t>
  </si>
  <si>
    <t>1417113242</t>
  </si>
  <si>
    <t>Přesun hmot pro izolace proti vodě, vlhkosti a plynům stanovený procentní sazbou (%) z ceny vodorovná dopravní vzdálenost do 50 m základní v objektech výšky do 6 m</t>
  </si>
  <si>
    <t>https://podminky.urs.cz/item/CS_URS_2025_01/998711201</t>
  </si>
  <si>
    <t>767</t>
  </si>
  <si>
    <t>Konstrukce zámečnické</t>
  </si>
  <si>
    <t>69</t>
  </si>
  <si>
    <t>7670000R1</t>
  </si>
  <si>
    <t>Z01 Dodávka a montáž kovaná mříž, rozm. 1020 x 1850 mm</t>
  </si>
  <si>
    <t>ks</t>
  </si>
  <si>
    <t>-777601906</t>
  </si>
  <si>
    <t>Z01 Dodávka a montáž kovaná mříž 
KOVANÁ MŘÍŽ
- STAVEBNÍ OTVOR - 1020 x 1850 mm
- MATERIÁL: OCEL
- POVRCHOVÁ ÚPRAVA: POZINK + VRCHNÍ NÁTĚR- KOVÁŘSKÁ MATNÁ - TMAVĚ ŠEDÁ
- VČETNĚ KOTVENÍ A KOTVÍCÍCH PRVKŮ
- NÁVRH MŘÍŽE, VZHLED A FINÁLNÍ SPECIFIKACE BUDE UPŘESNĚNA AUTORSKÝM DOZOREM
- VIZ. DOPLŇUJÍCÍ VÝKRESY - MŘÍŽ - ING. ARCH. MIROSLAV PAVLJUK
1850</t>
  </si>
  <si>
    <t>Poznámka k položce:_x000D_
Specifikace dle Tabulky zámečnických výrobků</t>
  </si>
  <si>
    <t>70</t>
  </si>
  <si>
    <t>7670000R2</t>
  </si>
  <si>
    <t>Z03 Dodávka a montáž Kolejnice - kotvení dvířek schránky</t>
  </si>
  <si>
    <t>732169857</t>
  </si>
  <si>
    <t>Z03 Dodávka a montáž Kolejnice - kotvení dvířek schránky
KOLEJNICE - KOTVENÍ DVÍŘEK SCHRÁNKY
- STAVEBNÍ OTVOR
600 x 330 mm
750 x 330 mm
- MATERIÁL: NEREZ. OCEL
- VČETNĚ KOTVENÍ A KOTVÍCÍCH PRVKŮ
- PROVEDENÍ DTTO 1. ETAPA</t>
  </si>
  <si>
    <t>71</t>
  </si>
  <si>
    <t>7670000R3</t>
  </si>
  <si>
    <t>Z04 Dodávka a montáž Vázy</t>
  </si>
  <si>
    <t>-509641401</t>
  </si>
  <si>
    <t>Z04 Dodávka a montáž Vázy
VÁZY
- ROZMĚRY DLE SCHEMATU
- MATERIÁL: NEREZ. OCEL
- VČETNĚ KOTVENÍ A KOTVÍCÍCH PRVKŮ
- PROVEDENÍ DTTO 1. ETAPA</t>
  </si>
  <si>
    <t>72</t>
  </si>
  <si>
    <t>7670000R5</t>
  </si>
  <si>
    <t>Z05 Dodávka a montáž Nosná konstrukce sedáku lavičky</t>
  </si>
  <si>
    <t>-1485127574</t>
  </si>
  <si>
    <t>Z05 Dodávka a montáž Nosná konstrukce sedáku lavičky
NOSNÁ KCE SEDÁKU LAVIČKY - SVAŘENEC
- ROZMĚRY DLE SCHEMATU
- 2x NEREZ TRUBKA ∅ 60mm + KOTEVNÍ PLECHY
- MATERIÁL: NEREZ. OCEL
- VČETNĚ KOTVENÍ A KOTVÍCÍCH PRVKŮ
- PROVEDENÍ DTTO 1. ETAPA</t>
  </si>
  <si>
    <t>73</t>
  </si>
  <si>
    <t>767892701</t>
  </si>
  <si>
    <t>Naplnění pěstebních nádob substrátem</t>
  </si>
  <si>
    <t>783739718</t>
  </si>
  <si>
    <t>Montáž vertikálních zahrad vegetace naplnění pěstebních nádob substrátem</t>
  </si>
  <si>
    <t>https://podminky.urs.cz/item/CS_URS_2025_01/767892701</t>
  </si>
  <si>
    <t>(7,5*2+7,2*2)*0,505*0,58</t>
  </si>
  <si>
    <t>0,835*0,61*1,02*3</t>
  </si>
  <si>
    <t>74</t>
  </si>
  <si>
    <t>10321100</t>
  </si>
  <si>
    <t>zahradní substrát pro výsadbu VL</t>
  </si>
  <si>
    <t>51643079</t>
  </si>
  <si>
    <t>10,17*1,1 'Přepočtené koeficientem množství</t>
  </si>
  <si>
    <t>75</t>
  </si>
  <si>
    <t>998767201</t>
  </si>
  <si>
    <t>Přesun hmot procentní pro zámečnické konstrukce v objektech v do 6 m</t>
  </si>
  <si>
    <t>-1438185469</t>
  </si>
  <si>
    <t>Přesun hmot pro zámečnické konstrukce stanovený procentní sazbou (%) z ceny vodorovná dopravní vzdálenost do 50 m základní v objektech výšky do 6 m</t>
  </si>
  <si>
    <t>https://podminky.urs.cz/item/CS_URS_2025_01/998767201</t>
  </si>
  <si>
    <t>782</t>
  </si>
  <si>
    <t>Dokončovací práce - obklady z kamene</t>
  </si>
  <si>
    <t>76</t>
  </si>
  <si>
    <t>7821000R1</t>
  </si>
  <si>
    <t>KA01 Dodávka a montáž dvířka schránek, rozm. 750 x 330 mm</t>
  </si>
  <si>
    <t>-11356734</t>
  </si>
  <si>
    <t xml:space="preserve">Poznámka k položce:_x000D_
Specifikace dle Tabulky kamenických prvků_x000D_
</t>
  </si>
  <si>
    <t>77</t>
  </si>
  <si>
    <t>7821000R2</t>
  </si>
  <si>
    <t>KA01 Dodávka a montáž dvířka schránek, rozm. 600 x 330 mm</t>
  </si>
  <si>
    <t>1556714495</t>
  </si>
  <si>
    <t>78</t>
  </si>
  <si>
    <t>7821000R3</t>
  </si>
  <si>
    <t>KA2 Dodávka a montáž Kámen pro poličky schránek a kámen vkládaný mezi cihly do sloupků, tl. 30 mm</t>
  </si>
  <si>
    <t>-158526102</t>
  </si>
  <si>
    <t>KA2 Dodávka a montáž Kámen pro poličky schránek a kámen vkládaný mezi cihly do sloupků, tl. 30 mm
KÁMEN PRO POLIČKY SCHRÁNEK A KÁMEN VKLÁDANÝ MEZI CIHLY DO SLOUPKŮ
- TL. 30mm
- MATERIÁL: PŘÍRODNÍ KÁMEN - ŽULA ŠEDÁ
- PROVEDENÍ DTTO 1. ETAPA
- BAREVNÉ ŘEŠENÍ ODSOUHLASIT PŘI AUTORSKÉM DOZORU DLE NABÍDKY KAMENE DODAVATELEM</t>
  </si>
  <si>
    <t>Poznámka k položce:_x000D_
Specifikace dle Tabulky kamenických prvků</t>
  </si>
  <si>
    <t>79</t>
  </si>
  <si>
    <t>7821000R4</t>
  </si>
  <si>
    <t>KA03 Dodávka a montáž Kamenný obrubník tl. 30 mm</t>
  </si>
  <si>
    <t>-1231657730</t>
  </si>
  <si>
    <t>KA03 Dodávka a montáž Kamenný obrubník tl. 30 mm
KAMENNÝ OBRUBNÍK
- TL. 30mm
- MATERIÁL: PŘÍRODNÍ KÁMEN - ŽULA ŠEDÁ
- PROVEDENÍ DTTO 1. ETAPA
- BAREVNÉ ŘEŠENÍ ODSOUHLASIT PŘI AUTORSKÉM DOZORU DLE NABÍDKY KAMENE DODAVATELEM</t>
  </si>
  <si>
    <t>80</t>
  </si>
  <si>
    <t>7821000R5</t>
  </si>
  <si>
    <t>KA04 Dodávka a montáž Vrchní kamenná krycí deska, tl. 50-80 mm ve spádu</t>
  </si>
  <si>
    <t>378629890</t>
  </si>
  <si>
    <t>KA04 Dodávka a montáž Vrchní kamenná krycí deska, tl. 50-80 mm ve spádu
VRCHNÍ KAMENNÁ KRYCÍ DESKA
- TL. 50 - 80mm (VE SPÁDU)
- MATERIÁL: PŘÍRODNÍ KÁMEN - PÍSKOVEC
- PROVEDENÍ DTTO 1. ETAPA
- BAREVNÉ ŘEŠENÍ ODSOUHLASIT PŘI AUTORSKÉM DOZORU DLE NABÍDKY KAMENE DODAVATELEM</t>
  </si>
  <si>
    <t>81</t>
  </si>
  <si>
    <t>998782201</t>
  </si>
  <si>
    <t>Přesun hmot procentní pro obklady kamenné v objektech v do 6 m</t>
  </si>
  <si>
    <t>-293862465</t>
  </si>
  <si>
    <t>Přesun hmot pro obklady kamenné stanovený procentní sazbou (%) z ceny vodorovná dopravní vzdálenost do 50 m základní v objektech výšky do 6 m</t>
  </si>
  <si>
    <t>https://podminky.urs.cz/item/CS_URS_2025_01/998782201</t>
  </si>
  <si>
    <t>783</t>
  </si>
  <si>
    <t>Dokončovací práce - nátěry</t>
  </si>
  <si>
    <t>82</t>
  </si>
  <si>
    <t>78382665R</t>
  </si>
  <si>
    <t>Nátěr hydrofobní nátěr pískovcového zdiva</t>
  </si>
  <si>
    <t>1971554346</t>
  </si>
  <si>
    <t>(10,8+12,4)*1,65*2  "nátěr z obou stran</t>
  </si>
  <si>
    <t>kolumbárium</t>
  </si>
  <si>
    <t>(7,5*2+7,2*2)*2,14  "nátěr jednostranný</t>
  </si>
  <si>
    <t>SO 401 - Veřejné osvětlení 2. etapa</t>
  </si>
  <si>
    <t xml:space="preserve">    740 - Elektromontáže - zkoušky a revize</t>
  </si>
  <si>
    <t xml:space="preserve">    742 - Elektromontáže - rozvodný systém</t>
  </si>
  <si>
    <t xml:space="preserve">    743 - Elektromontáže - hrubá montáž</t>
  </si>
  <si>
    <t xml:space="preserve">    744 - Elektromontáže - rozvody vodičů měděných</t>
  </si>
  <si>
    <t xml:space="preserve">    746 - Elektromontáže - soubory pro vodiče</t>
  </si>
  <si>
    <t xml:space="preserve">    747 - Elektromontáže - kompletace rozvodů</t>
  </si>
  <si>
    <t xml:space="preserve">    748 - Elektromontáže - osvětlovací zařízení a svítidla</t>
  </si>
  <si>
    <t xml:space="preserve">    749 - Elektromontáže - ostatní práce a konstrukce</t>
  </si>
  <si>
    <t>VRN - Vedlejší rozpočtové náklady</t>
  </si>
  <si>
    <t xml:space="preserve">    VRN1 - Průzkumné, geodetické a projektové práce</t>
  </si>
  <si>
    <t xml:space="preserve">    VRN7 - Provozní vlivy</t>
  </si>
  <si>
    <t xml:space="preserve">    VRN9 - Ostatní náklady</t>
  </si>
  <si>
    <t>971033141</t>
  </si>
  <si>
    <t>Vybourání otvorů ve zdivu cihelném D do 60 mm na MVC nebo MV tl do 300 mm</t>
  </si>
  <si>
    <t>740</t>
  </si>
  <si>
    <t>Elektromontáže - zkoušky a revize</t>
  </si>
  <si>
    <t>740991200</t>
  </si>
  <si>
    <t>Celková prohlídka elektrického rozvodu a zařízení do 0,2 milionu Kč</t>
  </si>
  <si>
    <t>742</t>
  </si>
  <si>
    <t>Elektromontáže - rozvodný systém</t>
  </si>
  <si>
    <t>742231112</t>
  </si>
  <si>
    <t>Úpravy v bodě napojení (svítidlo VO - stávající )</t>
  </si>
  <si>
    <t>hod</t>
  </si>
  <si>
    <t>357118715R</t>
  </si>
  <si>
    <t>Materiál k úpravám v bodě napojení ( ranžírovací vodič, svorky, výzbroj, pojistky  …. ) pomocný materiál</t>
  </si>
  <si>
    <t>set</t>
  </si>
  <si>
    <t>Materiál k úpravám v bodě napojení ( ranžírovací vodič, svorky, výzbroj, pojitsky  …. ) pomocný materiál</t>
  </si>
  <si>
    <t>74281111R</t>
  </si>
  <si>
    <t>Koordinace s provozovatelem / investorem</t>
  </si>
  <si>
    <t>743</t>
  </si>
  <si>
    <t>Elektromontáže - hrubá montáž</t>
  </si>
  <si>
    <t>743112115</t>
  </si>
  <si>
    <t>Montáž trubka plastová PVC pr.23mm</t>
  </si>
  <si>
    <t>345710510</t>
  </si>
  <si>
    <t>Montáž trubka plastová PVC pr.23mm vč. příslušenství a protahovacího vodiče</t>
  </si>
  <si>
    <t>743112117</t>
  </si>
  <si>
    <t>Montáž trubka plastová korugovaná pr.50/41mm</t>
  </si>
  <si>
    <t>345710940</t>
  </si>
  <si>
    <t>Montáž trubka plastová korugovaná uložená pevně pr.50/41mm vč. příslušenství a protahovacího vodiče</t>
  </si>
  <si>
    <t>743112145</t>
  </si>
  <si>
    <t>Montáž Páska FeZn 30x4mm</t>
  </si>
  <si>
    <t>345710972</t>
  </si>
  <si>
    <t>Páska FeZn 30x4mm vč. příslušenství</t>
  </si>
  <si>
    <t>718111220</t>
  </si>
  <si>
    <t>Pomocný a podružný materiál</t>
  </si>
  <si>
    <t>341828520</t>
  </si>
  <si>
    <t>744</t>
  </si>
  <si>
    <t>Elektromontáže - rozvody vodičů měděných</t>
  </si>
  <si>
    <t>744411220</t>
  </si>
  <si>
    <t>Montáž kabel Cu sk.2 do 1 kV do 0,20 kg pod omítku stěn</t>
  </si>
  <si>
    <t>341110300</t>
  </si>
  <si>
    <t>kabel silový s Cu jádrem CYKY-J 3x1,5 mm2</t>
  </si>
  <si>
    <t>744411220.1</t>
  </si>
  <si>
    <t>Montáž kabel Cu sk.2 do 1 kV do 0,40 kg pod omítku stěn</t>
  </si>
  <si>
    <t>341110300.1</t>
  </si>
  <si>
    <t>kabel silový s Cu jádrem CYKY-J 5x2,5 mm2</t>
  </si>
  <si>
    <t>746</t>
  </si>
  <si>
    <t>Elektromontáže - soubory pro vodiče</t>
  </si>
  <si>
    <t>746211110</t>
  </si>
  <si>
    <t>Ukončení vodič izolovaný do 2,5mm2 v rozváděči nebo na přístroji</t>
  </si>
  <si>
    <t>68500240</t>
  </si>
  <si>
    <t>OZNAC.STITEK C.1</t>
  </si>
  <si>
    <t>345723090</t>
  </si>
  <si>
    <t>páska stahovací kabelová VPP 4/280</t>
  </si>
  <si>
    <t>100 kus</t>
  </si>
  <si>
    <t>746591510</t>
  </si>
  <si>
    <t>Montáž pospojení</t>
  </si>
  <si>
    <t>747</t>
  </si>
  <si>
    <t>Elektromontáže - kompletace rozvodů</t>
  </si>
  <si>
    <t>747162151</t>
  </si>
  <si>
    <t>Podružný montážní materiál</t>
  </si>
  <si>
    <t>10.048.000</t>
  </si>
  <si>
    <t>748</t>
  </si>
  <si>
    <t>Elektromontáže - osvětlovací zařízení a svítidla</t>
  </si>
  <si>
    <t>748121142</t>
  </si>
  <si>
    <t>Montáž svítidlo LED stropní / nástěnné / svěšené do dvou zdrojů</t>
  </si>
  <si>
    <t>34814435R1</t>
  </si>
  <si>
    <t>A - svítidlo na stožáru ( reference - viz etapa 1 ) max Pi=50W, stožárová jáma typu A, výzbroj</t>
  </si>
  <si>
    <t>748992300</t>
  </si>
  <si>
    <t>Měření intenzity osvětlení</t>
  </si>
  <si>
    <t>soubor</t>
  </si>
  <si>
    <t>749</t>
  </si>
  <si>
    <t>Elektromontáže - ostatní práce a konstrukce</t>
  </si>
  <si>
    <t>74991111R</t>
  </si>
  <si>
    <t>Podružný, spojovací, připojovací, kotevní a upevňovací materiál, svorky a - veškeré příslušenství,</t>
  </si>
  <si>
    <t>340550847R</t>
  </si>
  <si>
    <t>Podružný, spojovací, připojovací, kotevní a upevňovací materiál, svorky a - veškeré příslušenství</t>
  </si>
  <si>
    <t>Vedlejší rozpočtové náklady</t>
  </si>
  <si>
    <t>VRN1</t>
  </si>
  <si>
    <t>Průzkumné, geodetické a projektové práce</t>
  </si>
  <si>
    <t>013254000</t>
  </si>
  <si>
    <t>Dokumentace skutečného provedení stavby (3 paré)</t>
  </si>
  <si>
    <t>013254000R</t>
  </si>
  <si>
    <t>Koordinace vypnutí stavby, prozatímní napájení staveništního rozvaděče, koordinace se správci sítí</t>
  </si>
  <si>
    <t>VRN7</t>
  </si>
  <si>
    <t>Provozní vlivy</t>
  </si>
  <si>
    <t>VRN9</t>
  </si>
  <si>
    <t>Ostatní náklady</t>
  </si>
  <si>
    <t>092103001</t>
  </si>
  <si>
    <t>Náklady na zkušební provoz</t>
  </si>
  <si>
    <t>092655470</t>
  </si>
  <si>
    <t>Kabelová rýha zem tř.III š.0,5, hl.0,8m vč. záhozu, hutnění a úpravy terénu</t>
  </si>
  <si>
    <t>340520365R</t>
  </si>
  <si>
    <t>Písek kopaný</t>
  </si>
  <si>
    <t>340520118R</t>
  </si>
  <si>
    <t>Fólie výstražná</t>
  </si>
  <si>
    <t>092100008</t>
  </si>
  <si>
    <t>Bezpečnostní opatření a značení komunikace</t>
  </si>
  <si>
    <t>092100112</t>
  </si>
  <si>
    <t>Vytýčení kabelové trasy a umístění svítidel</t>
  </si>
  <si>
    <t>092104668</t>
  </si>
  <si>
    <t>Rozebrání a opětná vyskládka betonové dlažby ( uvedení do původního stavu )</t>
  </si>
  <si>
    <t>092100106</t>
  </si>
  <si>
    <t>Geodetické zaměření</t>
  </si>
  <si>
    <t>092203041</t>
  </si>
  <si>
    <t>Ekologická likvidace odpadů</t>
  </si>
  <si>
    <t>VRN - Vedlejší rozpočtoví náklady</t>
  </si>
  <si>
    <t xml:space="preserve">    VRN3 - Zařízení staveniště</t>
  </si>
  <si>
    <t xml:space="preserve">    VRN4 - Inženýrská činnost</t>
  </si>
  <si>
    <t xml:space="preserve">    VRN5 - Finanční náklady</t>
  </si>
  <si>
    <t>012444000</t>
  </si>
  <si>
    <t>1024</t>
  </si>
  <si>
    <t>1336334572</t>
  </si>
  <si>
    <t>Geodetické měření skutečného provedení stavby</t>
  </si>
  <si>
    <t>https://podminky.urs.cz/item/CS_URS_2025_01/012444000</t>
  </si>
  <si>
    <t>Dokumentace skutečného provedení stavby</t>
  </si>
  <si>
    <t>https://podminky.urs.cz/item/CS_URS_2025_01/013254000</t>
  </si>
  <si>
    <t>VRN3</t>
  </si>
  <si>
    <t>Zařízení staveniště</t>
  </si>
  <si>
    <t>030001000</t>
  </si>
  <si>
    <t>soub</t>
  </si>
  <si>
    <t>Základní rozdělení průvodních činností a nákladů zařízení staveniště</t>
  </si>
  <si>
    <t>https://podminky.urs.cz/item/CS_URS_2025_01/030001000</t>
  </si>
  <si>
    <t>Poznámka k položce:_x000D_
Poznámka k položce: vybudování, provoz, odstranění</t>
  </si>
  <si>
    <t>VRN4</t>
  </si>
  <si>
    <t>Inženýrská činnost</t>
  </si>
  <si>
    <t>043203000</t>
  </si>
  <si>
    <t>Fotodokumentace</t>
  </si>
  <si>
    <t>https://podminky.urs.cz/item/CS_URS_2025_01/043203000</t>
  </si>
  <si>
    <t>044002000</t>
  </si>
  <si>
    <t>Revize</t>
  </si>
  <si>
    <t>https://podminky.urs.cz/item/CS_URS_2025_01/044002000</t>
  </si>
  <si>
    <t>045203000</t>
  </si>
  <si>
    <t>Kompletační činnost</t>
  </si>
  <si>
    <t>https://podminky.urs.cz/item/CS_URS_2025_01/045203000</t>
  </si>
  <si>
    <t>045303000</t>
  </si>
  <si>
    <t>Koordinační činnost</t>
  </si>
  <si>
    <t>https://podminky.urs.cz/item/CS_URS_2025_01/045303000</t>
  </si>
  <si>
    <t>VRN5</t>
  </si>
  <si>
    <t>Finanční náklady</t>
  </si>
  <si>
    <t>051002000</t>
  </si>
  <si>
    <t>Pojistné</t>
  </si>
  <si>
    <t>https://podminky.urs.cz/item/CS_URS_2025_01/051002000</t>
  </si>
  <si>
    <t>070001000</t>
  </si>
  <si>
    <t>Základní rozdělení průvodních činností a nákladů provozní vlivy</t>
  </si>
  <si>
    <t>https://podminky.urs.cz/item/CS_URS_2025_01/070001000</t>
  </si>
  <si>
    <t>Dokumentace skutečného provedení stavby (dle SoD čl. 2 odst. 2.4.1.)</t>
  </si>
  <si>
    <t>Zařízení staveniště (dle SoD čl. 2 odst. 2.4.2.)</t>
  </si>
  <si>
    <t>Revize, zkoušky a měření (dle SoD čl. 2 odst. 2.4.3.)</t>
  </si>
  <si>
    <t>Kompletační činnost (dle SoD čl. 2 odst. 2.4.4.)</t>
  </si>
  <si>
    <t>Koordinační činnost (dle SoD čl. 2 odst. 2.4.5.)</t>
  </si>
  <si>
    <t>Pojištění stavby a finanční záruky (dle SoD čl. 2 odst. 2.4.6.)</t>
  </si>
  <si>
    <t>Provozní a územní vlivy (dle SoD čl. 2 odst. 2.4.7.)</t>
  </si>
  <si>
    <t>Fotodokumentace provádění díla (dle SoD čl. 2 odst. 2.4.8.)</t>
  </si>
  <si>
    <t>Geodetické práce po výstavbě (dle SoD čl. 2 odst. 2.4.9. A 2.4.10.)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</si>
</sst>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rgb="FF003366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0" fillId="0" borderId="0" xfId="0" applyFont="1" applyAlignment="1">
      <alignment vertical="center" wrapText="1"/>
    </xf>
    <xf numFmtId="0" fontId="41" fillId="0" borderId="22" xfId="0" applyFont="1" applyBorder="1" applyAlignment="1">
      <alignment horizontal="center" vertical="center"/>
    </xf>
    <xf numFmtId="49" fontId="41" fillId="0" borderId="22" xfId="0" applyNumberFormat="1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center" vertical="center" wrapText="1"/>
    </xf>
    <xf numFmtId="167" fontId="41" fillId="0" borderId="22" xfId="0" applyNumberFormat="1" applyFont="1" applyBorder="1" applyAlignment="1">
      <alignment vertical="center"/>
    </xf>
    <xf numFmtId="4" fontId="41" fillId="2" borderId="22" xfId="0" applyNumberFormat="1" applyFont="1" applyFill="1" applyBorder="1" applyAlignment="1" applyProtection="1">
      <alignment vertical="center"/>
      <protection locked="0"/>
    </xf>
    <xf numFmtId="4" fontId="41" fillId="0" borderId="22" xfId="0" applyNumberFormat="1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1" fillId="2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71201221" TargetMode="External"/><Relationship Id="rId18" Type="http://schemas.openxmlformats.org/officeDocument/2006/relationships/hyperlink" Target="https://podminky.urs.cz/item/CS_URS_2025_01/274351121" TargetMode="External"/><Relationship Id="rId26" Type="http://schemas.openxmlformats.org/officeDocument/2006/relationships/hyperlink" Target="https://podminky.urs.cz/item/CS_URS_2025_01/311232034" TargetMode="External"/><Relationship Id="rId39" Type="http://schemas.openxmlformats.org/officeDocument/2006/relationships/hyperlink" Target="https://podminky.urs.cz/item/CS_URS_2025_01/978015391" TargetMode="External"/><Relationship Id="rId21" Type="http://schemas.openxmlformats.org/officeDocument/2006/relationships/hyperlink" Target="https://podminky.urs.cz/item/CS_URS_2025_01/310901113" TargetMode="External"/><Relationship Id="rId34" Type="http://schemas.openxmlformats.org/officeDocument/2006/relationships/hyperlink" Target="https://podminky.urs.cz/item/CS_URS_2025_01/636212121" TargetMode="External"/><Relationship Id="rId42" Type="http://schemas.openxmlformats.org/officeDocument/2006/relationships/hyperlink" Target="https://podminky.urs.cz/item/CS_URS_2025_01/985233111" TargetMode="External"/><Relationship Id="rId47" Type="http://schemas.openxmlformats.org/officeDocument/2006/relationships/hyperlink" Target="https://podminky.urs.cz/item/CS_URS_2025_01/997013873" TargetMode="External"/><Relationship Id="rId50" Type="http://schemas.openxmlformats.org/officeDocument/2006/relationships/hyperlink" Target="https://podminky.urs.cz/item/CS_URS_2025_01/998232110" TargetMode="External"/><Relationship Id="rId55" Type="http://schemas.openxmlformats.org/officeDocument/2006/relationships/hyperlink" Target="https://podminky.urs.cz/item/CS_URS_2025_01/998767201" TargetMode="External"/><Relationship Id="rId7" Type="http://schemas.openxmlformats.org/officeDocument/2006/relationships/hyperlink" Target="https://podminky.urs.cz/item/CS_URS_2025_01/122211101" TargetMode="External"/><Relationship Id="rId12" Type="http://schemas.openxmlformats.org/officeDocument/2006/relationships/hyperlink" Target="https://podminky.urs.cz/item/CS_URS_2025_01/171251201" TargetMode="External"/><Relationship Id="rId17" Type="http://schemas.openxmlformats.org/officeDocument/2006/relationships/hyperlink" Target="https://podminky.urs.cz/item/CS_URS_2025_01/274313711" TargetMode="External"/><Relationship Id="rId25" Type="http://schemas.openxmlformats.org/officeDocument/2006/relationships/hyperlink" Target="https://podminky.urs.cz/item/CS_URS_2025_01/311213912" TargetMode="External"/><Relationship Id="rId33" Type="http://schemas.openxmlformats.org/officeDocument/2006/relationships/hyperlink" Target="https://podminky.urs.cz/item/CS_URS_2025_01/628641121" TargetMode="External"/><Relationship Id="rId38" Type="http://schemas.openxmlformats.org/officeDocument/2006/relationships/hyperlink" Target="https://podminky.urs.cz/item/CS_URS_2025_01/966023132" TargetMode="External"/><Relationship Id="rId46" Type="http://schemas.openxmlformats.org/officeDocument/2006/relationships/hyperlink" Target="https://podminky.urs.cz/item/CS_URS_2025_01/997221611" TargetMode="External"/><Relationship Id="rId2" Type="http://schemas.openxmlformats.org/officeDocument/2006/relationships/hyperlink" Target="https://podminky.urs.cz/item/CS_URS_2025_01/113106123" TargetMode="External"/><Relationship Id="rId16" Type="http://schemas.openxmlformats.org/officeDocument/2006/relationships/hyperlink" Target="https://podminky.urs.cz/item/CS_URS_2025_01/211971121" TargetMode="External"/><Relationship Id="rId20" Type="http://schemas.openxmlformats.org/officeDocument/2006/relationships/hyperlink" Target="https://podminky.urs.cz/item/CS_URS_2025_01/274361821" TargetMode="External"/><Relationship Id="rId29" Type="http://schemas.openxmlformats.org/officeDocument/2006/relationships/hyperlink" Target="https://podminky.urs.cz/item/CS_URS_2025_01/564761101" TargetMode="External"/><Relationship Id="rId41" Type="http://schemas.openxmlformats.org/officeDocument/2006/relationships/hyperlink" Target="https://podminky.urs.cz/item/CS_URS_2025_01/985231111" TargetMode="External"/><Relationship Id="rId54" Type="http://schemas.openxmlformats.org/officeDocument/2006/relationships/hyperlink" Target="https://podminky.urs.cz/item/CS_URS_2025_01/767892701" TargetMode="External"/><Relationship Id="rId1" Type="http://schemas.openxmlformats.org/officeDocument/2006/relationships/hyperlink" Target="https://podminky.urs.cz/item/CS_URS_2025_01/112251107" TargetMode="External"/><Relationship Id="rId6" Type="http://schemas.openxmlformats.org/officeDocument/2006/relationships/hyperlink" Target="https://podminky.urs.cz/item/CS_URS_2025_01/114203202" TargetMode="External"/><Relationship Id="rId11" Type="http://schemas.openxmlformats.org/officeDocument/2006/relationships/hyperlink" Target="https://podminky.urs.cz/item/CS_URS_2025_01/167151101" TargetMode="External"/><Relationship Id="rId24" Type="http://schemas.openxmlformats.org/officeDocument/2006/relationships/hyperlink" Target="https://podminky.urs.cz/item/CS_URS_2025_01/311213911" TargetMode="External"/><Relationship Id="rId32" Type="http://schemas.openxmlformats.org/officeDocument/2006/relationships/hyperlink" Target="https://podminky.urs.cz/item/CS_URS_2025_01/577133111" TargetMode="External"/><Relationship Id="rId37" Type="http://schemas.openxmlformats.org/officeDocument/2006/relationships/hyperlink" Target="https://podminky.urs.cz/item/CS_URS_2025_01/961021311" TargetMode="External"/><Relationship Id="rId40" Type="http://schemas.openxmlformats.org/officeDocument/2006/relationships/hyperlink" Target="https://podminky.urs.cz/item/CS_URS_2025_01/985221013" TargetMode="External"/><Relationship Id="rId45" Type="http://schemas.openxmlformats.org/officeDocument/2006/relationships/hyperlink" Target="https://podminky.urs.cz/item/CS_URS_2025_01/997013509" TargetMode="External"/><Relationship Id="rId53" Type="http://schemas.openxmlformats.org/officeDocument/2006/relationships/hyperlink" Target="https://podminky.urs.cz/item/CS_URS_2025_01/998711201" TargetMode="External"/><Relationship Id="rId5" Type="http://schemas.openxmlformats.org/officeDocument/2006/relationships/hyperlink" Target="https://podminky.urs.cz/item/CS_URS_2025_01/114203201" TargetMode="External"/><Relationship Id="rId15" Type="http://schemas.openxmlformats.org/officeDocument/2006/relationships/hyperlink" Target="https://podminky.urs.cz/item/CS_URS_2025_01/181912112" TargetMode="External"/><Relationship Id="rId23" Type="http://schemas.openxmlformats.org/officeDocument/2006/relationships/hyperlink" Target="https://podminky.urs.cz/item/CS_URS_2025_01/311213223" TargetMode="External"/><Relationship Id="rId28" Type="http://schemas.openxmlformats.org/officeDocument/2006/relationships/hyperlink" Target="https://podminky.urs.cz/item/CS_URS_2025_01/564760101" TargetMode="External"/><Relationship Id="rId36" Type="http://schemas.openxmlformats.org/officeDocument/2006/relationships/hyperlink" Target="https://podminky.urs.cz/item/CS_URS_2025_01/919735111" TargetMode="External"/><Relationship Id="rId49" Type="http://schemas.openxmlformats.org/officeDocument/2006/relationships/hyperlink" Target="https://podminky.urs.cz/item/CS_URS_2021_02/997221875" TargetMode="External"/><Relationship Id="rId57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1/162751119" TargetMode="External"/><Relationship Id="rId19" Type="http://schemas.openxmlformats.org/officeDocument/2006/relationships/hyperlink" Target="https://podminky.urs.cz/item/CS_URS_2025_01/274351122" TargetMode="External"/><Relationship Id="rId31" Type="http://schemas.openxmlformats.org/officeDocument/2006/relationships/hyperlink" Target="https://podminky.urs.cz/item/CS_URS_2025_01/573231106" TargetMode="External"/><Relationship Id="rId44" Type="http://schemas.openxmlformats.org/officeDocument/2006/relationships/hyperlink" Target="https://podminky.urs.cz/item/CS_URS_2025_01/997013501" TargetMode="External"/><Relationship Id="rId52" Type="http://schemas.openxmlformats.org/officeDocument/2006/relationships/hyperlink" Target="https://podminky.urs.cz/item/CS_URS_2025_01/711142559" TargetMode="External"/><Relationship Id="rId4" Type="http://schemas.openxmlformats.org/officeDocument/2006/relationships/hyperlink" Target="https://podminky.urs.cz/item/CS_URS_2025_01/113107041" TargetMode="External"/><Relationship Id="rId9" Type="http://schemas.openxmlformats.org/officeDocument/2006/relationships/hyperlink" Target="https://podminky.urs.cz/item/CS_URS_2025_01/162751117" TargetMode="External"/><Relationship Id="rId14" Type="http://schemas.openxmlformats.org/officeDocument/2006/relationships/hyperlink" Target="https://podminky.urs.cz/item/CS_URS_2025_01/175111201" TargetMode="External"/><Relationship Id="rId22" Type="http://schemas.openxmlformats.org/officeDocument/2006/relationships/hyperlink" Target="https://podminky.urs.cz/item/CS_URS_2025_01/31121312R" TargetMode="External"/><Relationship Id="rId27" Type="http://schemas.openxmlformats.org/officeDocument/2006/relationships/hyperlink" Target="https://podminky.urs.cz/item/CS_URS_2025_01/564750101" TargetMode="External"/><Relationship Id="rId30" Type="http://schemas.openxmlformats.org/officeDocument/2006/relationships/hyperlink" Target="https://podminky.urs.cz/item/CS_URS_2025_01/565146101" TargetMode="External"/><Relationship Id="rId35" Type="http://schemas.openxmlformats.org/officeDocument/2006/relationships/hyperlink" Target="https://podminky.urs.cz/item/CS_URS_2025_01/916231113" TargetMode="External"/><Relationship Id="rId43" Type="http://schemas.openxmlformats.org/officeDocument/2006/relationships/hyperlink" Target="https://podminky.urs.cz/item/CS_URS_2025_01/997013151" TargetMode="External"/><Relationship Id="rId48" Type="http://schemas.openxmlformats.org/officeDocument/2006/relationships/hyperlink" Target="https://podminky.urs.cz/item/CS_URS_2025_01/997013871" TargetMode="External"/><Relationship Id="rId56" Type="http://schemas.openxmlformats.org/officeDocument/2006/relationships/hyperlink" Target="https://podminky.urs.cz/item/CS_URS_2025_01/998782201" TargetMode="External"/><Relationship Id="rId8" Type="http://schemas.openxmlformats.org/officeDocument/2006/relationships/hyperlink" Target="https://podminky.urs.cz/item/CS_URS_2025_01/162211311" TargetMode="External"/><Relationship Id="rId51" Type="http://schemas.openxmlformats.org/officeDocument/2006/relationships/hyperlink" Target="https://podminky.urs.cz/item/CS_URS_2025_01/711112001" TargetMode="External"/><Relationship Id="rId3" Type="http://schemas.openxmlformats.org/officeDocument/2006/relationships/hyperlink" Target="https://podminky.urs.cz/item/CS_URS_2025_01/11310702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51002000" TargetMode="External"/><Relationship Id="rId3" Type="http://schemas.openxmlformats.org/officeDocument/2006/relationships/hyperlink" Target="https://podminky.urs.cz/item/CS_URS_2025_01/030001000" TargetMode="External"/><Relationship Id="rId7" Type="http://schemas.openxmlformats.org/officeDocument/2006/relationships/hyperlink" Target="https://podminky.urs.cz/item/CS_URS_2025_01/045303000" TargetMode="External"/><Relationship Id="rId2" Type="http://schemas.openxmlformats.org/officeDocument/2006/relationships/hyperlink" Target="https://podminky.urs.cz/item/CS_URS_2025_01/013254000" TargetMode="External"/><Relationship Id="rId1" Type="http://schemas.openxmlformats.org/officeDocument/2006/relationships/hyperlink" Target="https://podminky.urs.cz/item/CS_URS_2025_01/012444000" TargetMode="External"/><Relationship Id="rId6" Type="http://schemas.openxmlformats.org/officeDocument/2006/relationships/hyperlink" Target="https://podminky.urs.cz/item/CS_URS_2025_01/045203000" TargetMode="External"/><Relationship Id="rId5" Type="http://schemas.openxmlformats.org/officeDocument/2006/relationships/hyperlink" Target="https://podminky.urs.cz/item/CS_URS_2025_01/044002000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podminky.urs.cz/item/CS_URS_2025_01/043203000" TargetMode="External"/><Relationship Id="rId9" Type="http://schemas.openxmlformats.org/officeDocument/2006/relationships/hyperlink" Target="https://podminky.urs.cz/item/CS_URS_2025_01/07000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52" workbookViewId="0">
      <selection activeCell="AG95" sqref="AG95:AM9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5" t="s">
        <v>14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R5" s="20"/>
      <c r="BE5" s="240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43" t="s">
        <v>17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R6" s="20"/>
      <c r="BE6" s="241"/>
      <c r="BS6" s="17" t="s">
        <v>18</v>
      </c>
    </row>
    <row r="7" spans="1:74" ht="12" customHeight="1">
      <c r="B7" s="20"/>
      <c r="D7" s="27" t="s">
        <v>19</v>
      </c>
      <c r="K7" s="25" t="s">
        <v>1</v>
      </c>
      <c r="AK7" s="27" t="s">
        <v>20</v>
      </c>
      <c r="AN7" s="25" t="s">
        <v>1</v>
      </c>
      <c r="AR7" s="20"/>
      <c r="BE7" s="241"/>
      <c r="BS7" s="17" t="s">
        <v>21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41"/>
      <c r="BS8" s="17" t="s">
        <v>26</v>
      </c>
    </row>
    <row r="9" spans="1:74" ht="14.45" customHeight="1">
      <c r="B9" s="20"/>
      <c r="AR9" s="20"/>
      <c r="BE9" s="241"/>
      <c r="BS9" s="17" t="s">
        <v>27</v>
      </c>
    </row>
    <row r="10" spans="1:74" ht="12" customHeight="1">
      <c r="B10" s="20"/>
      <c r="D10" s="27" t="s">
        <v>28</v>
      </c>
      <c r="AK10" s="27" t="s">
        <v>29</v>
      </c>
      <c r="AN10" s="25" t="s">
        <v>1</v>
      </c>
      <c r="AR10" s="20"/>
      <c r="BE10" s="241"/>
      <c r="BS10" s="17" t="s">
        <v>18</v>
      </c>
    </row>
    <row r="11" spans="1:74" ht="18.399999999999999" customHeight="1">
      <c r="B11" s="20"/>
      <c r="E11" s="25" t="s">
        <v>30</v>
      </c>
      <c r="AK11" s="27" t="s">
        <v>31</v>
      </c>
      <c r="AN11" s="25" t="s">
        <v>1</v>
      </c>
      <c r="AR11" s="20"/>
      <c r="BE11" s="241"/>
      <c r="BS11" s="17" t="s">
        <v>18</v>
      </c>
    </row>
    <row r="12" spans="1:74" ht="6.95" customHeight="1">
      <c r="B12" s="20"/>
      <c r="AR12" s="20"/>
      <c r="BE12" s="241"/>
      <c r="BS12" s="17" t="s">
        <v>18</v>
      </c>
    </row>
    <row r="13" spans="1:74" ht="12" customHeight="1">
      <c r="B13" s="20"/>
      <c r="D13" s="27" t="s">
        <v>32</v>
      </c>
      <c r="AK13" s="27" t="s">
        <v>29</v>
      </c>
      <c r="AN13" s="29" t="s">
        <v>33</v>
      </c>
      <c r="AR13" s="20"/>
      <c r="BE13" s="241"/>
      <c r="BS13" s="17" t="s">
        <v>18</v>
      </c>
    </row>
    <row r="14" spans="1:74" ht="12.75">
      <c r="B14" s="20"/>
      <c r="E14" s="244" t="s">
        <v>33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7" t="s">
        <v>31</v>
      </c>
      <c r="AN14" s="29" t="s">
        <v>33</v>
      </c>
      <c r="AR14" s="20"/>
      <c r="BE14" s="241"/>
      <c r="BS14" s="17" t="s">
        <v>18</v>
      </c>
    </row>
    <row r="15" spans="1:74" ht="6.95" customHeight="1">
      <c r="B15" s="20"/>
      <c r="AR15" s="20"/>
      <c r="BE15" s="241"/>
      <c r="BS15" s="17" t="s">
        <v>4</v>
      </c>
    </row>
    <row r="16" spans="1:74" ht="12" customHeight="1">
      <c r="B16" s="20"/>
      <c r="D16" s="27" t="s">
        <v>34</v>
      </c>
      <c r="AK16" s="27" t="s">
        <v>29</v>
      </c>
      <c r="AN16" s="25" t="s">
        <v>1</v>
      </c>
      <c r="AR16" s="20"/>
      <c r="BE16" s="241"/>
      <c r="BS16" s="17" t="s">
        <v>4</v>
      </c>
    </row>
    <row r="17" spans="2:71" ht="18.399999999999999" customHeight="1">
      <c r="B17" s="20"/>
      <c r="E17" s="25" t="s">
        <v>35</v>
      </c>
      <c r="AK17" s="27" t="s">
        <v>31</v>
      </c>
      <c r="AN17" s="25" t="s">
        <v>1</v>
      </c>
      <c r="AR17" s="20"/>
      <c r="BE17" s="241"/>
      <c r="BS17" s="17" t="s">
        <v>36</v>
      </c>
    </row>
    <row r="18" spans="2:71" ht="6.95" customHeight="1">
      <c r="B18" s="20"/>
      <c r="AR18" s="20"/>
      <c r="BE18" s="241"/>
      <c r="BS18" s="17" t="s">
        <v>6</v>
      </c>
    </row>
    <row r="19" spans="2:71" ht="12" customHeight="1">
      <c r="B19" s="20"/>
      <c r="D19" s="27" t="s">
        <v>37</v>
      </c>
      <c r="AK19" s="27" t="s">
        <v>29</v>
      </c>
      <c r="AN19" s="25" t="s">
        <v>1</v>
      </c>
      <c r="AR19" s="20"/>
      <c r="BE19" s="241"/>
      <c r="BS19" s="17" t="s">
        <v>6</v>
      </c>
    </row>
    <row r="20" spans="2:71" ht="18.399999999999999" customHeight="1">
      <c r="B20" s="20"/>
      <c r="E20" s="25" t="s">
        <v>30</v>
      </c>
      <c r="AK20" s="27" t="s">
        <v>31</v>
      </c>
      <c r="AN20" s="25" t="s">
        <v>1</v>
      </c>
      <c r="AR20" s="20"/>
      <c r="BE20" s="241"/>
      <c r="BS20" s="17" t="s">
        <v>36</v>
      </c>
    </row>
    <row r="21" spans="2:71" ht="6.95" customHeight="1">
      <c r="B21" s="20"/>
      <c r="AR21" s="20"/>
      <c r="BE21" s="241"/>
    </row>
    <row r="22" spans="2:71" ht="12" customHeight="1">
      <c r="B22" s="20"/>
      <c r="D22" s="27" t="s">
        <v>38</v>
      </c>
      <c r="AR22" s="20"/>
      <c r="BE22" s="241"/>
    </row>
    <row r="23" spans="2:71" ht="16.5" customHeight="1">
      <c r="B23" s="20"/>
      <c r="E23" s="206" t="s">
        <v>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R23" s="20"/>
      <c r="BE23" s="241"/>
    </row>
    <row r="24" spans="2:71" ht="6.95" customHeight="1">
      <c r="B24" s="20"/>
      <c r="AR24" s="20"/>
      <c r="BE24" s="241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1"/>
    </row>
    <row r="26" spans="2:71" s="1" customFormat="1" ht="25.9" customHeight="1">
      <c r="B26" s="32"/>
      <c r="D26" s="33" t="s">
        <v>39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3">
        <f>ROUND(AG94,2)</f>
        <v>0</v>
      </c>
      <c r="AL26" s="234"/>
      <c r="AM26" s="234"/>
      <c r="AN26" s="234"/>
      <c r="AO26" s="234"/>
      <c r="AR26" s="32"/>
      <c r="BE26" s="241"/>
    </row>
    <row r="27" spans="2:71" s="1" customFormat="1" ht="6.95" customHeight="1">
      <c r="B27" s="32"/>
      <c r="AR27" s="32"/>
      <c r="BE27" s="241"/>
    </row>
    <row r="28" spans="2:71" s="1" customFormat="1" ht="12.75">
      <c r="B28" s="32"/>
      <c r="L28" s="235" t="s">
        <v>40</v>
      </c>
      <c r="M28" s="235"/>
      <c r="N28" s="235"/>
      <c r="O28" s="235"/>
      <c r="P28" s="235"/>
      <c r="W28" s="235" t="s">
        <v>41</v>
      </c>
      <c r="X28" s="235"/>
      <c r="Y28" s="235"/>
      <c r="Z28" s="235"/>
      <c r="AA28" s="235"/>
      <c r="AB28" s="235"/>
      <c r="AC28" s="235"/>
      <c r="AD28" s="235"/>
      <c r="AE28" s="235"/>
      <c r="AK28" s="235" t="s">
        <v>42</v>
      </c>
      <c r="AL28" s="235"/>
      <c r="AM28" s="235"/>
      <c r="AN28" s="235"/>
      <c r="AO28" s="235"/>
      <c r="AR28" s="32"/>
      <c r="BE28" s="241"/>
    </row>
    <row r="29" spans="2:71" s="2" customFormat="1" ht="14.45" customHeight="1">
      <c r="B29" s="36"/>
      <c r="D29" s="27" t="s">
        <v>43</v>
      </c>
      <c r="F29" s="27" t="s">
        <v>44</v>
      </c>
      <c r="L29" s="228">
        <v>0.21</v>
      </c>
      <c r="M29" s="227"/>
      <c r="N29" s="227"/>
      <c r="O29" s="227"/>
      <c r="P29" s="227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K29" s="226">
        <f>ROUND(AV94, 2)</f>
        <v>0</v>
      </c>
      <c r="AL29" s="227"/>
      <c r="AM29" s="227"/>
      <c r="AN29" s="227"/>
      <c r="AO29" s="227"/>
      <c r="AR29" s="36"/>
      <c r="BE29" s="242"/>
    </row>
    <row r="30" spans="2:71" s="2" customFormat="1" ht="14.45" customHeight="1">
      <c r="B30" s="36"/>
      <c r="F30" s="27" t="s">
        <v>45</v>
      </c>
      <c r="L30" s="228">
        <v>0.12</v>
      </c>
      <c r="M30" s="227"/>
      <c r="N30" s="227"/>
      <c r="O30" s="227"/>
      <c r="P30" s="227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K30" s="226">
        <f>ROUND(AW94, 2)</f>
        <v>0</v>
      </c>
      <c r="AL30" s="227"/>
      <c r="AM30" s="227"/>
      <c r="AN30" s="227"/>
      <c r="AO30" s="227"/>
      <c r="AR30" s="36"/>
      <c r="BE30" s="242"/>
    </row>
    <row r="31" spans="2:71" s="2" customFormat="1" ht="14.45" hidden="1" customHeight="1">
      <c r="B31" s="36"/>
      <c r="F31" s="27" t="s">
        <v>46</v>
      </c>
      <c r="L31" s="228">
        <v>0.21</v>
      </c>
      <c r="M31" s="227"/>
      <c r="N31" s="227"/>
      <c r="O31" s="227"/>
      <c r="P31" s="227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K31" s="226">
        <v>0</v>
      </c>
      <c r="AL31" s="227"/>
      <c r="AM31" s="227"/>
      <c r="AN31" s="227"/>
      <c r="AO31" s="227"/>
      <c r="AR31" s="36"/>
      <c r="BE31" s="242"/>
    </row>
    <row r="32" spans="2:71" s="2" customFormat="1" ht="14.45" hidden="1" customHeight="1">
      <c r="B32" s="36"/>
      <c r="F32" s="27" t="s">
        <v>47</v>
      </c>
      <c r="L32" s="228">
        <v>0.12</v>
      </c>
      <c r="M32" s="227"/>
      <c r="N32" s="227"/>
      <c r="O32" s="227"/>
      <c r="P32" s="227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K32" s="226">
        <v>0</v>
      </c>
      <c r="AL32" s="227"/>
      <c r="AM32" s="227"/>
      <c r="AN32" s="227"/>
      <c r="AO32" s="227"/>
      <c r="AR32" s="36"/>
      <c r="BE32" s="242"/>
    </row>
    <row r="33" spans="2:57" s="2" customFormat="1" ht="14.45" hidden="1" customHeight="1">
      <c r="B33" s="36"/>
      <c r="F33" s="27" t="s">
        <v>48</v>
      </c>
      <c r="L33" s="228">
        <v>0</v>
      </c>
      <c r="M33" s="227"/>
      <c r="N33" s="227"/>
      <c r="O33" s="227"/>
      <c r="P33" s="227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K33" s="226">
        <v>0</v>
      </c>
      <c r="AL33" s="227"/>
      <c r="AM33" s="227"/>
      <c r="AN33" s="227"/>
      <c r="AO33" s="227"/>
      <c r="AR33" s="36"/>
      <c r="BE33" s="242"/>
    </row>
    <row r="34" spans="2:57" s="1" customFormat="1" ht="6.95" customHeight="1">
      <c r="B34" s="32"/>
      <c r="AR34" s="32"/>
      <c r="BE34" s="241"/>
    </row>
    <row r="35" spans="2:57" s="1" customFormat="1" ht="25.9" customHeight="1">
      <c r="B35" s="32"/>
      <c r="C35" s="37"/>
      <c r="D35" s="38" t="s">
        <v>49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50</v>
      </c>
      <c r="U35" s="39"/>
      <c r="V35" s="39"/>
      <c r="W35" s="39"/>
      <c r="X35" s="239" t="s">
        <v>51</v>
      </c>
      <c r="Y35" s="237"/>
      <c r="Z35" s="237"/>
      <c r="AA35" s="237"/>
      <c r="AB35" s="237"/>
      <c r="AC35" s="39"/>
      <c r="AD35" s="39"/>
      <c r="AE35" s="39"/>
      <c r="AF35" s="39"/>
      <c r="AG35" s="39"/>
      <c r="AH35" s="39"/>
      <c r="AI35" s="39"/>
      <c r="AJ35" s="39"/>
      <c r="AK35" s="236">
        <f>SUM(AK26:AK33)</f>
        <v>0</v>
      </c>
      <c r="AL35" s="237"/>
      <c r="AM35" s="237"/>
      <c r="AN35" s="237"/>
      <c r="AO35" s="238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52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53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54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55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54</v>
      </c>
      <c r="AI60" s="34"/>
      <c r="AJ60" s="34"/>
      <c r="AK60" s="34"/>
      <c r="AL60" s="34"/>
      <c r="AM60" s="43" t="s">
        <v>55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56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57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54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55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54</v>
      </c>
      <c r="AI75" s="34"/>
      <c r="AJ75" s="34"/>
      <c r="AK75" s="34"/>
      <c r="AL75" s="34"/>
      <c r="AM75" s="43" t="s">
        <v>55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58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250120-2</v>
      </c>
      <c r="AR84" s="48"/>
    </row>
    <row r="85" spans="1:91" s="4" customFormat="1" ht="36.950000000000003" customHeight="1">
      <c r="B85" s="49"/>
      <c r="C85" s="50" t="s">
        <v>16</v>
      </c>
      <c r="L85" s="199" t="str">
        <f>K6</f>
        <v>Kolumbárium – II. etapa včetně zpevněných ploch, laviček, osvětlení a opravy stávající hřbitovní zdi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22</v>
      </c>
      <c r="L87" s="51" t="str">
        <f>IF(K8="","",K8)</f>
        <v>Česká Lípa</v>
      </c>
      <c r="AI87" s="27" t="s">
        <v>24</v>
      </c>
      <c r="AM87" s="230" t="str">
        <f>IF(AN8= "","",AN8)</f>
        <v>24. 1. 2025</v>
      </c>
      <c r="AN87" s="230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28</v>
      </c>
      <c r="L89" s="3" t="str">
        <f>IF(E11= "","",E11)</f>
        <v xml:space="preserve"> </v>
      </c>
      <c r="AI89" s="27" t="s">
        <v>34</v>
      </c>
      <c r="AM89" s="211" t="str">
        <f>IF(E17="","",E17)</f>
        <v>Ing. Kateřina Iwanejko</v>
      </c>
      <c r="AN89" s="212"/>
      <c r="AO89" s="212"/>
      <c r="AP89" s="212"/>
      <c r="AR89" s="32"/>
      <c r="AS89" s="207" t="s">
        <v>59</v>
      </c>
      <c r="AT89" s="20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32</v>
      </c>
      <c r="L90" s="3" t="str">
        <f>IF(E14= "Vyplň údaj","",E14)</f>
        <v/>
      </c>
      <c r="AI90" s="27" t="s">
        <v>37</v>
      </c>
      <c r="AM90" s="211" t="str">
        <f>IF(E20="","",E20)</f>
        <v xml:space="preserve"> </v>
      </c>
      <c r="AN90" s="212"/>
      <c r="AO90" s="212"/>
      <c r="AP90" s="212"/>
      <c r="AR90" s="32"/>
      <c r="AS90" s="209"/>
      <c r="AT90" s="210"/>
      <c r="BD90" s="56"/>
    </row>
    <row r="91" spans="1:91" s="1" customFormat="1" ht="10.9" customHeight="1">
      <c r="B91" s="32"/>
      <c r="AR91" s="32"/>
      <c r="AS91" s="209"/>
      <c r="AT91" s="210"/>
      <c r="BD91" s="56"/>
    </row>
    <row r="92" spans="1:91" s="1" customFormat="1" ht="29.25" customHeight="1">
      <c r="B92" s="32"/>
      <c r="C92" s="213" t="s">
        <v>60</v>
      </c>
      <c r="D92" s="214"/>
      <c r="E92" s="214"/>
      <c r="F92" s="214"/>
      <c r="G92" s="214"/>
      <c r="H92" s="57"/>
      <c r="I92" s="216" t="s">
        <v>61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5" t="s">
        <v>62</v>
      </c>
      <c r="AH92" s="214"/>
      <c r="AI92" s="214"/>
      <c r="AJ92" s="214"/>
      <c r="AK92" s="214"/>
      <c r="AL92" s="214"/>
      <c r="AM92" s="214"/>
      <c r="AN92" s="216" t="s">
        <v>63</v>
      </c>
      <c r="AO92" s="214"/>
      <c r="AP92" s="217"/>
      <c r="AQ92" s="58" t="s">
        <v>64</v>
      </c>
      <c r="AR92" s="32"/>
      <c r="AS92" s="59" t="s">
        <v>65</v>
      </c>
      <c r="AT92" s="60" t="s">
        <v>66</v>
      </c>
      <c r="AU92" s="60" t="s">
        <v>67</v>
      </c>
      <c r="AV92" s="60" t="s">
        <v>68</v>
      </c>
      <c r="AW92" s="60" t="s">
        <v>69</v>
      </c>
      <c r="AX92" s="60" t="s">
        <v>70</v>
      </c>
      <c r="AY92" s="60" t="s">
        <v>71</v>
      </c>
      <c r="AZ92" s="60" t="s">
        <v>72</v>
      </c>
      <c r="BA92" s="60" t="s">
        <v>73</v>
      </c>
      <c r="BB92" s="60" t="s">
        <v>74</v>
      </c>
      <c r="BC92" s="60" t="s">
        <v>75</v>
      </c>
      <c r="BD92" s="61" t="s">
        <v>76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1">
        <f>ROUND(AG95,2)</f>
        <v>0</v>
      </c>
      <c r="AH94" s="231"/>
      <c r="AI94" s="231"/>
      <c r="AJ94" s="231"/>
      <c r="AK94" s="231"/>
      <c r="AL94" s="231"/>
      <c r="AM94" s="231"/>
      <c r="AN94" s="232">
        <f>SUM(AG94,AT94)</f>
        <v>0</v>
      </c>
      <c r="AO94" s="232"/>
      <c r="AP94" s="232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78</v>
      </c>
      <c r="BT94" s="72" t="s">
        <v>79</v>
      </c>
      <c r="BU94" s="73" t="s">
        <v>80</v>
      </c>
      <c r="BV94" s="72" t="s">
        <v>81</v>
      </c>
      <c r="BW94" s="72" t="s">
        <v>5</v>
      </c>
      <c r="BX94" s="72" t="s">
        <v>82</v>
      </c>
      <c r="CL94" s="72" t="s">
        <v>1</v>
      </c>
    </row>
    <row r="95" spans="1:91" s="6" customFormat="1" ht="24.75" customHeight="1">
      <c r="B95" s="74"/>
      <c r="C95" s="75"/>
      <c r="D95" s="225" t="s">
        <v>83</v>
      </c>
      <c r="E95" s="225"/>
      <c r="F95" s="225"/>
      <c r="G95" s="225"/>
      <c r="H95" s="225"/>
      <c r="I95" s="76"/>
      <c r="J95" s="225" t="s">
        <v>84</v>
      </c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2">
        <f>ROUND(SUM(AG96:AG98),2)</f>
        <v>0</v>
      </c>
      <c r="AH95" s="223"/>
      <c r="AI95" s="223"/>
      <c r="AJ95" s="223"/>
      <c r="AK95" s="223"/>
      <c r="AL95" s="223"/>
      <c r="AM95" s="223"/>
      <c r="AN95" s="224">
        <f>SUM(AG95,AT95)</f>
        <v>0</v>
      </c>
      <c r="AO95" s="223"/>
      <c r="AP95" s="223"/>
      <c r="AQ95" s="77" t="s">
        <v>85</v>
      </c>
      <c r="AR95" s="74"/>
      <c r="AS95" s="78">
        <f>ROUND(SUM(AS96:AS98),2)</f>
        <v>0</v>
      </c>
      <c r="AT95" s="79">
        <f>ROUND(SUM(AV95:AW95),2)</f>
        <v>0</v>
      </c>
      <c r="AU95" s="80">
        <f>ROUND(SUM(AU96:AU98),5)</f>
        <v>0</v>
      </c>
      <c r="AV95" s="79">
        <f>ROUND(AZ95*L29,2)</f>
        <v>0</v>
      </c>
      <c r="AW95" s="79">
        <f>ROUND(BA95*L30,2)</f>
        <v>0</v>
      </c>
      <c r="AX95" s="79">
        <f>ROUND(BB95*L29,2)</f>
        <v>0</v>
      </c>
      <c r="AY95" s="79">
        <f>ROUND(BC95*L30,2)</f>
        <v>0</v>
      </c>
      <c r="AZ95" s="79">
        <f>ROUND(SUM(AZ96:AZ98),2)</f>
        <v>0</v>
      </c>
      <c r="BA95" s="79">
        <f>ROUND(SUM(BA96:BA98),2)</f>
        <v>0</v>
      </c>
      <c r="BB95" s="79">
        <f>ROUND(SUM(BB96:BB98),2)</f>
        <v>0</v>
      </c>
      <c r="BC95" s="79">
        <f>ROUND(SUM(BC96:BC98),2)</f>
        <v>0</v>
      </c>
      <c r="BD95" s="81">
        <f>ROUND(SUM(BD96:BD98),2)</f>
        <v>0</v>
      </c>
      <c r="BS95" s="82" t="s">
        <v>78</v>
      </c>
      <c r="BT95" s="82" t="s">
        <v>21</v>
      </c>
      <c r="BU95" s="82" t="s">
        <v>80</v>
      </c>
      <c r="BV95" s="82" t="s">
        <v>81</v>
      </c>
      <c r="BW95" s="82" t="s">
        <v>86</v>
      </c>
      <c r="BX95" s="82" t="s">
        <v>5</v>
      </c>
      <c r="CL95" s="82" t="s">
        <v>1</v>
      </c>
      <c r="CM95" s="82" t="s">
        <v>87</v>
      </c>
    </row>
    <row r="96" spans="1:91" s="3" customFormat="1" ht="16.5" customHeight="1">
      <c r="A96" s="83" t="s">
        <v>88</v>
      </c>
      <c r="B96" s="48"/>
      <c r="C96" s="9"/>
      <c r="D96" s="9"/>
      <c r="E96" s="218" t="s">
        <v>89</v>
      </c>
      <c r="F96" s="218"/>
      <c r="G96" s="218"/>
      <c r="H96" s="218"/>
      <c r="I96" s="218"/>
      <c r="J96" s="9"/>
      <c r="K96" s="221" t="s">
        <v>90</v>
      </c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9">
        <f>'SO 01 - Stavební práce'!J32</f>
        <v>0</v>
      </c>
      <c r="AH96" s="220"/>
      <c r="AI96" s="220"/>
      <c r="AJ96" s="220"/>
      <c r="AK96" s="220"/>
      <c r="AL96" s="220"/>
      <c r="AM96" s="220"/>
      <c r="AN96" s="219">
        <f>SUM(AG96,AT96)</f>
        <v>0</v>
      </c>
      <c r="AO96" s="220"/>
      <c r="AP96" s="220"/>
      <c r="AQ96" s="84" t="s">
        <v>91</v>
      </c>
      <c r="AR96" s="48"/>
      <c r="AS96" s="85">
        <v>0</v>
      </c>
      <c r="AT96" s="86">
        <f>ROUND(SUM(AV96:AW96),2)</f>
        <v>0</v>
      </c>
      <c r="AU96" s="87">
        <f>'SO 01 - Stavební práce'!P134</f>
        <v>0</v>
      </c>
      <c r="AV96" s="86">
        <f>'SO 01 - Stavební práce'!J35</f>
        <v>0</v>
      </c>
      <c r="AW96" s="86">
        <f>'SO 01 - Stavební práce'!J36</f>
        <v>0</v>
      </c>
      <c r="AX96" s="86">
        <f>'SO 01 - Stavební práce'!J37</f>
        <v>0</v>
      </c>
      <c r="AY96" s="86">
        <f>'SO 01 - Stavební práce'!J38</f>
        <v>0</v>
      </c>
      <c r="AZ96" s="86">
        <f>'SO 01 - Stavební práce'!F35</f>
        <v>0</v>
      </c>
      <c r="BA96" s="86">
        <f>'SO 01 - Stavební práce'!F36</f>
        <v>0</v>
      </c>
      <c r="BB96" s="86">
        <f>'SO 01 - Stavební práce'!F37</f>
        <v>0</v>
      </c>
      <c r="BC96" s="86">
        <f>'SO 01 - Stavební práce'!F38</f>
        <v>0</v>
      </c>
      <c r="BD96" s="88">
        <f>'SO 01 - Stavební práce'!F39</f>
        <v>0</v>
      </c>
      <c r="BT96" s="25" t="s">
        <v>87</v>
      </c>
      <c r="BV96" s="25" t="s">
        <v>81</v>
      </c>
      <c r="BW96" s="25" t="s">
        <v>92</v>
      </c>
      <c r="BX96" s="25" t="s">
        <v>86</v>
      </c>
      <c r="CL96" s="25" t="s">
        <v>1</v>
      </c>
    </row>
    <row r="97" spans="1:90" s="3" customFormat="1" ht="16.5" customHeight="1">
      <c r="A97" s="83" t="s">
        <v>88</v>
      </c>
      <c r="B97" s="48"/>
      <c r="C97" s="9"/>
      <c r="D97" s="9"/>
      <c r="E97" s="218" t="s">
        <v>93</v>
      </c>
      <c r="F97" s="218"/>
      <c r="G97" s="218"/>
      <c r="H97" s="218"/>
      <c r="I97" s="218"/>
      <c r="J97" s="9"/>
      <c r="K97" s="218" t="s">
        <v>94</v>
      </c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9">
        <f>'SO 401 - Veřejné osvětlen...'!J32</f>
        <v>0</v>
      </c>
      <c r="AH97" s="220"/>
      <c r="AI97" s="220"/>
      <c r="AJ97" s="220"/>
      <c r="AK97" s="220"/>
      <c r="AL97" s="220"/>
      <c r="AM97" s="220"/>
      <c r="AN97" s="219">
        <f>SUM(AG97,AT97)</f>
        <v>0</v>
      </c>
      <c r="AO97" s="220"/>
      <c r="AP97" s="220"/>
      <c r="AQ97" s="84" t="s">
        <v>91</v>
      </c>
      <c r="AR97" s="48"/>
      <c r="AS97" s="85">
        <v>0</v>
      </c>
      <c r="AT97" s="86">
        <f>ROUND(SUM(AV97:AW97),2)</f>
        <v>0</v>
      </c>
      <c r="AU97" s="87">
        <f>'SO 401 - Veřejné osvětlen...'!P135</f>
        <v>0</v>
      </c>
      <c r="AV97" s="86">
        <f>'SO 401 - Veřejné osvětlen...'!J35</f>
        <v>0</v>
      </c>
      <c r="AW97" s="86">
        <f>'SO 401 - Veřejné osvětlen...'!J36</f>
        <v>0</v>
      </c>
      <c r="AX97" s="86">
        <f>'SO 401 - Veřejné osvětlen...'!J37</f>
        <v>0</v>
      </c>
      <c r="AY97" s="86">
        <f>'SO 401 - Veřejné osvětlen...'!J38</f>
        <v>0</v>
      </c>
      <c r="AZ97" s="86">
        <f>'SO 401 - Veřejné osvětlen...'!F35</f>
        <v>0</v>
      </c>
      <c r="BA97" s="86">
        <f>'SO 401 - Veřejné osvětlen...'!F36</f>
        <v>0</v>
      </c>
      <c r="BB97" s="86">
        <f>'SO 401 - Veřejné osvětlen...'!F37</f>
        <v>0</v>
      </c>
      <c r="BC97" s="86">
        <f>'SO 401 - Veřejné osvětlen...'!F38</f>
        <v>0</v>
      </c>
      <c r="BD97" s="88">
        <f>'SO 401 - Veřejné osvětlen...'!F39</f>
        <v>0</v>
      </c>
      <c r="BT97" s="25" t="s">
        <v>87</v>
      </c>
      <c r="BV97" s="25" t="s">
        <v>81</v>
      </c>
      <c r="BW97" s="25" t="s">
        <v>95</v>
      </c>
      <c r="BX97" s="25" t="s">
        <v>86</v>
      </c>
      <c r="CL97" s="25" t="s">
        <v>1</v>
      </c>
    </row>
    <row r="98" spans="1:90" s="3" customFormat="1" ht="16.5" customHeight="1">
      <c r="A98" s="83" t="s">
        <v>88</v>
      </c>
      <c r="B98" s="48"/>
      <c r="C98" s="9"/>
      <c r="D98" s="9"/>
      <c r="E98" s="218" t="s">
        <v>96</v>
      </c>
      <c r="F98" s="218"/>
      <c r="G98" s="218"/>
      <c r="H98" s="218"/>
      <c r="I98" s="218"/>
      <c r="J98" s="9"/>
      <c r="K98" s="218" t="s">
        <v>97</v>
      </c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9">
        <f>'VRN - Vedlejší rozpočtoví...'!J32</f>
        <v>0</v>
      </c>
      <c r="AH98" s="220"/>
      <c r="AI98" s="220"/>
      <c r="AJ98" s="220"/>
      <c r="AK98" s="220"/>
      <c r="AL98" s="220"/>
      <c r="AM98" s="220"/>
      <c r="AN98" s="219">
        <f>SUM(AG98,AT98)</f>
        <v>0</v>
      </c>
      <c r="AO98" s="220"/>
      <c r="AP98" s="220"/>
      <c r="AQ98" s="84" t="s">
        <v>91</v>
      </c>
      <c r="AR98" s="48"/>
      <c r="AS98" s="89">
        <v>0</v>
      </c>
      <c r="AT98" s="90">
        <f>ROUND(SUM(AV98:AW98),2)</f>
        <v>0</v>
      </c>
      <c r="AU98" s="91">
        <f>'VRN - Vedlejší rozpočtoví...'!P126</f>
        <v>0</v>
      </c>
      <c r="AV98" s="90">
        <f>'VRN - Vedlejší rozpočtoví...'!J35</f>
        <v>0</v>
      </c>
      <c r="AW98" s="90">
        <f>'VRN - Vedlejší rozpočtoví...'!J36</f>
        <v>0</v>
      </c>
      <c r="AX98" s="90">
        <f>'VRN - Vedlejší rozpočtoví...'!J37</f>
        <v>0</v>
      </c>
      <c r="AY98" s="90">
        <f>'VRN - Vedlejší rozpočtoví...'!J38</f>
        <v>0</v>
      </c>
      <c r="AZ98" s="90">
        <f>'VRN - Vedlejší rozpočtoví...'!F35</f>
        <v>0</v>
      </c>
      <c r="BA98" s="90">
        <f>'VRN - Vedlejší rozpočtoví...'!F36</f>
        <v>0</v>
      </c>
      <c r="BB98" s="90">
        <f>'VRN - Vedlejší rozpočtoví...'!F37</f>
        <v>0</v>
      </c>
      <c r="BC98" s="90">
        <f>'VRN - Vedlejší rozpočtoví...'!F38</f>
        <v>0</v>
      </c>
      <c r="BD98" s="92">
        <f>'VRN - Vedlejší rozpočtoví...'!F39</f>
        <v>0</v>
      </c>
      <c r="BT98" s="25" t="s">
        <v>87</v>
      </c>
      <c r="BV98" s="25" t="s">
        <v>81</v>
      </c>
      <c r="BW98" s="25" t="s">
        <v>98</v>
      </c>
      <c r="BX98" s="25" t="s">
        <v>86</v>
      </c>
      <c r="CL98" s="25" t="s">
        <v>1</v>
      </c>
    </row>
    <row r="99" spans="1:90" s="1" customFormat="1" ht="30" customHeight="1">
      <c r="B99" s="32"/>
      <c r="AR99" s="32"/>
    </row>
    <row r="100" spans="1:90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2"/>
    </row>
  </sheetData>
  <sheetProtection algorithmName="SHA-512" hashValue="gpLYTJadi6Tg8xn98pFefJr/iyUYWHtwtXCm1FsNNjRV80Ld73iqYX8lF6CnMX5K3D0IbEKu3MY2vL83GJ93FQ==" saltValue="P3gdePQEhlDIzJae5rb/6Q==" spinCount="100000" sheet="1" formatCells="0" formatColumns="0" formatRows="0" insertColumns="0" insertRows="0" insertHyperlinks="0" deleteColumns="0" deleteRows="0" sort="0" autoFilter="0" pivotTables="0"/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98:AM98"/>
    <mergeCell ref="AN98:AP98"/>
    <mergeCell ref="L85:AO85"/>
    <mergeCell ref="AM87:AN87"/>
    <mergeCell ref="AG94:AM94"/>
    <mergeCell ref="AN94:AP94"/>
    <mergeCell ref="AN96:AP96"/>
    <mergeCell ref="E96:I96"/>
    <mergeCell ref="K96:AF96"/>
    <mergeCell ref="AG96:AM96"/>
    <mergeCell ref="AG95:AM95"/>
    <mergeCell ref="AN95:AP95"/>
    <mergeCell ref="J95:AF95"/>
    <mergeCell ref="D95:H95"/>
    <mergeCell ref="E98:I98"/>
    <mergeCell ref="K98:AF98"/>
    <mergeCell ref="K97:AF97"/>
    <mergeCell ref="AN97:AP97"/>
    <mergeCell ref="E97:I97"/>
    <mergeCell ref="AG97:AM97"/>
    <mergeCell ref="AS89:AT91"/>
    <mergeCell ref="AM89:AP89"/>
    <mergeCell ref="AM90:AP90"/>
    <mergeCell ref="C92:G92"/>
    <mergeCell ref="AG92:AM92"/>
    <mergeCell ref="AN92:AP92"/>
    <mergeCell ref="I92:AF92"/>
  </mergeCells>
  <hyperlinks>
    <hyperlink ref="A96" location="'SO 01 - Stavební práce'!C2" display="/" xr:uid="{00000000-0004-0000-0000-000000000000}"/>
    <hyperlink ref="A97" location="'SO 401 - Veřejné osvětlen...'!C2" display="/" xr:uid="{00000000-0004-0000-0000-000001000000}"/>
    <hyperlink ref="A98" location="'VRN - Vedlejší rozpočtoví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69"/>
  <sheetViews>
    <sheetView showGridLines="0" tabSelected="1" topLeftCell="A540" workbookViewId="0">
      <selection activeCell="I558" sqref="I55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99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02" t="str">
        <f>'Rekapitulace stavby'!K6</f>
        <v>Kolumbárium – II. etapa včetně zpevněných ploch, laviček, osvětlení a opravy stávající hřbitovní zdi</v>
      </c>
      <c r="F7" s="203"/>
      <c r="G7" s="203"/>
      <c r="H7" s="203"/>
      <c r="L7" s="20"/>
    </row>
    <row r="8" spans="2:46" ht="12" customHeight="1">
      <c r="B8" s="20"/>
      <c r="D8" s="27" t="s">
        <v>100</v>
      </c>
      <c r="L8" s="20"/>
    </row>
    <row r="9" spans="2:46" s="1" customFormat="1" ht="16.5" customHeight="1">
      <c r="B9" s="32"/>
      <c r="E9" s="202" t="s">
        <v>101</v>
      </c>
      <c r="F9" s="200"/>
      <c r="G9" s="200"/>
      <c r="H9" s="200"/>
      <c r="L9" s="32"/>
    </row>
    <row r="10" spans="2:46" s="1" customFormat="1" ht="12" customHeight="1">
      <c r="B10" s="32"/>
      <c r="D10" s="27" t="s">
        <v>102</v>
      </c>
      <c r="L10" s="32"/>
    </row>
    <row r="11" spans="2:46" s="1" customFormat="1" ht="16.5" customHeight="1">
      <c r="B11" s="32"/>
      <c r="E11" s="199" t="s">
        <v>103</v>
      </c>
      <c r="F11" s="200"/>
      <c r="G11" s="200"/>
      <c r="H11" s="20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19</v>
      </c>
      <c r="F13" s="25" t="s">
        <v>1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24. 1. 2025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31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04" t="str">
        <f>'Rekapitulace stavby'!E14</f>
        <v>Vyplň údaj</v>
      </c>
      <c r="F20" s="205"/>
      <c r="G20" s="205"/>
      <c r="H20" s="205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1</v>
      </c>
      <c r="L22" s="32"/>
    </row>
    <row r="23" spans="2:12" s="1" customFormat="1" ht="18" customHeight="1">
      <c r="B23" s="32"/>
      <c r="E23" s="25" t="s">
        <v>35</v>
      </c>
      <c r="I23" s="27" t="s">
        <v>31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37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38</v>
      </c>
      <c r="L28" s="32"/>
    </row>
    <row r="29" spans="2:12" s="7" customFormat="1" ht="16.5" customHeight="1">
      <c r="B29" s="94"/>
      <c r="E29" s="206" t="s">
        <v>1</v>
      </c>
      <c r="F29" s="206"/>
      <c r="G29" s="206"/>
      <c r="H29" s="206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39</v>
      </c>
      <c r="J32" s="66">
        <f>ROUND(J134,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41</v>
      </c>
      <c r="I34" s="35" t="s">
        <v>40</v>
      </c>
      <c r="J34" s="35" t="s">
        <v>42</v>
      </c>
      <c r="L34" s="32"/>
    </row>
    <row r="35" spans="2:12" s="1" customFormat="1" ht="14.45" customHeight="1">
      <c r="B35" s="32"/>
      <c r="D35" s="55" t="s">
        <v>43</v>
      </c>
      <c r="E35" s="27" t="s">
        <v>44</v>
      </c>
      <c r="F35" s="86">
        <f>ROUND((SUM(BE134:BE568)),  2)</f>
        <v>0</v>
      </c>
      <c r="I35" s="96">
        <v>0.21</v>
      </c>
      <c r="J35" s="86">
        <f>ROUND(((SUM(BE134:BE568))*I35),  2)</f>
        <v>0</v>
      </c>
      <c r="L35" s="32"/>
    </row>
    <row r="36" spans="2:12" s="1" customFormat="1" ht="14.45" customHeight="1">
      <c r="B36" s="32"/>
      <c r="E36" s="27" t="s">
        <v>45</v>
      </c>
      <c r="F36" s="86">
        <f>ROUND((SUM(BF134:BF568)),  2)</f>
        <v>0</v>
      </c>
      <c r="I36" s="96">
        <v>0.12</v>
      </c>
      <c r="J36" s="86">
        <f>ROUND(((SUM(BF134:BF568))*I36),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ROUND((SUM(BG134:BG568)),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86">
        <f>ROUND((SUM(BH134:BH568)),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86">
        <f>ROUND((SUM(BI134:BI568)),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49</v>
      </c>
      <c r="E41" s="57"/>
      <c r="F41" s="57"/>
      <c r="G41" s="99" t="s">
        <v>50</v>
      </c>
      <c r="H41" s="100" t="s">
        <v>51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104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02" t="str">
        <f>E7</f>
        <v>Kolumbárium – II. etapa včetně zpevněných ploch, laviček, osvětlení a opravy stávající hřbitovní zdi</v>
      </c>
      <c r="F85" s="203"/>
      <c r="G85" s="203"/>
      <c r="H85" s="203"/>
      <c r="L85" s="32"/>
    </row>
    <row r="86" spans="2:12" ht="12" customHeight="1">
      <c r="B86" s="20"/>
      <c r="C86" s="27" t="s">
        <v>100</v>
      </c>
      <c r="L86" s="20"/>
    </row>
    <row r="87" spans="2:12" s="1" customFormat="1" ht="16.5" customHeight="1">
      <c r="B87" s="32"/>
      <c r="E87" s="202" t="s">
        <v>101</v>
      </c>
      <c r="F87" s="200"/>
      <c r="G87" s="200"/>
      <c r="H87" s="200"/>
      <c r="L87" s="32"/>
    </row>
    <row r="88" spans="2:12" s="1" customFormat="1" ht="12" customHeight="1">
      <c r="B88" s="32"/>
      <c r="C88" s="27" t="s">
        <v>102</v>
      </c>
      <c r="L88" s="32"/>
    </row>
    <row r="89" spans="2:12" s="1" customFormat="1" ht="16.5" customHeight="1">
      <c r="B89" s="32"/>
      <c r="E89" s="199" t="str">
        <f>E11</f>
        <v>SO 01 - Stavební práce</v>
      </c>
      <c r="F89" s="200"/>
      <c r="G89" s="200"/>
      <c r="H89" s="20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Česká Lípa</v>
      </c>
      <c r="I91" s="27" t="s">
        <v>24</v>
      </c>
      <c r="J91" s="52" t="str">
        <f>IF(J14="","",J14)</f>
        <v>24. 1. 2025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28</v>
      </c>
      <c r="F93" s="25" t="str">
        <f>E17</f>
        <v xml:space="preserve"> </v>
      </c>
      <c r="I93" s="27" t="s">
        <v>34</v>
      </c>
      <c r="J93" s="30" t="str">
        <f>E23</f>
        <v>Ing. Kateřina Iwanejko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37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105</v>
      </c>
      <c r="D96" s="97"/>
      <c r="E96" s="97"/>
      <c r="F96" s="97"/>
      <c r="G96" s="97"/>
      <c r="H96" s="97"/>
      <c r="I96" s="97"/>
      <c r="J96" s="106" t="s">
        <v>106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107</v>
      </c>
      <c r="J98" s="66">
        <f>J134</f>
        <v>0</v>
      </c>
      <c r="L98" s="32"/>
      <c r="AU98" s="17" t="s">
        <v>108</v>
      </c>
    </row>
    <row r="99" spans="2:47" s="8" customFormat="1" ht="24.95" customHeight="1">
      <c r="B99" s="108"/>
      <c r="D99" s="109" t="s">
        <v>109</v>
      </c>
      <c r="E99" s="110"/>
      <c r="F99" s="110"/>
      <c r="G99" s="110"/>
      <c r="H99" s="110"/>
      <c r="I99" s="110"/>
      <c r="J99" s="111">
        <f>J135</f>
        <v>0</v>
      </c>
      <c r="L99" s="108"/>
    </row>
    <row r="100" spans="2:47" s="9" customFormat="1" ht="19.899999999999999" customHeight="1">
      <c r="B100" s="112"/>
      <c r="D100" s="113" t="s">
        <v>110</v>
      </c>
      <c r="E100" s="114"/>
      <c r="F100" s="114"/>
      <c r="G100" s="114"/>
      <c r="H100" s="114"/>
      <c r="I100" s="114"/>
      <c r="J100" s="115">
        <f>J136</f>
        <v>0</v>
      </c>
      <c r="L100" s="112"/>
    </row>
    <row r="101" spans="2:47" s="9" customFormat="1" ht="19.899999999999999" customHeight="1">
      <c r="B101" s="112"/>
      <c r="D101" s="113" t="s">
        <v>111</v>
      </c>
      <c r="E101" s="114"/>
      <c r="F101" s="114"/>
      <c r="G101" s="114"/>
      <c r="H101" s="114"/>
      <c r="I101" s="114"/>
      <c r="J101" s="115">
        <f>J228</f>
        <v>0</v>
      </c>
      <c r="L101" s="112"/>
    </row>
    <row r="102" spans="2:47" s="9" customFormat="1" ht="19.899999999999999" customHeight="1">
      <c r="B102" s="112"/>
      <c r="D102" s="113" t="s">
        <v>112</v>
      </c>
      <c r="E102" s="114"/>
      <c r="F102" s="114"/>
      <c r="G102" s="114"/>
      <c r="H102" s="114"/>
      <c r="I102" s="114"/>
      <c r="J102" s="115">
        <f>J279</f>
        <v>0</v>
      </c>
      <c r="L102" s="112"/>
    </row>
    <row r="103" spans="2:47" s="9" customFormat="1" ht="19.899999999999999" customHeight="1">
      <c r="B103" s="112"/>
      <c r="D103" s="113" t="s">
        <v>113</v>
      </c>
      <c r="E103" s="114"/>
      <c r="F103" s="114"/>
      <c r="G103" s="114"/>
      <c r="H103" s="114"/>
      <c r="I103" s="114"/>
      <c r="J103" s="115">
        <f>J330</f>
        <v>0</v>
      </c>
      <c r="L103" s="112"/>
    </row>
    <row r="104" spans="2:47" s="9" customFormat="1" ht="19.899999999999999" customHeight="1">
      <c r="B104" s="112"/>
      <c r="D104" s="113" t="s">
        <v>114</v>
      </c>
      <c r="E104" s="114"/>
      <c r="F104" s="114"/>
      <c r="G104" s="114"/>
      <c r="H104" s="114"/>
      <c r="I104" s="114"/>
      <c r="J104" s="115">
        <f>J365</f>
        <v>0</v>
      </c>
      <c r="L104" s="112"/>
    </row>
    <row r="105" spans="2:47" s="9" customFormat="1" ht="19.899999999999999" customHeight="1">
      <c r="B105" s="112"/>
      <c r="D105" s="113" t="s">
        <v>115</v>
      </c>
      <c r="E105" s="114"/>
      <c r="F105" s="114"/>
      <c r="G105" s="114"/>
      <c r="H105" s="114"/>
      <c r="I105" s="114"/>
      <c r="J105" s="115">
        <f>J379</f>
        <v>0</v>
      </c>
      <c r="L105" s="112"/>
    </row>
    <row r="106" spans="2:47" s="9" customFormat="1" ht="19.899999999999999" customHeight="1">
      <c r="B106" s="112"/>
      <c r="D106" s="113" t="s">
        <v>116</v>
      </c>
      <c r="E106" s="114"/>
      <c r="F106" s="114"/>
      <c r="G106" s="114"/>
      <c r="H106" s="114"/>
      <c r="I106" s="114"/>
      <c r="J106" s="115">
        <f>J458</f>
        <v>0</v>
      </c>
      <c r="L106" s="112"/>
    </row>
    <row r="107" spans="2:47" s="9" customFormat="1" ht="19.899999999999999" customHeight="1">
      <c r="B107" s="112"/>
      <c r="D107" s="113" t="s">
        <v>117</v>
      </c>
      <c r="E107" s="114"/>
      <c r="F107" s="114"/>
      <c r="G107" s="114"/>
      <c r="H107" s="114"/>
      <c r="I107" s="114"/>
      <c r="J107" s="115">
        <f>J482</f>
        <v>0</v>
      </c>
      <c r="L107" s="112"/>
    </row>
    <row r="108" spans="2:47" s="8" customFormat="1" ht="24.95" customHeight="1">
      <c r="B108" s="108"/>
      <c r="D108" s="109" t="s">
        <v>118</v>
      </c>
      <c r="E108" s="110"/>
      <c r="F108" s="110"/>
      <c r="G108" s="110"/>
      <c r="H108" s="110"/>
      <c r="I108" s="110"/>
      <c r="J108" s="111">
        <f>J486</f>
        <v>0</v>
      </c>
      <c r="L108" s="108"/>
    </row>
    <row r="109" spans="2:47" s="9" customFormat="1" ht="19.899999999999999" customHeight="1">
      <c r="B109" s="112"/>
      <c r="D109" s="113" t="s">
        <v>119</v>
      </c>
      <c r="E109" s="114"/>
      <c r="F109" s="114"/>
      <c r="G109" s="114"/>
      <c r="H109" s="114"/>
      <c r="I109" s="114"/>
      <c r="J109" s="115">
        <f>J487</f>
        <v>0</v>
      </c>
      <c r="L109" s="112"/>
    </row>
    <row r="110" spans="2:47" s="9" customFormat="1" ht="19.899999999999999" customHeight="1">
      <c r="B110" s="112"/>
      <c r="D110" s="113" t="s">
        <v>120</v>
      </c>
      <c r="E110" s="114"/>
      <c r="F110" s="114"/>
      <c r="G110" s="114"/>
      <c r="H110" s="114"/>
      <c r="I110" s="114"/>
      <c r="J110" s="115">
        <f>J515</f>
        <v>0</v>
      </c>
      <c r="L110" s="112"/>
    </row>
    <row r="111" spans="2:47" s="9" customFormat="1" ht="19.899999999999999" customHeight="1">
      <c r="B111" s="112"/>
      <c r="D111" s="113" t="s">
        <v>121</v>
      </c>
      <c r="E111" s="114"/>
      <c r="F111" s="114"/>
      <c r="G111" s="114"/>
      <c r="H111" s="114"/>
      <c r="I111" s="114"/>
      <c r="J111" s="115">
        <f>J542</f>
        <v>0</v>
      </c>
      <c r="L111" s="112"/>
    </row>
    <row r="112" spans="2:47" s="9" customFormat="1" ht="19.899999999999999" customHeight="1">
      <c r="B112" s="112"/>
      <c r="D112" s="113" t="s">
        <v>122</v>
      </c>
      <c r="E112" s="114"/>
      <c r="F112" s="114"/>
      <c r="G112" s="114"/>
      <c r="H112" s="114"/>
      <c r="I112" s="114"/>
      <c r="J112" s="115">
        <f>J561</f>
        <v>0</v>
      </c>
      <c r="L112" s="112"/>
    </row>
    <row r="113" spans="2:12" s="1" customFormat="1" ht="21.75" customHeight="1">
      <c r="B113" s="32"/>
      <c r="L113" s="32"/>
    </row>
    <row r="114" spans="2:12" s="1" customFormat="1" ht="6.95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2"/>
    </row>
    <row r="118" spans="2:12" s="1" customFormat="1" ht="6.95" customHeight="1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2"/>
    </row>
    <row r="119" spans="2:12" s="1" customFormat="1" ht="24.95" customHeight="1">
      <c r="B119" s="32"/>
      <c r="C119" s="21" t="s">
        <v>123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16</v>
      </c>
      <c r="L121" s="32"/>
    </row>
    <row r="122" spans="2:12" s="1" customFormat="1" ht="26.25" customHeight="1">
      <c r="B122" s="32"/>
      <c r="E122" s="202" t="str">
        <f>E7</f>
        <v>Kolumbárium – II. etapa včetně zpevněných ploch, laviček, osvětlení a opravy stávající hřbitovní zdi</v>
      </c>
      <c r="F122" s="203"/>
      <c r="G122" s="203"/>
      <c r="H122" s="203"/>
      <c r="L122" s="32"/>
    </row>
    <row r="123" spans="2:12" ht="12" customHeight="1">
      <c r="B123" s="20"/>
      <c r="C123" s="27" t="s">
        <v>100</v>
      </c>
      <c r="L123" s="20"/>
    </row>
    <row r="124" spans="2:12" s="1" customFormat="1" ht="16.5" customHeight="1">
      <c r="B124" s="32"/>
      <c r="E124" s="202" t="s">
        <v>101</v>
      </c>
      <c r="F124" s="200"/>
      <c r="G124" s="200"/>
      <c r="H124" s="200"/>
      <c r="L124" s="32"/>
    </row>
    <row r="125" spans="2:12" s="1" customFormat="1" ht="12" customHeight="1">
      <c r="B125" s="32"/>
      <c r="C125" s="27" t="s">
        <v>102</v>
      </c>
      <c r="L125" s="32"/>
    </row>
    <row r="126" spans="2:12" s="1" customFormat="1" ht="16.5" customHeight="1">
      <c r="B126" s="32"/>
      <c r="E126" s="199" t="str">
        <f>E11</f>
        <v>SO 01 - Stavební práce</v>
      </c>
      <c r="F126" s="200"/>
      <c r="G126" s="200"/>
      <c r="H126" s="200"/>
      <c r="L126" s="32"/>
    </row>
    <row r="127" spans="2:12" s="1" customFormat="1" ht="6.95" customHeight="1">
      <c r="B127" s="32"/>
      <c r="L127" s="32"/>
    </row>
    <row r="128" spans="2:12" s="1" customFormat="1" ht="12" customHeight="1">
      <c r="B128" s="32"/>
      <c r="C128" s="27" t="s">
        <v>22</v>
      </c>
      <c r="F128" s="25" t="str">
        <f>F14</f>
        <v>Česká Lípa</v>
      </c>
      <c r="I128" s="27" t="s">
        <v>24</v>
      </c>
      <c r="J128" s="52" t="str">
        <f>IF(J14="","",J14)</f>
        <v>24. 1. 2025</v>
      </c>
      <c r="L128" s="32"/>
    </row>
    <row r="129" spans="2:65" s="1" customFormat="1" ht="6.95" customHeight="1">
      <c r="B129" s="32"/>
      <c r="L129" s="32"/>
    </row>
    <row r="130" spans="2:65" s="1" customFormat="1" ht="15.2" customHeight="1">
      <c r="B130" s="32"/>
      <c r="C130" s="27" t="s">
        <v>28</v>
      </c>
      <c r="F130" s="25" t="str">
        <f>E17</f>
        <v xml:space="preserve"> </v>
      </c>
      <c r="I130" s="27" t="s">
        <v>34</v>
      </c>
      <c r="J130" s="30" t="str">
        <f>E23</f>
        <v>Ing. Kateřina Iwanejko</v>
      </c>
      <c r="L130" s="32"/>
    </row>
    <row r="131" spans="2:65" s="1" customFormat="1" ht="15.2" customHeight="1">
      <c r="B131" s="32"/>
      <c r="C131" s="27" t="s">
        <v>32</v>
      </c>
      <c r="F131" s="25" t="str">
        <f>IF(E20="","",E20)</f>
        <v>Vyplň údaj</v>
      </c>
      <c r="I131" s="27" t="s">
        <v>37</v>
      </c>
      <c r="J131" s="30" t="str">
        <f>E26</f>
        <v xml:space="preserve"> </v>
      </c>
      <c r="L131" s="32"/>
    </row>
    <row r="132" spans="2:65" s="1" customFormat="1" ht="10.35" customHeight="1">
      <c r="B132" s="32"/>
      <c r="L132" s="32"/>
    </row>
    <row r="133" spans="2:65" s="10" customFormat="1" ht="29.25" customHeight="1">
      <c r="B133" s="116"/>
      <c r="C133" s="117" t="s">
        <v>124</v>
      </c>
      <c r="D133" s="118" t="s">
        <v>64</v>
      </c>
      <c r="E133" s="118" t="s">
        <v>60</v>
      </c>
      <c r="F133" s="118" t="s">
        <v>61</v>
      </c>
      <c r="G133" s="118" t="s">
        <v>125</v>
      </c>
      <c r="H133" s="118" t="s">
        <v>126</v>
      </c>
      <c r="I133" s="118" t="s">
        <v>127</v>
      </c>
      <c r="J133" s="118" t="s">
        <v>106</v>
      </c>
      <c r="K133" s="119" t="s">
        <v>128</v>
      </c>
      <c r="L133" s="116"/>
      <c r="M133" s="59" t="s">
        <v>1</v>
      </c>
      <c r="N133" s="60" t="s">
        <v>43</v>
      </c>
      <c r="O133" s="60" t="s">
        <v>129</v>
      </c>
      <c r="P133" s="60" t="s">
        <v>130</v>
      </c>
      <c r="Q133" s="60" t="s">
        <v>131</v>
      </c>
      <c r="R133" s="60" t="s">
        <v>132</v>
      </c>
      <c r="S133" s="60" t="s">
        <v>133</v>
      </c>
      <c r="T133" s="61" t="s">
        <v>134</v>
      </c>
    </row>
    <row r="134" spans="2:65" s="1" customFormat="1" ht="22.9" customHeight="1">
      <c r="B134" s="32"/>
      <c r="C134" s="64" t="s">
        <v>135</v>
      </c>
      <c r="J134" s="120">
        <f>BK134</f>
        <v>0</v>
      </c>
      <c r="L134" s="32"/>
      <c r="M134" s="62"/>
      <c r="N134" s="53"/>
      <c r="O134" s="53"/>
      <c r="P134" s="121">
        <f>P135+P486</f>
        <v>0</v>
      </c>
      <c r="Q134" s="53"/>
      <c r="R134" s="121">
        <f>R135+R486</f>
        <v>464.33692685029996</v>
      </c>
      <c r="S134" s="53"/>
      <c r="T134" s="122">
        <f>T135+T486</f>
        <v>214.835204</v>
      </c>
      <c r="AT134" s="17" t="s">
        <v>78</v>
      </c>
      <c r="AU134" s="17" t="s">
        <v>108</v>
      </c>
      <c r="BK134" s="123">
        <f>BK135+BK486</f>
        <v>0</v>
      </c>
    </row>
    <row r="135" spans="2:65" s="11" customFormat="1" ht="25.9" customHeight="1">
      <c r="B135" s="124"/>
      <c r="D135" s="125" t="s">
        <v>78</v>
      </c>
      <c r="E135" s="126" t="s">
        <v>136</v>
      </c>
      <c r="F135" s="126" t="s">
        <v>137</v>
      </c>
      <c r="J135" s="128">
        <f>BK135</f>
        <v>0</v>
      </c>
      <c r="L135" s="124"/>
      <c r="M135" s="129"/>
      <c r="P135" s="130">
        <f>P136+P228+P279+P330+P365+P379+P458+P482</f>
        <v>0</v>
      </c>
      <c r="R135" s="130">
        <f>R136+R228+R279+R330+R365+R379+R458+R482</f>
        <v>461.01154069029997</v>
      </c>
      <c r="T135" s="131">
        <f>T136+T228+T279+T330+T365+T379+T458+T482</f>
        <v>214.835204</v>
      </c>
      <c r="AR135" s="125" t="s">
        <v>21</v>
      </c>
      <c r="AT135" s="132" t="s">
        <v>78</v>
      </c>
      <c r="AU135" s="132" t="s">
        <v>79</v>
      </c>
      <c r="AY135" s="125" t="s">
        <v>138</v>
      </c>
      <c r="BK135" s="133">
        <f>BK136+BK228+BK279+BK330+BK365+BK379+BK458+BK482</f>
        <v>0</v>
      </c>
    </row>
    <row r="136" spans="2:65" s="11" customFormat="1" ht="22.9" customHeight="1">
      <c r="B136" s="124"/>
      <c r="D136" s="125" t="s">
        <v>78</v>
      </c>
      <c r="E136" s="134" t="s">
        <v>21</v>
      </c>
      <c r="F136" s="134" t="s">
        <v>139</v>
      </c>
      <c r="J136" s="135">
        <f>BK136</f>
        <v>0</v>
      </c>
      <c r="L136" s="124"/>
      <c r="M136" s="129"/>
      <c r="P136" s="130">
        <f>SUM(P137:P227)</f>
        <v>0</v>
      </c>
      <c r="R136" s="130">
        <f>SUM(R137:R227)</f>
        <v>0.68540000000000001</v>
      </c>
      <c r="T136" s="131">
        <f>SUM(T137:T227)</f>
        <v>26.077224000000001</v>
      </c>
      <c r="AR136" s="125" t="s">
        <v>21</v>
      </c>
      <c r="AT136" s="132" t="s">
        <v>78</v>
      </c>
      <c r="AU136" s="132" t="s">
        <v>21</v>
      </c>
      <c r="AY136" s="125" t="s">
        <v>138</v>
      </c>
      <c r="BK136" s="133">
        <f>SUM(BK137:BK227)</f>
        <v>0</v>
      </c>
    </row>
    <row r="137" spans="2:65" s="1" customFormat="1" ht="21.75" customHeight="1">
      <c r="B137" s="32"/>
      <c r="C137" s="136" t="s">
        <v>21</v>
      </c>
      <c r="D137" s="136" t="s">
        <v>140</v>
      </c>
      <c r="E137" s="137" t="s">
        <v>141</v>
      </c>
      <c r="F137" s="138" t="s">
        <v>142</v>
      </c>
      <c r="G137" s="139" t="s">
        <v>143</v>
      </c>
      <c r="H137" s="140">
        <v>1</v>
      </c>
      <c r="I137" s="141"/>
      <c r="J137" s="142">
        <f>ROUND(I137*H137,2)</f>
        <v>0</v>
      </c>
      <c r="K137" s="138" t="s">
        <v>144</v>
      </c>
      <c r="L137" s="32"/>
      <c r="M137" s="143" t="s">
        <v>1</v>
      </c>
      <c r="N137" s="144" t="s">
        <v>44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145</v>
      </c>
      <c r="AT137" s="147" t="s">
        <v>140</v>
      </c>
      <c r="AU137" s="147" t="s">
        <v>87</v>
      </c>
      <c r="AY137" s="17" t="s">
        <v>138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21</v>
      </c>
      <c r="BK137" s="148">
        <f>ROUND(I137*H137,2)</f>
        <v>0</v>
      </c>
      <c r="BL137" s="17" t="s">
        <v>145</v>
      </c>
      <c r="BM137" s="147" t="s">
        <v>146</v>
      </c>
    </row>
    <row r="138" spans="2:65" s="1" customFormat="1" ht="19.5">
      <c r="B138" s="32"/>
      <c r="D138" s="149" t="s">
        <v>147</v>
      </c>
      <c r="F138" s="150" t="s">
        <v>148</v>
      </c>
      <c r="I138" s="151"/>
      <c r="L138" s="32"/>
      <c r="M138" s="152"/>
      <c r="T138" s="56"/>
      <c r="AT138" s="17" t="s">
        <v>147</v>
      </c>
      <c r="AU138" s="17" t="s">
        <v>87</v>
      </c>
    </row>
    <row r="139" spans="2:65" s="1" customFormat="1">
      <c r="B139" s="32"/>
      <c r="D139" s="153" t="s">
        <v>149</v>
      </c>
      <c r="F139" s="154" t="s">
        <v>150</v>
      </c>
      <c r="I139" s="151"/>
      <c r="L139" s="32"/>
      <c r="M139" s="152"/>
      <c r="T139" s="56"/>
      <c r="AT139" s="17" t="s">
        <v>149</v>
      </c>
      <c r="AU139" s="17" t="s">
        <v>87</v>
      </c>
    </row>
    <row r="140" spans="2:65" s="1" customFormat="1" ht="21.75" customHeight="1">
      <c r="B140" s="32"/>
      <c r="C140" s="136" t="s">
        <v>87</v>
      </c>
      <c r="D140" s="136" t="s">
        <v>140</v>
      </c>
      <c r="E140" s="137" t="s">
        <v>151</v>
      </c>
      <c r="F140" s="138" t="s">
        <v>152</v>
      </c>
      <c r="G140" s="139" t="s">
        <v>153</v>
      </c>
      <c r="H140" s="140">
        <v>1</v>
      </c>
      <c r="I140" s="141"/>
      <c r="J140" s="142">
        <f>ROUND(I140*H140,2)</f>
        <v>0</v>
      </c>
      <c r="K140" s="138" t="s">
        <v>1</v>
      </c>
      <c r="L140" s="32"/>
      <c r="M140" s="143" t="s">
        <v>1</v>
      </c>
      <c r="N140" s="144" t="s">
        <v>44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145</v>
      </c>
      <c r="AT140" s="147" t="s">
        <v>140</v>
      </c>
      <c r="AU140" s="147" t="s">
        <v>87</v>
      </c>
      <c r="AY140" s="17" t="s">
        <v>138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21</v>
      </c>
      <c r="BK140" s="148">
        <f>ROUND(I140*H140,2)</f>
        <v>0</v>
      </c>
      <c r="BL140" s="17" t="s">
        <v>145</v>
      </c>
      <c r="BM140" s="147" t="s">
        <v>154</v>
      </c>
    </row>
    <row r="141" spans="2:65" s="1" customFormat="1">
      <c r="B141" s="32"/>
      <c r="D141" s="149" t="s">
        <v>147</v>
      </c>
      <c r="F141" s="150" t="s">
        <v>152</v>
      </c>
      <c r="I141" s="151"/>
      <c r="L141" s="32"/>
      <c r="M141" s="152"/>
      <c r="T141" s="56"/>
      <c r="AT141" s="17" t="s">
        <v>147</v>
      </c>
      <c r="AU141" s="17" t="s">
        <v>87</v>
      </c>
    </row>
    <row r="142" spans="2:65" s="1" customFormat="1" ht="24.2" customHeight="1">
      <c r="B142" s="32"/>
      <c r="C142" s="136" t="s">
        <v>155</v>
      </c>
      <c r="D142" s="136" t="s">
        <v>140</v>
      </c>
      <c r="E142" s="137" t="s">
        <v>156</v>
      </c>
      <c r="F142" s="138" t="s">
        <v>157</v>
      </c>
      <c r="G142" s="139" t="s">
        <v>158</v>
      </c>
      <c r="H142" s="140">
        <v>8.68</v>
      </c>
      <c r="I142" s="141"/>
      <c r="J142" s="142">
        <f>ROUND(I142*H142,2)</f>
        <v>0</v>
      </c>
      <c r="K142" s="138" t="s">
        <v>144</v>
      </c>
      <c r="L142" s="32"/>
      <c r="M142" s="143" t="s">
        <v>1</v>
      </c>
      <c r="N142" s="144" t="s">
        <v>44</v>
      </c>
      <c r="P142" s="145">
        <f>O142*H142</f>
        <v>0</v>
      </c>
      <c r="Q142" s="145">
        <v>0</v>
      </c>
      <c r="R142" s="145">
        <f>Q142*H142</f>
        <v>0</v>
      </c>
      <c r="S142" s="145">
        <v>0.26</v>
      </c>
      <c r="T142" s="146">
        <f>S142*H142</f>
        <v>2.2568000000000001</v>
      </c>
      <c r="AR142" s="147" t="s">
        <v>145</v>
      </c>
      <c r="AT142" s="147" t="s">
        <v>140</v>
      </c>
      <c r="AU142" s="147" t="s">
        <v>87</v>
      </c>
      <c r="AY142" s="17" t="s">
        <v>138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21</v>
      </c>
      <c r="BK142" s="148">
        <f>ROUND(I142*H142,2)</f>
        <v>0</v>
      </c>
      <c r="BL142" s="17" t="s">
        <v>145</v>
      </c>
      <c r="BM142" s="147" t="s">
        <v>159</v>
      </c>
    </row>
    <row r="143" spans="2:65" s="1" customFormat="1" ht="39">
      <c r="B143" s="32"/>
      <c r="D143" s="149" t="s">
        <v>147</v>
      </c>
      <c r="F143" s="150" t="s">
        <v>160</v>
      </c>
      <c r="I143" s="151"/>
      <c r="L143" s="32"/>
      <c r="M143" s="152"/>
      <c r="T143" s="56"/>
      <c r="AT143" s="17" t="s">
        <v>147</v>
      </c>
      <c r="AU143" s="17" t="s">
        <v>87</v>
      </c>
    </row>
    <row r="144" spans="2:65" s="1" customFormat="1">
      <c r="B144" s="32"/>
      <c r="D144" s="153" t="s">
        <v>149</v>
      </c>
      <c r="F144" s="154" t="s">
        <v>161</v>
      </c>
      <c r="I144" s="151"/>
      <c r="L144" s="32"/>
      <c r="M144" s="152"/>
      <c r="T144" s="56"/>
      <c r="AT144" s="17" t="s">
        <v>149</v>
      </c>
      <c r="AU144" s="17" t="s">
        <v>87</v>
      </c>
    </row>
    <row r="145" spans="2:65" s="12" customFormat="1">
      <c r="B145" s="155"/>
      <c r="D145" s="149" t="s">
        <v>162</v>
      </c>
      <c r="E145" s="156" t="s">
        <v>1</v>
      </c>
      <c r="F145" s="192" t="s">
        <v>163</v>
      </c>
      <c r="H145" s="156" t="s">
        <v>1</v>
      </c>
      <c r="I145" s="157"/>
      <c r="L145" s="155"/>
      <c r="M145" s="158"/>
      <c r="T145" s="159"/>
      <c r="AT145" s="156" t="s">
        <v>162</v>
      </c>
      <c r="AU145" s="156" t="s">
        <v>87</v>
      </c>
      <c r="AV145" s="12" t="s">
        <v>21</v>
      </c>
      <c r="AW145" s="12" t="s">
        <v>36</v>
      </c>
      <c r="AX145" s="12" t="s">
        <v>79</v>
      </c>
      <c r="AY145" s="156" t="s">
        <v>138</v>
      </c>
    </row>
    <row r="146" spans="2:65" s="13" customFormat="1">
      <c r="B146" s="160"/>
      <c r="D146" s="149" t="s">
        <v>162</v>
      </c>
      <c r="E146" s="161" t="s">
        <v>1</v>
      </c>
      <c r="F146" s="193" t="s">
        <v>164</v>
      </c>
      <c r="H146" s="194">
        <v>8.68</v>
      </c>
      <c r="I146" s="162"/>
      <c r="L146" s="160"/>
      <c r="M146" s="163"/>
      <c r="T146" s="164"/>
      <c r="AT146" s="161" t="s">
        <v>162</v>
      </c>
      <c r="AU146" s="161" t="s">
        <v>87</v>
      </c>
      <c r="AV146" s="13" t="s">
        <v>87</v>
      </c>
      <c r="AW146" s="13" t="s">
        <v>36</v>
      </c>
      <c r="AX146" s="13" t="s">
        <v>21</v>
      </c>
      <c r="AY146" s="161" t="s">
        <v>138</v>
      </c>
    </row>
    <row r="147" spans="2:65" s="1" customFormat="1" ht="24.2" customHeight="1">
      <c r="B147" s="32"/>
      <c r="C147" s="136" t="s">
        <v>145</v>
      </c>
      <c r="D147" s="136" t="s">
        <v>140</v>
      </c>
      <c r="E147" s="137" t="s">
        <v>165</v>
      </c>
      <c r="F147" s="138" t="s">
        <v>166</v>
      </c>
      <c r="G147" s="139" t="s">
        <v>158</v>
      </c>
      <c r="H147" s="140">
        <v>36.387999999999998</v>
      </c>
      <c r="I147" s="141"/>
      <c r="J147" s="142">
        <f>ROUND(I147*H147,2)</f>
        <v>0</v>
      </c>
      <c r="K147" s="138" t="s">
        <v>144</v>
      </c>
      <c r="L147" s="32"/>
      <c r="M147" s="143" t="s">
        <v>1</v>
      </c>
      <c r="N147" s="144" t="s">
        <v>44</v>
      </c>
      <c r="P147" s="145">
        <f>O147*H147</f>
        <v>0</v>
      </c>
      <c r="Q147" s="145">
        <v>0</v>
      </c>
      <c r="R147" s="145">
        <f>Q147*H147</f>
        <v>0</v>
      </c>
      <c r="S147" s="145">
        <v>0.57999999999999996</v>
      </c>
      <c r="T147" s="146">
        <f>S147*H147</f>
        <v>21.105039999999999</v>
      </c>
      <c r="AR147" s="147" t="s">
        <v>145</v>
      </c>
      <c r="AT147" s="147" t="s">
        <v>140</v>
      </c>
      <c r="AU147" s="147" t="s">
        <v>87</v>
      </c>
      <c r="AY147" s="17" t="s">
        <v>138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21</v>
      </c>
      <c r="BK147" s="148">
        <f>ROUND(I147*H147,2)</f>
        <v>0</v>
      </c>
      <c r="BL147" s="17" t="s">
        <v>145</v>
      </c>
      <c r="BM147" s="147" t="s">
        <v>167</v>
      </c>
    </row>
    <row r="148" spans="2:65" s="1" customFormat="1" ht="39">
      <c r="B148" s="32"/>
      <c r="D148" s="149" t="s">
        <v>147</v>
      </c>
      <c r="F148" s="150" t="s">
        <v>168</v>
      </c>
      <c r="I148" s="151"/>
      <c r="L148" s="32"/>
      <c r="M148" s="152"/>
      <c r="T148" s="56"/>
      <c r="AT148" s="17" t="s">
        <v>147</v>
      </c>
      <c r="AU148" s="17" t="s">
        <v>87</v>
      </c>
    </row>
    <row r="149" spans="2:65" s="1" customFormat="1">
      <c r="B149" s="32"/>
      <c r="D149" s="153" t="s">
        <v>149</v>
      </c>
      <c r="F149" s="154" t="s">
        <v>169</v>
      </c>
      <c r="I149" s="151"/>
      <c r="L149" s="32"/>
      <c r="M149" s="152"/>
      <c r="T149" s="56"/>
      <c r="AT149" s="17" t="s">
        <v>149</v>
      </c>
      <c r="AU149" s="17" t="s">
        <v>87</v>
      </c>
    </row>
    <row r="150" spans="2:65" s="12" customFormat="1">
      <c r="B150" s="155"/>
      <c r="D150" s="149" t="s">
        <v>162</v>
      </c>
      <c r="E150" s="156" t="s">
        <v>1</v>
      </c>
      <c r="F150" s="192" t="s">
        <v>170</v>
      </c>
      <c r="H150" s="156" t="s">
        <v>1</v>
      </c>
      <c r="I150" s="157"/>
      <c r="L150" s="155"/>
      <c r="M150" s="158"/>
      <c r="T150" s="159"/>
      <c r="AT150" s="156" t="s">
        <v>162</v>
      </c>
      <c r="AU150" s="156" t="s">
        <v>87</v>
      </c>
      <c r="AV150" s="12" t="s">
        <v>21</v>
      </c>
      <c r="AW150" s="12" t="s">
        <v>36</v>
      </c>
      <c r="AX150" s="12" t="s">
        <v>79</v>
      </c>
      <c r="AY150" s="156" t="s">
        <v>138</v>
      </c>
    </row>
    <row r="151" spans="2:65" s="13" customFormat="1">
      <c r="B151" s="160"/>
      <c r="D151" s="149" t="s">
        <v>162</v>
      </c>
      <c r="E151" s="161" t="s">
        <v>1</v>
      </c>
      <c r="F151" s="193" t="s">
        <v>171</v>
      </c>
      <c r="H151" s="194">
        <v>27.707999999999998</v>
      </c>
      <c r="I151" s="162"/>
      <c r="L151" s="160"/>
      <c r="M151" s="163"/>
      <c r="T151" s="164"/>
      <c r="AT151" s="161" t="s">
        <v>162</v>
      </c>
      <c r="AU151" s="161" t="s">
        <v>87</v>
      </c>
      <c r="AV151" s="13" t="s">
        <v>87</v>
      </c>
      <c r="AW151" s="13" t="s">
        <v>36</v>
      </c>
      <c r="AX151" s="13" t="s">
        <v>79</v>
      </c>
      <c r="AY151" s="161" t="s">
        <v>138</v>
      </c>
    </row>
    <row r="152" spans="2:65" s="12" customFormat="1">
      <c r="B152" s="155"/>
      <c r="D152" s="149" t="s">
        <v>162</v>
      </c>
      <c r="E152" s="156" t="s">
        <v>1</v>
      </c>
      <c r="F152" s="192" t="s">
        <v>172</v>
      </c>
      <c r="H152" s="156" t="s">
        <v>1</v>
      </c>
      <c r="I152" s="157"/>
      <c r="L152" s="155"/>
      <c r="M152" s="158"/>
      <c r="T152" s="159"/>
      <c r="AT152" s="156" t="s">
        <v>162</v>
      </c>
      <c r="AU152" s="156" t="s">
        <v>87</v>
      </c>
      <c r="AV152" s="12" t="s">
        <v>21</v>
      </c>
      <c r="AW152" s="12" t="s">
        <v>36</v>
      </c>
      <c r="AX152" s="12" t="s">
        <v>79</v>
      </c>
      <c r="AY152" s="156" t="s">
        <v>138</v>
      </c>
    </row>
    <row r="153" spans="2:65" s="13" customFormat="1">
      <c r="B153" s="160"/>
      <c r="D153" s="149" t="s">
        <v>162</v>
      </c>
      <c r="E153" s="161" t="s">
        <v>1</v>
      </c>
      <c r="F153" s="193" t="s">
        <v>164</v>
      </c>
      <c r="H153" s="194">
        <v>8.68</v>
      </c>
      <c r="I153" s="162"/>
      <c r="L153" s="160"/>
      <c r="M153" s="163"/>
      <c r="T153" s="164"/>
      <c r="AT153" s="161" t="s">
        <v>162</v>
      </c>
      <c r="AU153" s="161" t="s">
        <v>87</v>
      </c>
      <c r="AV153" s="13" t="s">
        <v>87</v>
      </c>
      <c r="AW153" s="13" t="s">
        <v>36</v>
      </c>
      <c r="AX153" s="13" t="s">
        <v>79</v>
      </c>
      <c r="AY153" s="161" t="s">
        <v>138</v>
      </c>
    </row>
    <row r="154" spans="2:65" s="14" customFormat="1">
      <c r="B154" s="165"/>
      <c r="D154" s="149" t="s">
        <v>162</v>
      </c>
      <c r="E154" s="166" t="s">
        <v>1</v>
      </c>
      <c r="F154" s="195" t="s">
        <v>173</v>
      </c>
      <c r="H154" s="196">
        <v>36.387999999999998</v>
      </c>
      <c r="I154" s="167"/>
      <c r="L154" s="165"/>
      <c r="M154" s="168"/>
      <c r="T154" s="169"/>
      <c r="AT154" s="166" t="s">
        <v>162</v>
      </c>
      <c r="AU154" s="166" t="s">
        <v>87</v>
      </c>
      <c r="AV154" s="14" t="s">
        <v>145</v>
      </c>
      <c r="AW154" s="14" t="s">
        <v>36</v>
      </c>
      <c r="AX154" s="14" t="s">
        <v>21</v>
      </c>
      <c r="AY154" s="166" t="s">
        <v>138</v>
      </c>
    </row>
    <row r="155" spans="2:65" s="1" customFormat="1" ht="24.2" customHeight="1">
      <c r="B155" s="32"/>
      <c r="C155" s="136" t="s">
        <v>174</v>
      </c>
      <c r="D155" s="136" t="s">
        <v>140</v>
      </c>
      <c r="E155" s="137" t="s">
        <v>175</v>
      </c>
      <c r="F155" s="138" t="s">
        <v>176</v>
      </c>
      <c r="G155" s="139" t="s">
        <v>158</v>
      </c>
      <c r="H155" s="140">
        <v>27.707999999999998</v>
      </c>
      <c r="I155" s="141"/>
      <c r="J155" s="142">
        <f>ROUND(I155*H155,2)</f>
        <v>0</v>
      </c>
      <c r="K155" s="138" t="s">
        <v>144</v>
      </c>
      <c r="L155" s="32"/>
      <c r="M155" s="143" t="s">
        <v>1</v>
      </c>
      <c r="N155" s="144" t="s">
        <v>44</v>
      </c>
      <c r="P155" s="145">
        <f>O155*H155</f>
        <v>0</v>
      </c>
      <c r="Q155" s="145">
        <v>0</v>
      </c>
      <c r="R155" s="145">
        <f>Q155*H155</f>
        <v>0</v>
      </c>
      <c r="S155" s="145">
        <v>9.8000000000000004E-2</v>
      </c>
      <c r="T155" s="146">
        <f>S155*H155</f>
        <v>2.7153839999999998</v>
      </c>
      <c r="AR155" s="147" t="s">
        <v>145</v>
      </c>
      <c r="AT155" s="147" t="s">
        <v>140</v>
      </c>
      <c r="AU155" s="147" t="s">
        <v>87</v>
      </c>
      <c r="AY155" s="17" t="s">
        <v>138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21</v>
      </c>
      <c r="BK155" s="148">
        <f>ROUND(I155*H155,2)</f>
        <v>0</v>
      </c>
      <c r="BL155" s="17" t="s">
        <v>145</v>
      </c>
      <c r="BM155" s="147" t="s">
        <v>177</v>
      </c>
    </row>
    <row r="156" spans="2:65" s="1" customFormat="1" ht="39">
      <c r="B156" s="32"/>
      <c r="D156" s="149" t="s">
        <v>147</v>
      </c>
      <c r="F156" s="150" t="s">
        <v>178</v>
      </c>
      <c r="I156" s="151"/>
      <c r="L156" s="32"/>
      <c r="M156" s="152"/>
      <c r="T156" s="56"/>
      <c r="AT156" s="17" t="s">
        <v>147</v>
      </c>
      <c r="AU156" s="17" t="s">
        <v>87</v>
      </c>
    </row>
    <row r="157" spans="2:65" s="1" customFormat="1">
      <c r="B157" s="32"/>
      <c r="D157" s="153" t="s">
        <v>149</v>
      </c>
      <c r="F157" s="154" t="s">
        <v>179</v>
      </c>
      <c r="I157" s="151"/>
      <c r="L157" s="32"/>
      <c r="M157" s="152"/>
      <c r="T157" s="56"/>
      <c r="AT157" s="17" t="s">
        <v>149</v>
      </c>
      <c r="AU157" s="17" t="s">
        <v>87</v>
      </c>
    </row>
    <row r="158" spans="2:65" s="12" customFormat="1">
      <c r="B158" s="155"/>
      <c r="D158" s="149" t="s">
        <v>162</v>
      </c>
      <c r="E158" s="156" t="s">
        <v>1</v>
      </c>
      <c r="F158" s="192" t="s">
        <v>170</v>
      </c>
      <c r="H158" s="156" t="s">
        <v>1</v>
      </c>
      <c r="I158" s="157"/>
      <c r="L158" s="155"/>
      <c r="M158" s="158"/>
      <c r="T158" s="159"/>
      <c r="AT158" s="156" t="s">
        <v>162</v>
      </c>
      <c r="AU158" s="156" t="s">
        <v>87</v>
      </c>
      <c r="AV158" s="12" t="s">
        <v>21</v>
      </c>
      <c r="AW158" s="12" t="s">
        <v>36</v>
      </c>
      <c r="AX158" s="12" t="s">
        <v>79</v>
      </c>
      <c r="AY158" s="156" t="s">
        <v>138</v>
      </c>
    </row>
    <row r="159" spans="2:65" s="13" customFormat="1">
      <c r="B159" s="160"/>
      <c r="D159" s="149" t="s">
        <v>162</v>
      </c>
      <c r="E159" s="161" t="s">
        <v>1</v>
      </c>
      <c r="F159" s="193" t="s">
        <v>171</v>
      </c>
      <c r="H159" s="194">
        <v>27.707999999999998</v>
      </c>
      <c r="I159" s="162"/>
      <c r="L159" s="160"/>
      <c r="M159" s="163"/>
      <c r="T159" s="164"/>
      <c r="AT159" s="161" t="s">
        <v>162</v>
      </c>
      <c r="AU159" s="161" t="s">
        <v>87</v>
      </c>
      <c r="AV159" s="13" t="s">
        <v>87</v>
      </c>
      <c r="AW159" s="13" t="s">
        <v>36</v>
      </c>
      <c r="AX159" s="13" t="s">
        <v>21</v>
      </c>
      <c r="AY159" s="161" t="s">
        <v>138</v>
      </c>
    </row>
    <row r="160" spans="2:65" s="1" customFormat="1" ht="24.2" customHeight="1">
      <c r="B160" s="32"/>
      <c r="C160" s="136" t="s">
        <v>180</v>
      </c>
      <c r="D160" s="136" t="s">
        <v>140</v>
      </c>
      <c r="E160" s="137" t="s">
        <v>181</v>
      </c>
      <c r="F160" s="138" t="s">
        <v>182</v>
      </c>
      <c r="G160" s="139" t="s">
        <v>183</v>
      </c>
      <c r="H160" s="140">
        <v>0.52100000000000002</v>
      </c>
      <c r="I160" s="141"/>
      <c r="J160" s="142">
        <f>ROUND(I160*H160,2)</f>
        <v>0</v>
      </c>
      <c r="K160" s="138" t="s">
        <v>144</v>
      </c>
      <c r="L160" s="32"/>
      <c r="M160" s="143" t="s">
        <v>1</v>
      </c>
      <c r="N160" s="144" t="s">
        <v>44</v>
      </c>
      <c r="P160" s="145">
        <f>O160*H160</f>
        <v>0</v>
      </c>
      <c r="Q160" s="145">
        <v>0.4</v>
      </c>
      <c r="R160" s="145">
        <f>Q160*H160</f>
        <v>0.20840000000000003</v>
      </c>
      <c r="S160" s="145">
        <v>0</v>
      </c>
      <c r="T160" s="146">
        <f>S160*H160</f>
        <v>0</v>
      </c>
      <c r="AR160" s="147" t="s">
        <v>145</v>
      </c>
      <c r="AT160" s="147" t="s">
        <v>140</v>
      </c>
      <c r="AU160" s="147" t="s">
        <v>87</v>
      </c>
      <c r="AY160" s="17" t="s">
        <v>138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21</v>
      </c>
      <c r="BK160" s="148">
        <f>ROUND(I160*H160,2)</f>
        <v>0</v>
      </c>
      <c r="BL160" s="17" t="s">
        <v>145</v>
      </c>
      <c r="BM160" s="147" t="s">
        <v>184</v>
      </c>
    </row>
    <row r="161" spans="2:65" s="1" customFormat="1" ht="29.25">
      <c r="B161" s="32"/>
      <c r="D161" s="149" t="s">
        <v>147</v>
      </c>
      <c r="F161" s="150" t="s">
        <v>185</v>
      </c>
      <c r="I161" s="151"/>
      <c r="L161" s="32"/>
      <c r="M161" s="152"/>
      <c r="T161" s="56"/>
      <c r="AT161" s="17" t="s">
        <v>147</v>
      </c>
      <c r="AU161" s="17" t="s">
        <v>87</v>
      </c>
    </row>
    <row r="162" spans="2:65" s="1" customFormat="1">
      <c r="B162" s="32"/>
      <c r="D162" s="153" t="s">
        <v>149</v>
      </c>
      <c r="F162" s="154" t="s">
        <v>186</v>
      </c>
      <c r="I162" s="151"/>
      <c r="L162" s="32"/>
      <c r="M162" s="152"/>
      <c r="T162" s="56"/>
      <c r="AT162" s="17" t="s">
        <v>149</v>
      </c>
      <c r="AU162" s="17" t="s">
        <v>87</v>
      </c>
    </row>
    <row r="163" spans="2:65" s="12" customFormat="1">
      <c r="B163" s="155"/>
      <c r="D163" s="149" t="s">
        <v>162</v>
      </c>
      <c r="E163" s="156" t="s">
        <v>1</v>
      </c>
      <c r="F163" s="192" t="s">
        <v>187</v>
      </c>
      <c r="H163" s="156" t="s">
        <v>1</v>
      </c>
      <c r="I163" s="157"/>
      <c r="L163" s="155"/>
      <c r="M163" s="158"/>
      <c r="T163" s="159"/>
      <c r="AT163" s="156" t="s">
        <v>162</v>
      </c>
      <c r="AU163" s="156" t="s">
        <v>87</v>
      </c>
      <c r="AV163" s="12" t="s">
        <v>21</v>
      </c>
      <c r="AW163" s="12" t="s">
        <v>36</v>
      </c>
      <c r="AX163" s="12" t="s">
        <v>79</v>
      </c>
      <c r="AY163" s="156" t="s">
        <v>138</v>
      </c>
    </row>
    <row r="164" spans="2:65" s="12" customFormat="1">
      <c r="B164" s="155"/>
      <c r="D164" s="149" t="s">
        <v>162</v>
      </c>
      <c r="E164" s="156" t="s">
        <v>1</v>
      </c>
      <c r="F164" s="192" t="s">
        <v>163</v>
      </c>
      <c r="H164" s="156" t="s">
        <v>1</v>
      </c>
      <c r="I164" s="157"/>
      <c r="L164" s="155"/>
      <c r="M164" s="158"/>
      <c r="T164" s="159"/>
      <c r="AT164" s="156" t="s">
        <v>162</v>
      </c>
      <c r="AU164" s="156" t="s">
        <v>87</v>
      </c>
      <c r="AV164" s="12" t="s">
        <v>21</v>
      </c>
      <c r="AW164" s="12" t="s">
        <v>36</v>
      </c>
      <c r="AX164" s="12" t="s">
        <v>79</v>
      </c>
      <c r="AY164" s="156" t="s">
        <v>138</v>
      </c>
    </row>
    <row r="165" spans="2:65" s="13" customFormat="1">
      <c r="B165" s="160"/>
      <c r="D165" s="149" t="s">
        <v>162</v>
      </c>
      <c r="E165" s="161" t="s">
        <v>1</v>
      </c>
      <c r="F165" s="193" t="s">
        <v>188</v>
      </c>
      <c r="H165" s="194">
        <v>0.52100000000000002</v>
      </c>
      <c r="I165" s="162"/>
      <c r="L165" s="160"/>
      <c r="M165" s="163"/>
      <c r="T165" s="164"/>
      <c r="AT165" s="161" t="s">
        <v>162</v>
      </c>
      <c r="AU165" s="161" t="s">
        <v>87</v>
      </c>
      <c r="AV165" s="13" t="s">
        <v>87</v>
      </c>
      <c r="AW165" s="13" t="s">
        <v>36</v>
      </c>
      <c r="AX165" s="13" t="s">
        <v>21</v>
      </c>
      <c r="AY165" s="161" t="s">
        <v>138</v>
      </c>
    </row>
    <row r="166" spans="2:65" s="1" customFormat="1" ht="24.2" customHeight="1">
      <c r="B166" s="32"/>
      <c r="C166" s="136" t="s">
        <v>189</v>
      </c>
      <c r="D166" s="136" t="s">
        <v>140</v>
      </c>
      <c r="E166" s="137" t="s">
        <v>190</v>
      </c>
      <c r="F166" s="138" t="s">
        <v>191</v>
      </c>
      <c r="G166" s="139" t="s">
        <v>183</v>
      </c>
      <c r="H166" s="140">
        <v>27.09</v>
      </c>
      <c r="I166" s="141"/>
      <c r="J166" s="142">
        <f>ROUND(I166*H166,2)</f>
        <v>0</v>
      </c>
      <c r="K166" s="138" t="s">
        <v>144</v>
      </c>
      <c r="L166" s="32"/>
      <c r="M166" s="143" t="s">
        <v>1</v>
      </c>
      <c r="N166" s="144" t="s">
        <v>44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145</v>
      </c>
      <c r="AT166" s="147" t="s">
        <v>140</v>
      </c>
      <c r="AU166" s="147" t="s">
        <v>87</v>
      </c>
      <c r="AY166" s="17" t="s">
        <v>138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21</v>
      </c>
      <c r="BK166" s="148">
        <f>ROUND(I166*H166,2)</f>
        <v>0</v>
      </c>
      <c r="BL166" s="17" t="s">
        <v>145</v>
      </c>
      <c r="BM166" s="147" t="s">
        <v>192</v>
      </c>
    </row>
    <row r="167" spans="2:65" s="1" customFormat="1" ht="29.25">
      <c r="B167" s="32"/>
      <c r="D167" s="149" t="s">
        <v>147</v>
      </c>
      <c r="F167" s="150" t="s">
        <v>193</v>
      </c>
      <c r="I167" s="151"/>
      <c r="L167" s="32"/>
      <c r="M167" s="152"/>
      <c r="T167" s="56"/>
      <c r="AT167" s="17" t="s">
        <v>147</v>
      </c>
      <c r="AU167" s="17" t="s">
        <v>87</v>
      </c>
    </row>
    <row r="168" spans="2:65" s="1" customFormat="1">
      <c r="B168" s="32"/>
      <c r="D168" s="153" t="s">
        <v>149</v>
      </c>
      <c r="F168" s="154" t="s">
        <v>194</v>
      </c>
      <c r="I168" s="151"/>
      <c r="L168" s="32"/>
      <c r="M168" s="152"/>
      <c r="T168" s="56"/>
      <c r="AT168" s="17" t="s">
        <v>149</v>
      </c>
      <c r="AU168" s="17" t="s">
        <v>87</v>
      </c>
    </row>
    <row r="169" spans="2:65" s="13" customFormat="1">
      <c r="B169" s="160"/>
      <c r="D169" s="149" t="s">
        <v>162</v>
      </c>
      <c r="E169" s="161" t="s">
        <v>1</v>
      </c>
      <c r="F169" s="193" t="s">
        <v>195</v>
      </c>
      <c r="H169" s="194">
        <v>27.09</v>
      </c>
      <c r="I169" s="162"/>
      <c r="L169" s="160"/>
      <c r="M169" s="163"/>
      <c r="T169" s="164"/>
      <c r="AT169" s="161" t="s">
        <v>162</v>
      </c>
      <c r="AU169" s="161" t="s">
        <v>87</v>
      </c>
      <c r="AV169" s="13" t="s">
        <v>87</v>
      </c>
      <c r="AW169" s="13" t="s">
        <v>36</v>
      </c>
      <c r="AX169" s="13" t="s">
        <v>21</v>
      </c>
      <c r="AY169" s="161" t="s">
        <v>138</v>
      </c>
    </row>
    <row r="170" spans="2:65" s="1" customFormat="1" ht="24.2" customHeight="1">
      <c r="B170" s="32"/>
      <c r="C170" s="136" t="s">
        <v>196</v>
      </c>
      <c r="D170" s="136" t="s">
        <v>140</v>
      </c>
      <c r="E170" s="137" t="s">
        <v>197</v>
      </c>
      <c r="F170" s="138" t="s">
        <v>198</v>
      </c>
      <c r="G170" s="139" t="s">
        <v>183</v>
      </c>
      <c r="H170" s="140">
        <v>16.931000000000001</v>
      </c>
      <c r="I170" s="141"/>
      <c r="J170" s="142">
        <f>ROUND(I170*H170,2)</f>
        <v>0</v>
      </c>
      <c r="K170" s="138" t="s">
        <v>144</v>
      </c>
      <c r="L170" s="32"/>
      <c r="M170" s="143" t="s">
        <v>1</v>
      </c>
      <c r="N170" s="144" t="s">
        <v>44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145</v>
      </c>
      <c r="AT170" s="147" t="s">
        <v>140</v>
      </c>
      <c r="AU170" s="147" t="s">
        <v>87</v>
      </c>
      <c r="AY170" s="17" t="s">
        <v>138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21</v>
      </c>
      <c r="BK170" s="148">
        <f>ROUND(I170*H170,2)</f>
        <v>0</v>
      </c>
      <c r="BL170" s="17" t="s">
        <v>145</v>
      </c>
      <c r="BM170" s="147" t="s">
        <v>199</v>
      </c>
    </row>
    <row r="171" spans="2:65" s="1" customFormat="1" ht="19.5">
      <c r="B171" s="32"/>
      <c r="D171" s="149" t="s">
        <v>147</v>
      </c>
      <c r="F171" s="150" t="s">
        <v>200</v>
      </c>
      <c r="I171" s="151"/>
      <c r="L171" s="32"/>
      <c r="M171" s="152"/>
      <c r="T171" s="56"/>
      <c r="AT171" s="17" t="s">
        <v>147</v>
      </c>
      <c r="AU171" s="17" t="s">
        <v>87</v>
      </c>
    </row>
    <row r="172" spans="2:65" s="1" customFormat="1">
      <c r="B172" s="32"/>
      <c r="D172" s="153" t="s">
        <v>149</v>
      </c>
      <c r="F172" s="154" t="s">
        <v>201</v>
      </c>
      <c r="I172" s="151"/>
      <c r="L172" s="32"/>
      <c r="M172" s="152"/>
      <c r="T172" s="56"/>
      <c r="AT172" s="17" t="s">
        <v>149</v>
      </c>
      <c r="AU172" s="17" t="s">
        <v>87</v>
      </c>
    </row>
    <row r="173" spans="2:65" s="12" customFormat="1" ht="22.5">
      <c r="B173" s="155"/>
      <c r="D173" s="149" t="s">
        <v>162</v>
      </c>
      <c r="E173" s="156" t="s">
        <v>1</v>
      </c>
      <c r="F173" s="192" t="s">
        <v>202</v>
      </c>
      <c r="H173" s="156" t="s">
        <v>1</v>
      </c>
      <c r="I173" s="157"/>
      <c r="L173" s="155"/>
      <c r="M173" s="158"/>
      <c r="T173" s="159"/>
      <c r="AT173" s="156" t="s">
        <v>162</v>
      </c>
      <c r="AU173" s="156" t="s">
        <v>87</v>
      </c>
      <c r="AV173" s="12" t="s">
        <v>21</v>
      </c>
      <c r="AW173" s="12" t="s">
        <v>36</v>
      </c>
      <c r="AX173" s="12" t="s">
        <v>79</v>
      </c>
      <c r="AY173" s="156" t="s">
        <v>138</v>
      </c>
    </row>
    <row r="174" spans="2:65" s="13" customFormat="1">
      <c r="B174" s="160"/>
      <c r="D174" s="149" t="s">
        <v>162</v>
      </c>
      <c r="E174" s="161" t="s">
        <v>1</v>
      </c>
      <c r="F174" s="193" t="s">
        <v>203</v>
      </c>
      <c r="H174" s="194">
        <v>16.931000000000001</v>
      </c>
      <c r="I174" s="162"/>
      <c r="L174" s="160"/>
      <c r="M174" s="163"/>
      <c r="T174" s="164"/>
      <c r="AT174" s="161" t="s">
        <v>162</v>
      </c>
      <c r="AU174" s="161" t="s">
        <v>87</v>
      </c>
      <c r="AV174" s="13" t="s">
        <v>87</v>
      </c>
      <c r="AW174" s="13" t="s">
        <v>36</v>
      </c>
      <c r="AX174" s="13" t="s">
        <v>21</v>
      </c>
      <c r="AY174" s="161" t="s">
        <v>138</v>
      </c>
    </row>
    <row r="175" spans="2:65" s="1" customFormat="1" ht="24.2" customHeight="1">
      <c r="B175" s="32"/>
      <c r="C175" s="136" t="s">
        <v>204</v>
      </c>
      <c r="D175" s="136" t="s">
        <v>140</v>
      </c>
      <c r="E175" s="137" t="s">
        <v>205</v>
      </c>
      <c r="F175" s="138" t="s">
        <v>206</v>
      </c>
      <c r="G175" s="139" t="s">
        <v>183</v>
      </c>
      <c r="H175" s="140">
        <v>82.769000000000005</v>
      </c>
      <c r="I175" s="141"/>
      <c r="J175" s="142">
        <f>ROUND(I175*H175,2)</f>
        <v>0</v>
      </c>
      <c r="K175" s="138" t="s">
        <v>1</v>
      </c>
      <c r="L175" s="32"/>
      <c r="M175" s="143" t="s">
        <v>1</v>
      </c>
      <c r="N175" s="144" t="s">
        <v>44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145</v>
      </c>
      <c r="AT175" s="147" t="s">
        <v>140</v>
      </c>
      <c r="AU175" s="147" t="s">
        <v>87</v>
      </c>
      <c r="AY175" s="17" t="s">
        <v>138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21</v>
      </c>
      <c r="BK175" s="148">
        <f>ROUND(I175*H175,2)</f>
        <v>0</v>
      </c>
      <c r="BL175" s="17" t="s">
        <v>145</v>
      </c>
      <c r="BM175" s="147" t="s">
        <v>207</v>
      </c>
    </row>
    <row r="176" spans="2:65" s="1" customFormat="1" ht="29.25">
      <c r="B176" s="32"/>
      <c r="D176" s="149" t="s">
        <v>147</v>
      </c>
      <c r="F176" s="150" t="s">
        <v>208</v>
      </c>
      <c r="I176" s="151"/>
      <c r="L176" s="32"/>
      <c r="M176" s="152"/>
      <c r="T176" s="56"/>
      <c r="AT176" s="17" t="s">
        <v>147</v>
      </c>
      <c r="AU176" s="17" t="s">
        <v>87</v>
      </c>
    </row>
    <row r="177" spans="2:65" s="12" customFormat="1">
      <c r="B177" s="155"/>
      <c r="D177" s="149" t="s">
        <v>162</v>
      </c>
      <c r="E177" s="156" t="s">
        <v>1</v>
      </c>
      <c r="F177" s="192" t="s">
        <v>209</v>
      </c>
      <c r="H177" s="156" t="s">
        <v>1</v>
      </c>
      <c r="I177" s="157"/>
      <c r="L177" s="155"/>
      <c r="M177" s="158"/>
      <c r="T177" s="159"/>
      <c r="AT177" s="156" t="s">
        <v>162</v>
      </c>
      <c r="AU177" s="156" t="s">
        <v>87</v>
      </c>
      <c r="AV177" s="12" t="s">
        <v>21</v>
      </c>
      <c r="AW177" s="12" t="s">
        <v>36</v>
      </c>
      <c r="AX177" s="12" t="s">
        <v>79</v>
      </c>
      <c r="AY177" s="156" t="s">
        <v>138</v>
      </c>
    </row>
    <row r="178" spans="2:65" s="12" customFormat="1">
      <c r="B178" s="155"/>
      <c r="D178" s="149" t="s">
        <v>162</v>
      </c>
      <c r="E178" s="156" t="s">
        <v>1</v>
      </c>
      <c r="F178" s="192" t="s">
        <v>210</v>
      </c>
      <c r="H178" s="156" t="s">
        <v>1</v>
      </c>
      <c r="I178" s="157"/>
      <c r="L178" s="155"/>
      <c r="M178" s="158"/>
      <c r="T178" s="159"/>
      <c r="AT178" s="156" t="s">
        <v>162</v>
      </c>
      <c r="AU178" s="156" t="s">
        <v>87</v>
      </c>
      <c r="AV178" s="12" t="s">
        <v>21</v>
      </c>
      <c r="AW178" s="12" t="s">
        <v>36</v>
      </c>
      <c r="AX178" s="12" t="s">
        <v>79</v>
      </c>
      <c r="AY178" s="156" t="s">
        <v>138</v>
      </c>
    </row>
    <row r="179" spans="2:65" s="13" customFormat="1">
      <c r="B179" s="160"/>
      <c r="D179" s="149" t="s">
        <v>162</v>
      </c>
      <c r="E179" s="161" t="s">
        <v>1</v>
      </c>
      <c r="F179" s="193" t="s">
        <v>211</v>
      </c>
      <c r="H179" s="194">
        <v>14.448</v>
      </c>
      <c r="I179" s="162"/>
      <c r="L179" s="160"/>
      <c r="M179" s="163"/>
      <c r="T179" s="164"/>
      <c r="AT179" s="161" t="s">
        <v>162</v>
      </c>
      <c r="AU179" s="161" t="s">
        <v>87</v>
      </c>
      <c r="AV179" s="13" t="s">
        <v>87</v>
      </c>
      <c r="AW179" s="13" t="s">
        <v>36</v>
      </c>
      <c r="AX179" s="13" t="s">
        <v>79</v>
      </c>
      <c r="AY179" s="161" t="s">
        <v>138</v>
      </c>
    </row>
    <row r="180" spans="2:65" s="13" customFormat="1">
      <c r="B180" s="160"/>
      <c r="D180" s="149" t="s">
        <v>162</v>
      </c>
      <c r="E180" s="161" t="s">
        <v>1</v>
      </c>
      <c r="F180" s="193" t="s">
        <v>212</v>
      </c>
      <c r="H180" s="194">
        <v>-6.7729999999999997</v>
      </c>
      <c r="I180" s="162"/>
      <c r="L180" s="160"/>
      <c r="M180" s="163"/>
      <c r="T180" s="164"/>
      <c r="AT180" s="161" t="s">
        <v>162</v>
      </c>
      <c r="AU180" s="161" t="s">
        <v>87</v>
      </c>
      <c r="AV180" s="13" t="s">
        <v>87</v>
      </c>
      <c r="AW180" s="13" t="s">
        <v>36</v>
      </c>
      <c r="AX180" s="13" t="s">
        <v>79</v>
      </c>
      <c r="AY180" s="161" t="s">
        <v>138</v>
      </c>
    </row>
    <row r="181" spans="2:65" s="12" customFormat="1">
      <c r="B181" s="155"/>
      <c r="D181" s="149" t="s">
        <v>162</v>
      </c>
      <c r="E181" s="156" t="s">
        <v>1</v>
      </c>
      <c r="F181" s="192" t="s">
        <v>213</v>
      </c>
      <c r="H181" s="156" t="s">
        <v>1</v>
      </c>
      <c r="I181" s="157"/>
      <c r="L181" s="155"/>
      <c r="M181" s="158"/>
      <c r="T181" s="159"/>
      <c r="AT181" s="156" t="s">
        <v>162</v>
      </c>
      <c r="AU181" s="156" t="s">
        <v>87</v>
      </c>
      <c r="AV181" s="12" t="s">
        <v>21</v>
      </c>
      <c r="AW181" s="12" t="s">
        <v>36</v>
      </c>
      <c r="AX181" s="12" t="s">
        <v>79</v>
      </c>
      <c r="AY181" s="156" t="s">
        <v>138</v>
      </c>
    </row>
    <row r="182" spans="2:65" s="13" customFormat="1">
      <c r="B182" s="160"/>
      <c r="D182" s="149" t="s">
        <v>162</v>
      </c>
      <c r="E182" s="161" t="s">
        <v>1</v>
      </c>
      <c r="F182" s="193" t="s">
        <v>214</v>
      </c>
      <c r="H182" s="194">
        <v>85.707999999999998</v>
      </c>
      <c r="I182" s="162"/>
      <c r="L182" s="160"/>
      <c r="M182" s="163"/>
      <c r="T182" s="164"/>
      <c r="AT182" s="161" t="s">
        <v>162</v>
      </c>
      <c r="AU182" s="161" t="s">
        <v>87</v>
      </c>
      <c r="AV182" s="13" t="s">
        <v>87</v>
      </c>
      <c r="AW182" s="13" t="s">
        <v>36</v>
      </c>
      <c r="AX182" s="13" t="s">
        <v>79</v>
      </c>
      <c r="AY182" s="161" t="s">
        <v>138</v>
      </c>
    </row>
    <row r="183" spans="2:65" s="13" customFormat="1">
      <c r="B183" s="160"/>
      <c r="D183" s="149" t="s">
        <v>162</v>
      </c>
      <c r="E183" s="161" t="s">
        <v>1</v>
      </c>
      <c r="F183" s="193" t="s">
        <v>215</v>
      </c>
      <c r="H183" s="194">
        <v>-10.614000000000001</v>
      </c>
      <c r="I183" s="162"/>
      <c r="L183" s="160"/>
      <c r="M183" s="163"/>
      <c r="T183" s="164"/>
      <c r="AT183" s="161" t="s">
        <v>162</v>
      </c>
      <c r="AU183" s="161" t="s">
        <v>87</v>
      </c>
      <c r="AV183" s="13" t="s">
        <v>87</v>
      </c>
      <c r="AW183" s="13" t="s">
        <v>36</v>
      </c>
      <c r="AX183" s="13" t="s">
        <v>79</v>
      </c>
      <c r="AY183" s="161" t="s">
        <v>138</v>
      </c>
    </row>
    <row r="184" spans="2:65" s="14" customFormat="1">
      <c r="B184" s="165"/>
      <c r="D184" s="149" t="s">
        <v>162</v>
      </c>
      <c r="E184" s="166" t="s">
        <v>1</v>
      </c>
      <c r="F184" s="195" t="s">
        <v>173</v>
      </c>
      <c r="H184" s="196">
        <v>82.769000000000005</v>
      </c>
      <c r="I184" s="167"/>
      <c r="L184" s="165"/>
      <c r="M184" s="168"/>
      <c r="T184" s="169"/>
      <c r="AT184" s="166" t="s">
        <v>162</v>
      </c>
      <c r="AU184" s="166" t="s">
        <v>87</v>
      </c>
      <c r="AV184" s="14" t="s">
        <v>145</v>
      </c>
      <c r="AW184" s="14" t="s">
        <v>36</v>
      </c>
      <c r="AX184" s="14" t="s">
        <v>21</v>
      </c>
      <c r="AY184" s="166" t="s">
        <v>138</v>
      </c>
    </row>
    <row r="185" spans="2:65" s="1" customFormat="1" ht="37.9" customHeight="1">
      <c r="B185" s="32"/>
      <c r="C185" s="136" t="s">
        <v>26</v>
      </c>
      <c r="D185" s="136" t="s">
        <v>140</v>
      </c>
      <c r="E185" s="137" t="s">
        <v>216</v>
      </c>
      <c r="F185" s="138" t="s">
        <v>217</v>
      </c>
      <c r="G185" s="139" t="s">
        <v>183</v>
      </c>
      <c r="H185" s="140">
        <v>99.7</v>
      </c>
      <c r="I185" s="141"/>
      <c r="J185" s="142">
        <f>ROUND(I185*H185,2)</f>
        <v>0</v>
      </c>
      <c r="K185" s="138" t="s">
        <v>144</v>
      </c>
      <c r="L185" s="32"/>
      <c r="M185" s="143" t="s">
        <v>1</v>
      </c>
      <c r="N185" s="144" t="s">
        <v>44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145</v>
      </c>
      <c r="AT185" s="147" t="s">
        <v>140</v>
      </c>
      <c r="AU185" s="147" t="s">
        <v>87</v>
      </c>
      <c r="AY185" s="17" t="s">
        <v>138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21</v>
      </c>
      <c r="BK185" s="148">
        <f>ROUND(I185*H185,2)</f>
        <v>0</v>
      </c>
      <c r="BL185" s="17" t="s">
        <v>145</v>
      </c>
      <c r="BM185" s="147" t="s">
        <v>218</v>
      </c>
    </row>
    <row r="186" spans="2:65" s="1" customFormat="1" ht="39">
      <c r="B186" s="32"/>
      <c r="D186" s="149" t="s">
        <v>147</v>
      </c>
      <c r="F186" s="150" t="s">
        <v>219</v>
      </c>
      <c r="I186" s="151"/>
      <c r="L186" s="32"/>
      <c r="M186" s="152"/>
      <c r="T186" s="56"/>
      <c r="AT186" s="17" t="s">
        <v>147</v>
      </c>
      <c r="AU186" s="17" t="s">
        <v>87</v>
      </c>
    </row>
    <row r="187" spans="2:65" s="1" customFormat="1">
      <c r="B187" s="32"/>
      <c r="D187" s="153" t="s">
        <v>149</v>
      </c>
      <c r="F187" s="154" t="s">
        <v>220</v>
      </c>
      <c r="I187" s="151"/>
      <c r="L187" s="32"/>
      <c r="M187" s="152"/>
      <c r="T187" s="56"/>
      <c r="AT187" s="17" t="s">
        <v>149</v>
      </c>
      <c r="AU187" s="17" t="s">
        <v>87</v>
      </c>
    </row>
    <row r="188" spans="2:65" s="13" customFormat="1">
      <c r="B188" s="160"/>
      <c r="D188" s="149" t="s">
        <v>162</v>
      </c>
      <c r="E188" s="161" t="s">
        <v>1</v>
      </c>
      <c r="F188" s="193" t="s">
        <v>221</v>
      </c>
      <c r="H188" s="194">
        <v>16.931000000000001</v>
      </c>
      <c r="I188" s="162"/>
      <c r="L188" s="160"/>
      <c r="M188" s="163"/>
      <c r="T188" s="164"/>
      <c r="AT188" s="161" t="s">
        <v>162</v>
      </c>
      <c r="AU188" s="161" t="s">
        <v>87</v>
      </c>
      <c r="AV188" s="13" t="s">
        <v>87</v>
      </c>
      <c r="AW188" s="13" t="s">
        <v>36</v>
      </c>
      <c r="AX188" s="13" t="s">
        <v>79</v>
      </c>
      <c r="AY188" s="161" t="s">
        <v>138</v>
      </c>
    </row>
    <row r="189" spans="2:65" s="13" customFormat="1">
      <c r="B189" s="160"/>
      <c r="D189" s="149" t="s">
        <v>162</v>
      </c>
      <c r="E189" s="161" t="s">
        <v>1</v>
      </c>
      <c r="F189" s="193" t="s">
        <v>222</v>
      </c>
      <c r="H189" s="194">
        <v>82.769000000000005</v>
      </c>
      <c r="I189" s="162"/>
      <c r="L189" s="160"/>
      <c r="M189" s="163"/>
      <c r="T189" s="164"/>
      <c r="AT189" s="161" t="s">
        <v>162</v>
      </c>
      <c r="AU189" s="161" t="s">
        <v>87</v>
      </c>
      <c r="AV189" s="13" t="s">
        <v>87</v>
      </c>
      <c r="AW189" s="13" t="s">
        <v>36</v>
      </c>
      <c r="AX189" s="13" t="s">
        <v>79</v>
      </c>
      <c r="AY189" s="161" t="s">
        <v>138</v>
      </c>
    </row>
    <row r="190" spans="2:65" s="14" customFormat="1">
      <c r="B190" s="165"/>
      <c r="D190" s="149" t="s">
        <v>162</v>
      </c>
      <c r="E190" s="166" t="s">
        <v>1</v>
      </c>
      <c r="F190" s="195" t="s">
        <v>173</v>
      </c>
      <c r="H190" s="196">
        <v>99.7</v>
      </c>
      <c r="I190" s="167"/>
      <c r="L190" s="165"/>
      <c r="M190" s="168"/>
      <c r="T190" s="169"/>
      <c r="AT190" s="166" t="s">
        <v>162</v>
      </c>
      <c r="AU190" s="166" t="s">
        <v>87</v>
      </c>
      <c r="AV190" s="14" t="s">
        <v>145</v>
      </c>
      <c r="AW190" s="14" t="s">
        <v>36</v>
      </c>
      <c r="AX190" s="14" t="s">
        <v>21</v>
      </c>
      <c r="AY190" s="166" t="s">
        <v>138</v>
      </c>
    </row>
    <row r="191" spans="2:65" s="1" customFormat="1" ht="37.9" customHeight="1">
      <c r="B191" s="32"/>
      <c r="C191" s="136" t="s">
        <v>223</v>
      </c>
      <c r="D191" s="136" t="s">
        <v>140</v>
      </c>
      <c r="E191" s="137" t="s">
        <v>224</v>
      </c>
      <c r="F191" s="138" t="s">
        <v>225</v>
      </c>
      <c r="G191" s="139" t="s">
        <v>153</v>
      </c>
      <c r="H191" s="140">
        <v>1</v>
      </c>
      <c r="I191" s="141"/>
      <c r="J191" s="142">
        <f>ROUND(I191*H191,2)</f>
        <v>0</v>
      </c>
      <c r="K191" s="138" t="s">
        <v>1</v>
      </c>
      <c r="L191" s="32"/>
      <c r="M191" s="143" t="s">
        <v>1</v>
      </c>
      <c r="N191" s="144" t="s">
        <v>44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145</v>
      </c>
      <c r="AT191" s="147" t="s">
        <v>140</v>
      </c>
      <c r="AU191" s="147" t="s">
        <v>87</v>
      </c>
      <c r="AY191" s="17" t="s">
        <v>138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21</v>
      </c>
      <c r="BK191" s="148">
        <f>ROUND(I191*H191,2)</f>
        <v>0</v>
      </c>
      <c r="BL191" s="17" t="s">
        <v>145</v>
      </c>
      <c r="BM191" s="147" t="s">
        <v>226</v>
      </c>
    </row>
    <row r="192" spans="2:65" s="1" customFormat="1" ht="19.5">
      <c r="B192" s="32"/>
      <c r="D192" s="149" t="s">
        <v>147</v>
      </c>
      <c r="F192" s="150" t="s">
        <v>225</v>
      </c>
      <c r="I192" s="151"/>
      <c r="L192" s="32"/>
      <c r="M192" s="152"/>
      <c r="T192" s="56"/>
      <c r="AT192" s="17" t="s">
        <v>147</v>
      </c>
      <c r="AU192" s="17" t="s">
        <v>87</v>
      </c>
    </row>
    <row r="193" spans="2:65" s="1" customFormat="1" ht="107.25">
      <c r="B193" s="32"/>
      <c r="D193" s="149" t="s">
        <v>227</v>
      </c>
      <c r="F193" s="170" t="s">
        <v>228</v>
      </c>
      <c r="I193" s="151"/>
      <c r="L193" s="32"/>
      <c r="M193" s="152"/>
      <c r="T193" s="56"/>
      <c r="AT193" s="17" t="s">
        <v>227</v>
      </c>
      <c r="AU193" s="17" t="s">
        <v>87</v>
      </c>
    </row>
    <row r="194" spans="2:65" s="1" customFormat="1" ht="37.9" customHeight="1">
      <c r="B194" s="32"/>
      <c r="C194" s="136" t="s">
        <v>8</v>
      </c>
      <c r="D194" s="136" t="s">
        <v>140</v>
      </c>
      <c r="E194" s="137" t="s">
        <v>229</v>
      </c>
      <c r="F194" s="138" t="s">
        <v>230</v>
      </c>
      <c r="G194" s="139" t="s">
        <v>183</v>
      </c>
      <c r="H194" s="140">
        <v>99.7</v>
      </c>
      <c r="I194" s="141"/>
      <c r="J194" s="142">
        <f>ROUND(I194*H194,2)</f>
        <v>0</v>
      </c>
      <c r="K194" s="138" t="s">
        <v>144</v>
      </c>
      <c r="L194" s="32"/>
      <c r="M194" s="143" t="s">
        <v>1</v>
      </c>
      <c r="N194" s="144" t="s">
        <v>44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145</v>
      </c>
      <c r="AT194" s="147" t="s">
        <v>140</v>
      </c>
      <c r="AU194" s="147" t="s">
        <v>87</v>
      </c>
      <c r="AY194" s="17" t="s">
        <v>138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21</v>
      </c>
      <c r="BK194" s="148">
        <f>ROUND(I194*H194,2)</f>
        <v>0</v>
      </c>
      <c r="BL194" s="17" t="s">
        <v>145</v>
      </c>
      <c r="BM194" s="147" t="s">
        <v>231</v>
      </c>
    </row>
    <row r="195" spans="2:65" s="1" customFormat="1" ht="39">
      <c r="B195" s="32"/>
      <c r="D195" s="149" t="s">
        <v>147</v>
      </c>
      <c r="F195" s="150" t="s">
        <v>232</v>
      </c>
      <c r="I195" s="151"/>
      <c r="L195" s="32"/>
      <c r="M195" s="152"/>
      <c r="T195" s="56"/>
      <c r="AT195" s="17" t="s">
        <v>147</v>
      </c>
      <c r="AU195" s="17" t="s">
        <v>87</v>
      </c>
    </row>
    <row r="196" spans="2:65" s="1" customFormat="1">
      <c r="B196" s="32"/>
      <c r="D196" s="153" t="s">
        <v>149</v>
      </c>
      <c r="F196" s="154" t="s">
        <v>233</v>
      </c>
      <c r="I196" s="151"/>
      <c r="L196" s="32"/>
      <c r="M196" s="152"/>
      <c r="T196" s="56"/>
      <c r="AT196" s="17" t="s">
        <v>149</v>
      </c>
      <c r="AU196" s="17" t="s">
        <v>87</v>
      </c>
    </row>
    <row r="197" spans="2:65" s="13" customFormat="1">
      <c r="B197" s="160"/>
      <c r="D197" s="149" t="s">
        <v>162</v>
      </c>
      <c r="E197" s="161" t="s">
        <v>1</v>
      </c>
      <c r="F197" s="193" t="s">
        <v>221</v>
      </c>
      <c r="H197" s="194">
        <v>16.931000000000001</v>
      </c>
      <c r="I197" s="162"/>
      <c r="L197" s="160"/>
      <c r="M197" s="163"/>
      <c r="T197" s="164"/>
      <c r="AT197" s="161" t="s">
        <v>162</v>
      </c>
      <c r="AU197" s="161" t="s">
        <v>87</v>
      </c>
      <c r="AV197" s="13" t="s">
        <v>87</v>
      </c>
      <c r="AW197" s="13" t="s">
        <v>36</v>
      </c>
      <c r="AX197" s="13" t="s">
        <v>79</v>
      </c>
      <c r="AY197" s="161" t="s">
        <v>138</v>
      </c>
    </row>
    <row r="198" spans="2:65" s="13" customFormat="1">
      <c r="B198" s="160"/>
      <c r="D198" s="149" t="s">
        <v>162</v>
      </c>
      <c r="E198" s="161" t="s">
        <v>1</v>
      </c>
      <c r="F198" s="193" t="s">
        <v>222</v>
      </c>
      <c r="H198" s="194">
        <v>82.769000000000005</v>
      </c>
      <c r="I198" s="162"/>
      <c r="L198" s="160"/>
      <c r="M198" s="163"/>
      <c r="T198" s="164"/>
      <c r="AT198" s="161" t="s">
        <v>162</v>
      </c>
      <c r="AU198" s="161" t="s">
        <v>87</v>
      </c>
      <c r="AV198" s="13" t="s">
        <v>87</v>
      </c>
      <c r="AW198" s="13" t="s">
        <v>36</v>
      </c>
      <c r="AX198" s="13" t="s">
        <v>79</v>
      </c>
      <c r="AY198" s="161" t="s">
        <v>138</v>
      </c>
    </row>
    <row r="199" spans="2:65" s="14" customFormat="1">
      <c r="B199" s="165"/>
      <c r="D199" s="149" t="s">
        <v>162</v>
      </c>
      <c r="E199" s="166" t="s">
        <v>1</v>
      </c>
      <c r="F199" s="195" t="s">
        <v>173</v>
      </c>
      <c r="H199" s="196">
        <v>99.7</v>
      </c>
      <c r="I199" s="167"/>
      <c r="L199" s="165"/>
      <c r="M199" s="168"/>
      <c r="T199" s="169"/>
      <c r="AT199" s="166" t="s">
        <v>162</v>
      </c>
      <c r="AU199" s="166" t="s">
        <v>87</v>
      </c>
      <c r="AV199" s="14" t="s">
        <v>145</v>
      </c>
      <c r="AW199" s="14" t="s">
        <v>36</v>
      </c>
      <c r="AX199" s="14" t="s">
        <v>21</v>
      </c>
      <c r="AY199" s="166" t="s">
        <v>138</v>
      </c>
    </row>
    <row r="200" spans="2:65" s="1" customFormat="1" ht="37.9" customHeight="1">
      <c r="B200" s="32"/>
      <c r="C200" s="136" t="s">
        <v>234</v>
      </c>
      <c r="D200" s="136" t="s">
        <v>140</v>
      </c>
      <c r="E200" s="137" t="s">
        <v>235</v>
      </c>
      <c r="F200" s="138" t="s">
        <v>236</v>
      </c>
      <c r="G200" s="139" t="s">
        <v>183</v>
      </c>
      <c r="H200" s="140">
        <v>498.5</v>
      </c>
      <c r="I200" s="141"/>
      <c r="J200" s="142">
        <f>ROUND(I200*H200,2)</f>
        <v>0</v>
      </c>
      <c r="K200" s="138" t="s">
        <v>144</v>
      </c>
      <c r="L200" s="32"/>
      <c r="M200" s="143" t="s">
        <v>1</v>
      </c>
      <c r="N200" s="144" t="s">
        <v>44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145</v>
      </c>
      <c r="AT200" s="147" t="s">
        <v>140</v>
      </c>
      <c r="AU200" s="147" t="s">
        <v>87</v>
      </c>
      <c r="AY200" s="17" t="s">
        <v>138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21</v>
      </c>
      <c r="BK200" s="148">
        <f>ROUND(I200*H200,2)</f>
        <v>0</v>
      </c>
      <c r="BL200" s="17" t="s">
        <v>145</v>
      </c>
      <c r="BM200" s="147" t="s">
        <v>237</v>
      </c>
    </row>
    <row r="201" spans="2:65" s="1" customFormat="1" ht="48.75">
      <c r="B201" s="32"/>
      <c r="D201" s="149" t="s">
        <v>147</v>
      </c>
      <c r="F201" s="150" t="s">
        <v>238</v>
      </c>
      <c r="I201" s="151"/>
      <c r="L201" s="32"/>
      <c r="M201" s="152"/>
      <c r="T201" s="56"/>
      <c r="AT201" s="17" t="s">
        <v>147</v>
      </c>
      <c r="AU201" s="17" t="s">
        <v>87</v>
      </c>
    </row>
    <row r="202" spans="2:65" s="1" customFormat="1">
      <c r="B202" s="32"/>
      <c r="D202" s="153" t="s">
        <v>149</v>
      </c>
      <c r="F202" s="154" t="s">
        <v>239</v>
      </c>
      <c r="I202" s="151"/>
      <c r="L202" s="32"/>
      <c r="M202" s="152"/>
      <c r="T202" s="56"/>
      <c r="AT202" s="17" t="s">
        <v>149</v>
      </c>
      <c r="AU202" s="17" t="s">
        <v>87</v>
      </c>
    </row>
    <row r="203" spans="2:65" s="13" customFormat="1">
      <c r="B203" s="160"/>
      <c r="D203" s="149" t="s">
        <v>162</v>
      </c>
      <c r="E203" s="161" t="s">
        <v>1</v>
      </c>
      <c r="F203" s="193" t="s">
        <v>240</v>
      </c>
      <c r="H203" s="194">
        <v>498.5</v>
      </c>
      <c r="I203" s="162"/>
      <c r="L203" s="160"/>
      <c r="M203" s="163"/>
      <c r="T203" s="164"/>
      <c r="AT203" s="161" t="s">
        <v>162</v>
      </c>
      <c r="AU203" s="161" t="s">
        <v>87</v>
      </c>
      <c r="AV203" s="13" t="s">
        <v>87</v>
      </c>
      <c r="AW203" s="13" t="s">
        <v>36</v>
      </c>
      <c r="AX203" s="13" t="s">
        <v>21</v>
      </c>
      <c r="AY203" s="161" t="s">
        <v>138</v>
      </c>
    </row>
    <row r="204" spans="2:65" s="1" customFormat="1" ht="24.2" customHeight="1">
      <c r="B204" s="32"/>
      <c r="C204" s="136" t="s">
        <v>241</v>
      </c>
      <c r="D204" s="136" t="s">
        <v>140</v>
      </c>
      <c r="E204" s="137" t="s">
        <v>242</v>
      </c>
      <c r="F204" s="138" t="s">
        <v>243</v>
      </c>
      <c r="G204" s="139" t="s">
        <v>183</v>
      </c>
      <c r="H204" s="140">
        <v>99.7</v>
      </c>
      <c r="I204" s="141"/>
      <c r="J204" s="142">
        <f>ROUND(I204*H204,2)</f>
        <v>0</v>
      </c>
      <c r="K204" s="138" t="s">
        <v>144</v>
      </c>
      <c r="L204" s="32"/>
      <c r="M204" s="143" t="s">
        <v>1</v>
      </c>
      <c r="N204" s="144" t="s">
        <v>44</v>
      </c>
      <c r="P204" s="145">
        <f>O204*H204</f>
        <v>0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145</v>
      </c>
      <c r="AT204" s="147" t="s">
        <v>140</v>
      </c>
      <c r="AU204" s="147" t="s">
        <v>87</v>
      </c>
      <c r="AY204" s="17" t="s">
        <v>138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21</v>
      </c>
      <c r="BK204" s="148">
        <f>ROUND(I204*H204,2)</f>
        <v>0</v>
      </c>
      <c r="BL204" s="17" t="s">
        <v>145</v>
      </c>
      <c r="BM204" s="147" t="s">
        <v>244</v>
      </c>
    </row>
    <row r="205" spans="2:65" s="1" customFormat="1" ht="29.25">
      <c r="B205" s="32"/>
      <c r="D205" s="149" t="s">
        <v>147</v>
      </c>
      <c r="F205" s="150" t="s">
        <v>245</v>
      </c>
      <c r="I205" s="151"/>
      <c r="L205" s="32"/>
      <c r="M205" s="152"/>
      <c r="T205" s="56"/>
      <c r="AT205" s="17" t="s">
        <v>147</v>
      </c>
      <c r="AU205" s="17" t="s">
        <v>87</v>
      </c>
    </row>
    <row r="206" spans="2:65" s="1" customFormat="1">
      <c r="B206" s="32"/>
      <c r="D206" s="153" t="s">
        <v>149</v>
      </c>
      <c r="F206" s="154" t="s">
        <v>246</v>
      </c>
      <c r="I206" s="151"/>
      <c r="L206" s="32"/>
      <c r="M206" s="152"/>
      <c r="T206" s="56"/>
      <c r="AT206" s="17" t="s">
        <v>149</v>
      </c>
      <c r="AU206" s="17" t="s">
        <v>87</v>
      </c>
    </row>
    <row r="207" spans="2:65" s="1" customFormat="1" ht="16.5" customHeight="1">
      <c r="B207" s="32"/>
      <c r="C207" s="136" t="s">
        <v>247</v>
      </c>
      <c r="D207" s="136" t="s">
        <v>140</v>
      </c>
      <c r="E207" s="137" t="s">
        <v>248</v>
      </c>
      <c r="F207" s="138" t="s">
        <v>249</v>
      </c>
      <c r="G207" s="139" t="s">
        <v>183</v>
      </c>
      <c r="H207" s="140">
        <v>99.7</v>
      </c>
      <c r="I207" s="141"/>
      <c r="J207" s="142">
        <f>ROUND(I207*H207,2)</f>
        <v>0</v>
      </c>
      <c r="K207" s="138" t="s">
        <v>144</v>
      </c>
      <c r="L207" s="32"/>
      <c r="M207" s="143" t="s">
        <v>1</v>
      </c>
      <c r="N207" s="144" t="s">
        <v>44</v>
      </c>
      <c r="P207" s="145">
        <f>O207*H207</f>
        <v>0</v>
      </c>
      <c r="Q207" s="145">
        <v>0</v>
      </c>
      <c r="R207" s="145">
        <f>Q207*H207</f>
        <v>0</v>
      </c>
      <c r="S207" s="145">
        <v>0</v>
      </c>
      <c r="T207" s="146">
        <f>S207*H207</f>
        <v>0</v>
      </c>
      <c r="AR207" s="147" t="s">
        <v>145</v>
      </c>
      <c r="AT207" s="147" t="s">
        <v>140</v>
      </c>
      <c r="AU207" s="147" t="s">
        <v>87</v>
      </c>
      <c r="AY207" s="17" t="s">
        <v>138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21</v>
      </c>
      <c r="BK207" s="148">
        <f>ROUND(I207*H207,2)</f>
        <v>0</v>
      </c>
      <c r="BL207" s="17" t="s">
        <v>145</v>
      </c>
      <c r="BM207" s="147" t="s">
        <v>250</v>
      </c>
    </row>
    <row r="208" spans="2:65" s="1" customFormat="1" ht="19.5">
      <c r="B208" s="32"/>
      <c r="D208" s="149" t="s">
        <v>147</v>
      </c>
      <c r="F208" s="150" t="s">
        <v>251</v>
      </c>
      <c r="I208" s="151"/>
      <c r="L208" s="32"/>
      <c r="M208" s="152"/>
      <c r="T208" s="56"/>
      <c r="AT208" s="17" t="s">
        <v>147</v>
      </c>
      <c r="AU208" s="17" t="s">
        <v>87</v>
      </c>
    </row>
    <row r="209" spans="2:65" s="1" customFormat="1">
      <c r="B209" s="32"/>
      <c r="D209" s="153" t="s">
        <v>149</v>
      </c>
      <c r="F209" s="154" t="s">
        <v>252</v>
      </c>
      <c r="I209" s="151"/>
      <c r="L209" s="32"/>
      <c r="M209" s="152"/>
      <c r="T209" s="56"/>
      <c r="AT209" s="17" t="s">
        <v>149</v>
      </c>
      <c r="AU209" s="17" t="s">
        <v>87</v>
      </c>
    </row>
    <row r="210" spans="2:65" s="1" customFormat="1" ht="24.2" customHeight="1">
      <c r="B210" s="32"/>
      <c r="C210" s="136" t="s">
        <v>253</v>
      </c>
      <c r="D210" s="136" t="s">
        <v>140</v>
      </c>
      <c r="E210" s="137" t="s">
        <v>254</v>
      </c>
      <c r="F210" s="138" t="s">
        <v>255</v>
      </c>
      <c r="G210" s="139" t="s">
        <v>256</v>
      </c>
      <c r="H210" s="140">
        <v>184.44499999999999</v>
      </c>
      <c r="I210" s="141"/>
      <c r="J210" s="142">
        <f>ROUND(I210*H210,2)</f>
        <v>0</v>
      </c>
      <c r="K210" s="138" t="s">
        <v>144</v>
      </c>
      <c r="L210" s="32"/>
      <c r="M210" s="143" t="s">
        <v>1</v>
      </c>
      <c r="N210" s="144" t="s">
        <v>44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145</v>
      </c>
      <c r="AT210" s="147" t="s">
        <v>140</v>
      </c>
      <c r="AU210" s="147" t="s">
        <v>87</v>
      </c>
      <c r="AY210" s="17" t="s">
        <v>138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21</v>
      </c>
      <c r="BK210" s="148">
        <f>ROUND(I210*H210,2)</f>
        <v>0</v>
      </c>
      <c r="BL210" s="17" t="s">
        <v>145</v>
      </c>
      <c r="BM210" s="147" t="s">
        <v>257</v>
      </c>
    </row>
    <row r="211" spans="2:65" s="1" customFormat="1" ht="29.25">
      <c r="B211" s="32"/>
      <c r="D211" s="149" t="s">
        <v>147</v>
      </c>
      <c r="F211" s="150" t="s">
        <v>258</v>
      </c>
      <c r="I211" s="151"/>
      <c r="L211" s="32"/>
      <c r="M211" s="152"/>
      <c r="T211" s="56"/>
      <c r="AT211" s="17" t="s">
        <v>147</v>
      </c>
      <c r="AU211" s="17" t="s">
        <v>87</v>
      </c>
    </row>
    <row r="212" spans="2:65" s="1" customFormat="1">
      <c r="B212" s="32"/>
      <c r="D212" s="153" t="s">
        <v>149</v>
      </c>
      <c r="F212" s="154" t="s">
        <v>259</v>
      </c>
      <c r="I212" s="151"/>
      <c r="L212" s="32"/>
      <c r="M212" s="152"/>
      <c r="T212" s="56"/>
      <c r="AT212" s="17" t="s">
        <v>149</v>
      </c>
      <c r="AU212" s="17" t="s">
        <v>87</v>
      </c>
    </row>
    <row r="213" spans="2:65" s="13" customFormat="1">
      <c r="B213" s="160"/>
      <c r="D213" s="149" t="s">
        <v>162</v>
      </c>
      <c r="E213" s="161" t="s">
        <v>1</v>
      </c>
      <c r="F213" s="193" t="s">
        <v>260</v>
      </c>
      <c r="H213" s="194">
        <v>184.44499999999999</v>
      </c>
      <c r="I213" s="162"/>
      <c r="L213" s="160"/>
      <c r="M213" s="163"/>
      <c r="T213" s="164"/>
      <c r="AT213" s="161" t="s">
        <v>162</v>
      </c>
      <c r="AU213" s="161" t="s">
        <v>87</v>
      </c>
      <c r="AV213" s="13" t="s">
        <v>87</v>
      </c>
      <c r="AW213" s="13" t="s">
        <v>36</v>
      </c>
      <c r="AX213" s="13" t="s">
        <v>21</v>
      </c>
      <c r="AY213" s="161" t="s">
        <v>138</v>
      </c>
    </row>
    <row r="214" spans="2:65" s="1" customFormat="1" ht="33" customHeight="1">
      <c r="B214" s="32"/>
      <c r="C214" s="136" t="s">
        <v>261</v>
      </c>
      <c r="D214" s="136" t="s">
        <v>140</v>
      </c>
      <c r="E214" s="137" t="s">
        <v>262</v>
      </c>
      <c r="F214" s="138" t="s">
        <v>263</v>
      </c>
      <c r="G214" s="139" t="s">
        <v>183</v>
      </c>
      <c r="H214" s="140">
        <v>0.23899999999999999</v>
      </c>
      <c r="I214" s="141"/>
      <c r="J214" s="142">
        <f>ROUND(I214*H214,2)</f>
        <v>0</v>
      </c>
      <c r="K214" s="138" t="s">
        <v>144</v>
      </c>
      <c r="L214" s="32"/>
      <c r="M214" s="143" t="s">
        <v>1</v>
      </c>
      <c r="N214" s="144" t="s">
        <v>44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145</v>
      </c>
      <c r="AT214" s="147" t="s">
        <v>140</v>
      </c>
      <c r="AU214" s="147" t="s">
        <v>87</v>
      </c>
      <c r="AY214" s="17" t="s">
        <v>138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21</v>
      </c>
      <c r="BK214" s="148">
        <f>ROUND(I214*H214,2)</f>
        <v>0</v>
      </c>
      <c r="BL214" s="17" t="s">
        <v>145</v>
      </c>
      <c r="BM214" s="147" t="s">
        <v>264</v>
      </c>
    </row>
    <row r="215" spans="2:65" s="1" customFormat="1" ht="39">
      <c r="B215" s="32"/>
      <c r="D215" s="149" t="s">
        <v>147</v>
      </c>
      <c r="F215" s="150" t="s">
        <v>265</v>
      </c>
      <c r="I215" s="151"/>
      <c r="L215" s="32"/>
      <c r="M215" s="152"/>
      <c r="T215" s="56"/>
      <c r="AT215" s="17" t="s">
        <v>147</v>
      </c>
      <c r="AU215" s="17" t="s">
        <v>87</v>
      </c>
    </row>
    <row r="216" spans="2:65" s="1" customFormat="1">
      <c r="B216" s="32"/>
      <c r="D216" s="153" t="s">
        <v>149</v>
      </c>
      <c r="F216" s="154" t="s">
        <v>266</v>
      </c>
      <c r="I216" s="151"/>
      <c r="L216" s="32"/>
      <c r="M216" s="152"/>
      <c r="T216" s="56"/>
      <c r="AT216" s="17" t="s">
        <v>149</v>
      </c>
      <c r="AU216" s="17" t="s">
        <v>87</v>
      </c>
    </row>
    <row r="217" spans="2:65" s="12" customFormat="1">
      <c r="B217" s="155"/>
      <c r="D217" s="149" t="s">
        <v>162</v>
      </c>
      <c r="E217" s="156" t="s">
        <v>1</v>
      </c>
      <c r="F217" s="192" t="s">
        <v>267</v>
      </c>
      <c r="H217" s="156" t="s">
        <v>1</v>
      </c>
      <c r="I217" s="157"/>
      <c r="L217" s="155"/>
      <c r="M217" s="158"/>
      <c r="T217" s="159"/>
      <c r="AT217" s="156" t="s">
        <v>162</v>
      </c>
      <c r="AU217" s="156" t="s">
        <v>87</v>
      </c>
      <c r="AV217" s="12" t="s">
        <v>21</v>
      </c>
      <c r="AW217" s="12" t="s">
        <v>36</v>
      </c>
      <c r="AX217" s="12" t="s">
        <v>79</v>
      </c>
      <c r="AY217" s="156" t="s">
        <v>138</v>
      </c>
    </row>
    <row r="218" spans="2:65" s="13" customFormat="1">
      <c r="B218" s="160"/>
      <c r="D218" s="149" t="s">
        <v>162</v>
      </c>
      <c r="E218" s="161" t="s">
        <v>1</v>
      </c>
      <c r="F218" s="193" t="s">
        <v>268</v>
      </c>
      <c r="H218" s="194">
        <v>0.23899999999999999</v>
      </c>
      <c r="I218" s="162"/>
      <c r="L218" s="160"/>
      <c r="M218" s="163"/>
      <c r="T218" s="164"/>
      <c r="AT218" s="161" t="s">
        <v>162</v>
      </c>
      <c r="AU218" s="161" t="s">
        <v>87</v>
      </c>
      <c r="AV218" s="13" t="s">
        <v>87</v>
      </c>
      <c r="AW218" s="13" t="s">
        <v>36</v>
      </c>
      <c r="AX218" s="13" t="s">
        <v>21</v>
      </c>
      <c r="AY218" s="161" t="s">
        <v>138</v>
      </c>
    </row>
    <row r="219" spans="2:65" s="1" customFormat="1" ht="16.5" customHeight="1">
      <c r="B219" s="32"/>
      <c r="C219" s="171" t="s">
        <v>269</v>
      </c>
      <c r="D219" s="171" t="s">
        <v>270</v>
      </c>
      <c r="E219" s="172" t="s">
        <v>271</v>
      </c>
      <c r="F219" s="173" t="s">
        <v>272</v>
      </c>
      <c r="G219" s="174" t="s">
        <v>256</v>
      </c>
      <c r="H219" s="175">
        <v>0.47699999999999998</v>
      </c>
      <c r="I219" s="176"/>
      <c r="J219" s="177">
        <f>ROUND(I219*H219,2)</f>
        <v>0</v>
      </c>
      <c r="K219" s="173" t="s">
        <v>144</v>
      </c>
      <c r="L219" s="178"/>
      <c r="M219" s="179" t="s">
        <v>1</v>
      </c>
      <c r="N219" s="180" t="s">
        <v>44</v>
      </c>
      <c r="P219" s="145">
        <f>O219*H219</f>
        <v>0</v>
      </c>
      <c r="Q219" s="145">
        <v>1</v>
      </c>
      <c r="R219" s="145">
        <f>Q219*H219</f>
        <v>0.47699999999999998</v>
      </c>
      <c r="S219" s="145">
        <v>0</v>
      </c>
      <c r="T219" s="146">
        <f>S219*H219</f>
        <v>0</v>
      </c>
      <c r="AR219" s="147" t="s">
        <v>196</v>
      </c>
      <c r="AT219" s="147" t="s">
        <v>270</v>
      </c>
      <c r="AU219" s="147" t="s">
        <v>87</v>
      </c>
      <c r="AY219" s="17" t="s">
        <v>138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21</v>
      </c>
      <c r="BK219" s="148">
        <f>ROUND(I219*H219,2)</f>
        <v>0</v>
      </c>
      <c r="BL219" s="17" t="s">
        <v>145</v>
      </c>
      <c r="BM219" s="147" t="s">
        <v>273</v>
      </c>
    </row>
    <row r="220" spans="2:65" s="1" customFormat="1">
      <c r="B220" s="32"/>
      <c r="D220" s="149" t="s">
        <v>147</v>
      </c>
      <c r="F220" s="150" t="s">
        <v>272</v>
      </c>
      <c r="I220" s="151"/>
      <c r="L220" s="32"/>
      <c r="M220" s="152"/>
      <c r="T220" s="56"/>
      <c r="AT220" s="17" t="s">
        <v>147</v>
      </c>
      <c r="AU220" s="17" t="s">
        <v>87</v>
      </c>
    </row>
    <row r="221" spans="2:65" s="12" customFormat="1">
      <c r="B221" s="155"/>
      <c r="D221" s="149" t="s">
        <v>162</v>
      </c>
      <c r="E221" s="156" t="s">
        <v>1</v>
      </c>
      <c r="F221" s="192" t="s">
        <v>267</v>
      </c>
      <c r="H221" s="156" t="s">
        <v>1</v>
      </c>
      <c r="I221" s="157"/>
      <c r="L221" s="155"/>
      <c r="M221" s="158"/>
      <c r="T221" s="159"/>
      <c r="AT221" s="156" t="s">
        <v>162</v>
      </c>
      <c r="AU221" s="156" t="s">
        <v>87</v>
      </c>
      <c r="AV221" s="12" t="s">
        <v>21</v>
      </c>
      <c r="AW221" s="12" t="s">
        <v>36</v>
      </c>
      <c r="AX221" s="12" t="s">
        <v>79</v>
      </c>
      <c r="AY221" s="156" t="s">
        <v>138</v>
      </c>
    </row>
    <row r="222" spans="2:65" s="13" customFormat="1">
      <c r="B222" s="160"/>
      <c r="D222" s="149" t="s">
        <v>162</v>
      </c>
      <c r="E222" s="161" t="s">
        <v>1</v>
      </c>
      <c r="F222" s="193" t="s">
        <v>274</v>
      </c>
      <c r="H222" s="194">
        <v>0.47699999999999998</v>
      </c>
      <c r="I222" s="162"/>
      <c r="L222" s="160"/>
      <c r="M222" s="163"/>
      <c r="T222" s="164"/>
      <c r="AT222" s="161" t="s">
        <v>162</v>
      </c>
      <c r="AU222" s="161" t="s">
        <v>87</v>
      </c>
      <c r="AV222" s="13" t="s">
        <v>87</v>
      </c>
      <c r="AW222" s="13" t="s">
        <v>36</v>
      </c>
      <c r="AX222" s="13" t="s">
        <v>21</v>
      </c>
      <c r="AY222" s="161" t="s">
        <v>138</v>
      </c>
    </row>
    <row r="223" spans="2:65" s="1" customFormat="1" ht="24.2" customHeight="1">
      <c r="B223" s="32"/>
      <c r="C223" s="136" t="s">
        <v>275</v>
      </c>
      <c r="D223" s="136" t="s">
        <v>140</v>
      </c>
      <c r="E223" s="137" t="s">
        <v>276</v>
      </c>
      <c r="F223" s="138" t="s">
        <v>277</v>
      </c>
      <c r="G223" s="139" t="s">
        <v>158</v>
      </c>
      <c r="H223" s="140">
        <v>111.75</v>
      </c>
      <c r="I223" s="141"/>
      <c r="J223" s="142">
        <f>ROUND(I223*H223,2)</f>
        <v>0</v>
      </c>
      <c r="K223" s="138" t="s">
        <v>144</v>
      </c>
      <c r="L223" s="32"/>
      <c r="M223" s="143" t="s">
        <v>1</v>
      </c>
      <c r="N223" s="144" t="s">
        <v>44</v>
      </c>
      <c r="P223" s="145">
        <f>O223*H223</f>
        <v>0</v>
      </c>
      <c r="Q223" s="145">
        <v>0</v>
      </c>
      <c r="R223" s="145">
        <f>Q223*H223</f>
        <v>0</v>
      </c>
      <c r="S223" s="145">
        <v>0</v>
      </c>
      <c r="T223" s="146">
        <f>S223*H223</f>
        <v>0</v>
      </c>
      <c r="AR223" s="147" t="s">
        <v>145</v>
      </c>
      <c r="AT223" s="147" t="s">
        <v>140</v>
      </c>
      <c r="AU223" s="147" t="s">
        <v>87</v>
      </c>
      <c r="AY223" s="17" t="s">
        <v>138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21</v>
      </c>
      <c r="BK223" s="148">
        <f>ROUND(I223*H223,2)</f>
        <v>0</v>
      </c>
      <c r="BL223" s="17" t="s">
        <v>145</v>
      </c>
      <c r="BM223" s="147" t="s">
        <v>278</v>
      </c>
    </row>
    <row r="224" spans="2:65" s="1" customFormat="1" ht="19.5">
      <c r="B224" s="32"/>
      <c r="D224" s="149" t="s">
        <v>147</v>
      </c>
      <c r="F224" s="150" t="s">
        <v>279</v>
      </c>
      <c r="I224" s="151"/>
      <c r="L224" s="32"/>
      <c r="M224" s="152"/>
      <c r="T224" s="56"/>
      <c r="AT224" s="17" t="s">
        <v>147</v>
      </c>
      <c r="AU224" s="17" t="s">
        <v>87</v>
      </c>
    </row>
    <row r="225" spans="2:65" s="1" customFormat="1">
      <c r="B225" s="32"/>
      <c r="D225" s="153" t="s">
        <v>149</v>
      </c>
      <c r="F225" s="154" t="s">
        <v>280</v>
      </c>
      <c r="I225" s="151"/>
      <c r="L225" s="32"/>
      <c r="M225" s="152"/>
      <c r="T225" s="56"/>
      <c r="AT225" s="17" t="s">
        <v>149</v>
      </c>
      <c r="AU225" s="17" t="s">
        <v>87</v>
      </c>
    </row>
    <row r="226" spans="2:65" s="12" customFormat="1">
      <c r="B226" s="155"/>
      <c r="D226" s="149" t="s">
        <v>162</v>
      </c>
      <c r="E226" s="156" t="s">
        <v>1</v>
      </c>
      <c r="F226" s="192" t="s">
        <v>281</v>
      </c>
      <c r="H226" s="156" t="s">
        <v>1</v>
      </c>
      <c r="I226" s="157"/>
      <c r="L226" s="155"/>
      <c r="M226" s="158"/>
      <c r="T226" s="159"/>
      <c r="AT226" s="156" t="s">
        <v>162</v>
      </c>
      <c r="AU226" s="156" t="s">
        <v>87</v>
      </c>
      <c r="AV226" s="12" t="s">
        <v>21</v>
      </c>
      <c r="AW226" s="12" t="s">
        <v>36</v>
      </c>
      <c r="AX226" s="12" t="s">
        <v>79</v>
      </c>
      <c r="AY226" s="156" t="s">
        <v>138</v>
      </c>
    </row>
    <row r="227" spans="2:65" s="13" customFormat="1">
      <c r="B227" s="160"/>
      <c r="D227" s="149" t="s">
        <v>162</v>
      </c>
      <c r="E227" s="161" t="s">
        <v>1</v>
      </c>
      <c r="F227" s="193" t="s">
        <v>282</v>
      </c>
      <c r="H227" s="194">
        <v>111.75</v>
      </c>
      <c r="I227" s="162"/>
      <c r="L227" s="160"/>
      <c r="M227" s="163"/>
      <c r="T227" s="164"/>
      <c r="AT227" s="161" t="s">
        <v>162</v>
      </c>
      <c r="AU227" s="161" t="s">
        <v>87</v>
      </c>
      <c r="AV227" s="13" t="s">
        <v>87</v>
      </c>
      <c r="AW227" s="13" t="s">
        <v>36</v>
      </c>
      <c r="AX227" s="13" t="s">
        <v>21</v>
      </c>
      <c r="AY227" s="161" t="s">
        <v>138</v>
      </c>
    </row>
    <row r="228" spans="2:65" s="11" customFormat="1" ht="22.9" customHeight="1">
      <c r="B228" s="124"/>
      <c r="D228" s="125" t="s">
        <v>78</v>
      </c>
      <c r="E228" s="134" t="s">
        <v>87</v>
      </c>
      <c r="F228" s="134" t="s">
        <v>283</v>
      </c>
      <c r="I228" s="127"/>
      <c r="J228" s="135">
        <f>BK228</f>
        <v>0</v>
      </c>
      <c r="L228" s="124"/>
      <c r="M228" s="129"/>
      <c r="P228" s="130">
        <f>SUM(P229:P278)</f>
        <v>0</v>
      </c>
      <c r="R228" s="130">
        <f>SUM(R229:R278)</f>
        <v>254.43564431999999</v>
      </c>
      <c r="T228" s="131">
        <f>SUM(T229:T278)</f>
        <v>0</v>
      </c>
      <c r="AR228" s="125" t="s">
        <v>21</v>
      </c>
      <c r="AT228" s="132" t="s">
        <v>78</v>
      </c>
      <c r="AU228" s="132" t="s">
        <v>21</v>
      </c>
      <c r="AY228" s="125" t="s">
        <v>138</v>
      </c>
      <c r="BK228" s="133">
        <f>SUM(BK229:BK278)</f>
        <v>0</v>
      </c>
    </row>
    <row r="229" spans="2:65" s="1" customFormat="1" ht="33" customHeight="1">
      <c r="B229" s="32"/>
      <c r="C229" s="136" t="s">
        <v>284</v>
      </c>
      <c r="D229" s="136" t="s">
        <v>140</v>
      </c>
      <c r="E229" s="137" t="s">
        <v>285</v>
      </c>
      <c r="F229" s="138" t="s">
        <v>286</v>
      </c>
      <c r="G229" s="139" t="s">
        <v>158</v>
      </c>
      <c r="H229" s="140">
        <v>58.082999999999998</v>
      </c>
      <c r="I229" s="141"/>
      <c r="J229" s="142">
        <f>ROUND(I229*H229,2)</f>
        <v>0</v>
      </c>
      <c r="K229" s="138" t="s">
        <v>144</v>
      </c>
      <c r="L229" s="32"/>
      <c r="M229" s="143" t="s">
        <v>1</v>
      </c>
      <c r="N229" s="144" t="s">
        <v>44</v>
      </c>
      <c r="P229" s="145">
        <f>O229*H229</f>
        <v>0</v>
      </c>
      <c r="Q229" s="145">
        <v>3.1E-4</v>
      </c>
      <c r="R229" s="145">
        <f>Q229*H229</f>
        <v>1.8005730000000001E-2</v>
      </c>
      <c r="S229" s="145">
        <v>0</v>
      </c>
      <c r="T229" s="146">
        <f>S229*H229</f>
        <v>0</v>
      </c>
      <c r="AR229" s="147" t="s">
        <v>145</v>
      </c>
      <c r="AT229" s="147" t="s">
        <v>140</v>
      </c>
      <c r="AU229" s="147" t="s">
        <v>87</v>
      </c>
      <c r="AY229" s="17" t="s">
        <v>138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21</v>
      </c>
      <c r="BK229" s="148">
        <f>ROUND(I229*H229,2)</f>
        <v>0</v>
      </c>
      <c r="BL229" s="17" t="s">
        <v>145</v>
      </c>
      <c r="BM229" s="147" t="s">
        <v>287</v>
      </c>
    </row>
    <row r="230" spans="2:65" s="1" customFormat="1" ht="29.25">
      <c r="B230" s="32"/>
      <c r="D230" s="149" t="s">
        <v>147</v>
      </c>
      <c r="F230" s="150" t="s">
        <v>288</v>
      </c>
      <c r="I230" s="151"/>
      <c r="L230" s="32"/>
      <c r="M230" s="152"/>
      <c r="T230" s="56"/>
      <c r="AT230" s="17" t="s">
        <v>147</v>
      </c>
      <c r="AU230" s="17" t="s">
        <v>87</v>
      </c>
    </row>
    <row r="231" spans="2:65" s="1" customFormat="1">
      <c r="B231" s="32"/>
      <c r="D231" s="153" t="s">
        <v>149</v>
      </c>
      <c r="F231" s="154" t="s">
        <v>289</v>
      </c>
      <c r="I231" s="151"/>
      <c r="L231" s="32"/>
      <c r="M231" s="152"/>
      <c r="T231" s="56"/>
      <c r="AT231" s="17" t="s">
        <v>149</v>
      </c>
      <c r="AU231" s="17" t="s">
        <v>87</v>
      </c>
    </row>
    <row r="232" spans="2:65" s="12" customFormat="1">
      <c r="B232" s="155"/>
      <c r="D232" s="149" t="s">
        <v>162</v>
      </c>
      <c r="E232" s="156" t="s">
        <v>1</v>
      </c>
      <c r="F232" s="192" t="s">
        <v>290</v>
      </c>
      <c r="H232" s="156" t="s">
        <v>1</v>
      </c>
      <c r="I232" s="157"/>
      <c r="L232" s="155"/>
      <c r="M232" s="158"/>
      <c r="T232" s="159"/>
      <c r="AT232" s="156" t="s">
        <v>162</v>
      </c>
      <c r="AU232" s="156" t="s">
        <v>87</v>
      </c>
      <c r="AV232" s="12" t="s">
        <v>21</v>
      </c>
      <c r="AW232" s="12" t="s">
        <v>36</v>
      </c>
      <c r="AX232" s="12" t="s">
        <v>79</v>
      </c>
      <c r="AY232" s="156" t="s">
        <v>138</v>
      </c>
    </row>
    <row r="233" spans="2:65" s="12" customFormat="1">
      <c r="B233" s="155"/>
      <c r="D233" s="149" t="s">
        <v>162</v>
      </c>
      <c r="E233" s="156" t="s">
        <v>1</v>
      </c>
      <c r="F233" s="192" t="s">
        <v>291</v>
      </c>
      <c r="H233" s="156" t="s">
        <v>1</v>
      </c>
      <c r="I233" s="157"/>
      <c r="L233" s="155"/>
      <c r="M233" s="158"/>
      <c r="T233" s="159"/>
      <c r="AT233" s="156" t="s">
        <v>162</v>
      </c>
      <c r="AU233" s="156" t="s">
        <v>87</v>
      </c>
      <c r="AV233" s="12" t="s">
        <v>21</v>
      </c>
      <c r="AW233" s="12" t="s">
        <v>36</v>
      </c>
      <c r="AX233" s="12" t="s">
        <v>79</v>
      </c>
      <c r="AY233" s="156" t="s">
        <v>138</v>
      </c>
    </row>
    <row r="234" spans="2:65" s="13" customFormat="1">
      <c r="B234" s="160"/>
      <c r="D234" s="149" t="s">
        <v>162</v>
      </c>
      <c r="E234" s="161" t="s">
        <v>1</v>
      </c>
      <c r="F234" s="193" t="s">
        <v>292</v>
      </c>
      <c r="H234" s="194">
        <v>51.293999999999997</v>
      </c>
      <c r="I234" s="162"/>
      <c r="L234" s="160"/>
      <c r="M234" s="163"/>
      <c r="T234" s="164"/>
      <c r="AT234" s="161" t="s">
        <v>162</v>
      </c>
      <c r="AU234" s="161" t="s">
        <v>87</v>
      </c>
      <c r="AV234" s="13" t="s">
        <v>87</v>
      </c>
      <c r="AW234" s="13" t="s">
        <v>36</v>
      </c>
      <c r="AX234" s="13" t="s">
        <v>79</v>
      </c>
      <c r="AY234" s="161" t="s">
        <v>138</v>
      </c>
    </row>
    <row r="235" spans="2:65" s="13" customFormat="1">
      <c r="B235" s="160"/>
      <c r="D235" s="149" t="s">
        <v>162</v>
      </c>
      <c r="E235" s="161" t="s">
        <v>1</v>
      </c>
      <c r="F235" s="193" t="s">
        <v>293</v>
      </c>
      <c r="H235" s="194">
        <v>6.7889999999999997</v>
      </c>
      <c r="I235" s="162"/>
      <c r="L235" s="160"/>
      <c r="M235" s="163"/>
      <c r="T235" s="164"/>
      <c r="AT235" s="161" t="s">
        <v>162</v>
      </c>
      <c r="AU235" s="161" t="s">
        <v>87</v>
      </c>
      <c r="AV235" s="13" t="s">
        <v>87</v>
      </c>
      <c r="AW235" s="13" t="s">
        <v>36</v>
      </c>
      <c r="AX235" s="13" t="s">
        <v>79</v>
      </c>
      <c r="AY235" s="161" t="s">
        <v>138</v>
      </c>
    </row>
    <row r="236" spans="2:65" s="14" customFormat="1">
      <c r="B236" s="165"/>
      <c r="D236" s="149" t="s">
        <v>162</v>
      </c>
      <c r="E236" s="166" t="s">
        <v>1</v>
      </c>
      <c r="F236" s="195" t="s">
        <v>173</v>
      </c>
      <c r="H236" s="196">
        <v>58.082999999999998</v>
      </c>
      <c r="I236" s="167"/>
      <c r="L236" s="165"/>
      <c r="M236" s="168"/>
      <c r="T236" s="169"/>
      <c r="AT236" s="166" t="s">
        <v>162</v>
      </c>
      <c r="AU236" s="166" t="s">
        <v>87</v>
      </c>
      <c r="AV236" s="14" t="s">
        <v>145</v>
      </c>
      <c r="AW236" s="14" t="s">
        <v>36</v>
      </c>
      <c r="AX236" s="14" t="s">
        <v>21</v>
      </c>
      <c r="AY236" s="166" t="s">
        <v>138</v>
      </c>
    </row>
    <row r="237" spans="2:65" s="1" customFormat="1" ht="24.2" customHeight="1">
      <c r="B237" s="32"/>
      <c r="C237" s="171" t="s">
        <v>7</v>
      </c>
      <c r="D237" s="171" t="s">
        <v>270</v>
      </c>
      <c r="E237" s="172" t="s">
        <v>294</v>
      </c>
      <c r="F237" s="173" t="s">
        <v>295</v>
      </c>
      <c r="G237" s="174" t="s">
        <v>158</v>
      </c>
      <c r="H237" s="175">
        <v>68.799000000000007</v>
      </c>
      <c r="I237" s="176"/>
      <c r="J237" s="177">
        <f>ROUND(I237*H237,2)</f>
        <v>0</v>
      </c>
      <c r="K237" s="173" t="s">
        <v>144</v>
      </c>
      <c r="L237" s="178"/>
      <c r="M237" s="179" t="s">
        <v>1</v>
      </c>
      <c r="N237" s="180" t="s">
        <v>44</v>
      </c>
      <c r="P237" s="145">
        <f>O237*H237</f>
        <v>0</v>
      </c>
      <c r="Q237" s="145">
        <v>2.9999999999999997E-4</v>
      </c>
      <c r="R237" s="145">
        <f>Q237*H237</f>
        <v>2.06397E-2</v>
      </c>
      <c r="S237" s="145">
        <v>0</v>
      </c>
      <c r="T237" s="146">
        <f>S237*H237</f>
        <v>0</v>
      </c>
      <c r="AR237" s="147" t="s">
        <v>196</v>
      </c>
      <c r="AT237" s="147" t="s">
        <v>270</v>
      </c>
      <c r="AU237" s="147" t="s">
        <v>87</v>
      </c>
      <c r="AY237" s="17" t="s">
        <v>138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7" t="s">
        <v>21</v>
      </c>
      <c r="BK237" s="148">
        <f>ROUND(I237*H237,2)</f>
        <v>0</v>
      </c>
      <c r="BL237" s="17" t="s">
        <v>145</v>
      </c>
      <c r="BM237" s="147" t="s">
        <v>296</v>
      </c>
    </row>
    <row r="238" spans="2:65" s="1" customFormat="1" ht="19.5">
      <c r="B238" s="32"/>
      <c r="D238" s="149" t="s">
        <v>147</v>
      </c>
      <c r="F238" s="150" t="s">
        <v>295</v>
      </c>
      <c r="I238" s="151"/>
      <c r="L238" s="32"/>
      <c r="M238" s="152"/>
      <c r="T238" s="56"/>
      <c r="AT238" s="17" t="s">
        <v>147</v>
      </c>
      <c r="AU238" s="17" t="s">
        <v>87</v>
      </c>
    </row>
    <row r="239" spans="2:65" s="13" customFormat="1">
      <c r="B239" s="160"/>
      <c r="D239" s="149" t="s">
        <v>162</v>
      </c>
      <c r="F239" s="193" t="s">
        <v>297</v>
      </c>
      <c r="H239" s="194">
        <v>68.799000000000007</v>
      </c>
      <c r="I239" s="162"/>
      <c r="L239" s="160"/>
      <c r="M239" s="163"/>
      <c r="T239" s="164"/>
      <c r="AT239" s="161" t="s">
        <v>162</v>
      </c>
      <c r="AU239" s="161" t="s">
        <v>87</v>
      </c>
      <c r="AV239" s="13" t="s">
        <v>87</v>
      </c>
      <c r="AW239" s="13" t="s">
        <v>4</v>
      </c>
      <c r="AX239" s="13" t="s">
        <v>21</v>
      </c>
      <c r="AY239" s="161" t="s">
        <v>138</v>
      </c>
    </row>
    <row r="240" spans="2:65" s="1" customFormat="1" ht="16.5" customHeight="1">
      <c r="B240" s="32"/>
      <c r="C240" s="136" t="s">
        <v>298</v>
      </c>
      <c r="D240" s="136" t="s">
        <v>140</v>
      </c>
      <c r="E240" s="137" t="s">
        <v>299</v>
      </c>
      <c r="F240" s="138" t="s">
        <v>300</v>
      </c>
      <c r="G240" s="139" t="s">
        <v>183</v>
      </c>
      <c r="H240" s="140">
        <v>99.393000000000001</v>
      </c>
      <c r="I240" s="141"/>
      <c r="J240" s="142">
        <f>ROUND(I240*H240,2)</f>
        <v>0</v>
      </c>
      <c r="K240" s="138" t="s">
        <v>144</v>
      </c>
      <c r="L240" s="32"/>
      <c r="M240" s="143" t="s">
        <v>1</v>
      </c>
      <c r="N240" s="144" t="s">
        <v>44</v>
      </c>
      <c r="P240" s="145">
        <f>O240*H240</f>
        <v>0</v>
      </c>
      <c r="Q240" s="145">
        <v>2.5018699999999998</v>
      </c>
      <c r="R240" s="145">
        <f>Q240*H240</f>
        <v>248.66836490999998</v>
      </c>
      <c r="S240" s="145">
        <v>0</v>
      </c>
      <c r="T240" s="146">
        <f>S240*H240</f>
        <v>0</v>
      </c>
      <c r="AR240" s="147" t="s">
        <v>145</v>
      </c>
      <c r="AT240" s="147" t="s">
        <v>140</v>
      </c>
      <c r="AU240" s="147" t="s">
        <v>87</v>
      </c>
      <c r="AY240" s="17" t="s">
        <v>138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7" t="s">
        <v>21</v>
      </c>
      <c r="BK240" s="148">
        <f>ROUND(I240*H240,2)</f>
        <v>0</v>
      </c>
      <c r="BL240" s="17" t="s">
        <v>145</v>
      </c>
      <c r="BM240" s="147" t="s">
        <v>301</v>
      </c>
    </row>
    <row r="241" spans="2:65" s="1" customFormat="1" ht="19.5">
      <c r="B241" s="32"/>
      <c r="D241" s="149" t="s">
        <v>147</v>
      </c>
      <c r="F241" s="150" t="s">
        <v>302</v>
      </c>
      <c r="I241" s="151"/>
      <c r="L241" s="32"/>
      <c r="M241" s="152"/>
      <c r="T241" s="56"/>
      <c r="AT241" s="17" t="s">
        <v>147</v>
      </c>
      <c r="AU241" s="17" t="s">
        <v>87</v>
      </c>
    </row>
    <row r="242" spans="2:65" s="1" customFormat="1">
      <c r="B242" s="32"/>
      <c r="D242" s="153" t="s">
        <v>149</v>
      </c>
      <c r="F242" s="154" t="s">
        <v>303</v>
      </c>
      <c r="I242" s="151"/>
      <c r="L242" s="32"/>
      <c r="M242" s="152"/>
      <c r="T242" s="56"/>
      <c r="AT242" s="17" t="s">
        <v>149</v>
      </c>
      <c r="AU242" s="17" t="s">
        <v>87</v>
      </c>
    </row>
    <row r="243" spans="2:65" s="12" customFormat="1">
      <c r="B243" s="155"/>
      <c r="D243" s="149" t="s">
        <v>162</v>
      </c>
      <c r="E243" s="156" t="s">
        <v>1</v>
      </c>
      <c r="F243" s="192" t="s">
        <v>304</v>
      </c>
      <c r="H243" s="156" t="s">
        <v>1</v>
      </c>
      <c r="I243" s="157"/>
      <c r="L243" s="155"/>
      <c r="M243" s="158"/>
      <c r="T243" s="159"/>
      <c r="AT243" s="156" t="s">
        <v>162</v>
      </c>
      <c r="AU243" s="156" t="s">
        <v>87</v>
      </c>
      <c r="AV243" s="12" t="s">
        <v>21</v>
      </c>
      <c r="AW243" s="12" t="s">
        <v>36</v>
      </c>
      <c r="AX243" s="12" t="s">
        <v>79</v>
      </c>
      <c r="AY243" s="156" t="s">
        <v>138</v>
      </c>
    </row>
    <row r="244" spans="2:65" s="13" customFormat="1">
      <c r="B244" s="160"/>
      <c r="D244" s="149" t="s">
        <v>162</v>
      </c>
      <c r="E244" s="161" t="s">
        <v>1</v>
      </c>
      <c r="F244" s="193" t="s">
        <v>305</v>
      </c>
      <c r="H244" s="194">
        <v>12.656000000000001</v>
      </c>
      <c r="I244" s="162"/>
      <c r="L244" s="160"/>
      <c r="M244" s="163"/>
      <c r="T244" s="164"/>
      <c r="AT244" s="161" t="s">
        <v>162</v>
      </c>
      <c r="AU244" s="161" t="s">
        <v>87</v>
      </c>
      <c r="AV244" s="13" t="s">
        <v>87</v>
      </c>
      <c r="AW244" s="13" t="s">
        <v>36</v>
      </c>
      <c r="AX244" s="13" t="s">
        <v>79</v>
      </c>
      <c r="AY244" s="161" t="s">
        <v>138</v>
      </c>
    </row>
    <row r="245" spans="2:65" s="15" customFormat="1">
      <c r="B245" s="181"/>
      <c r="D245" s="149" t="s">
        <v>162</v>
      </c>
      <c r="E245" s="182" t="s">
        <v>1</v>
      </c>
      <c r="F245" s="197" t="s">
        <v>306</v>
      </c>
      <c r="H245" s="198">
        <v>12.656000000000001</v>
      </c>
      <c r="I245" s="183"/>
      <c r="L245" s="181"/>
      <c r="M245" s="184"/>
      <c r="T245" s="185"/>
      <c r="AT245" s="182" t="s">
        <v>162</v>
      </c>
      <c r="AU245" s="182" t="s">
        <v>87</v>
      </c>
      <c r="AV245" s="15" t="s">
        <v>155</v>
      </c>
      <c r="AW245" s="15" t="s">
        <v>36</v>
      </c>
      <c r="AX245" s="15" t="s">
        <v>79</v>
      </c>
      <c r="AY245" s="182" t="s">
        <v>138</v>
      </c>
    </row>
    <row r="246" spans="2:65" s="12" customFormat="1">
      <c r="B246" s="155"/>
      <c r="D246" s="149" t="s">
        <v>162</v>
      </c>
      <c r="E246" s="156" t="s">
        <v>1</v>
      </c>
      <c r="F246" s="192" t="s">
        <v>291</v>
      </c>
      <c r="H246" s="156" t="s">
        <v>1</v>
      </c>
      <c r="I246" s="157"/>
      <c r="L246" s="155"/>
      <c r="M246" s="158"/>
      <c r="T246" s="159"/>
      <c r="AT246" s="156" t="s">
        <v>162</v>
      </c>
      <c r="AU246" s="156" t="s">
        <v>87</v>
      </c>
      <c r="AV246" s="12" t="s">
        <v>21</v>
      </c>
      <c r="AW246" s="12" t="s">
        <v>36</v>
      </c>
      <c r="AX246" s="12" t="s">
        <v>79</v>
      </c>
      <c r="AY246" s="156" t="s">
        <v>138</v>
      </c>
    </row>
    <row r="247" spans="2:65" s="13" customFormat="1">
      <c r="B247" s="160"/>
      <c r="D247" s="149" t="s">
        <v>162</v>
      </c>
      <c r="E247" s="161" t="s">
        <v>1</v>
      </c>
      <c r="F247" s="193" t="s">
        <v>307</v>
      </c>
      <c r="H247" s="194">
        <v>83.795000000000002</v>
      </c>
      <c r="I247" s="162"/>
      <c r="L247" s="160"/>
      <c r="M247" s="163"/>
      <c r="T247" s="164"/>
      <c r="AT247" s="161" t="s">
        <v>162</v>
      </c>
      <c r="AU247" s="161" t="s">
        <v>87</v>
      </c>
      <c r="AV247" s="13" t="s">
        <v>87</v>
      </c>
      <c r="AW247" s="13" t="s">
        <v>36</v>
      </c>
      <c r="AX247" s="13" t="s">
        <v>79</v>
      </c>
      <c r="AY247" s="161" t="s">
        <v>138</v>
      </c>
    </row>
    <row r="248" spans="2:65" s="13" customFormat="1">
      <c r="B248" s="160"/>
      <c r="D248" s="149" t="s">
        <v>162</v>
      </c>
      <c r="E248" s="161" t="s">
        <v>1</v>
      </c>
      <c r="F248" s="193" t="s">
        <v>308</v>
      </c>
      <c r="H248" s="194">
        <v>4.7E-2</v>
      </c>
      <c r="I248" s="162"/>
      <c r="L248" s="160"/>
      <c r="M248" s="163"/>
      <c r="T248" s="164"/>
      <c r="AT248" s="161" t="s">
        <v>162</v>
      </c>
      <c r="AU248" s="161" t="s">
        <v>87</v>
      </c>
      <c r="AV248" s="13" t="s">
        <v>87</v>
      </c>
      <c r="AW248" s="13" t="s">
        <v>36</v>
      </c>
      <c r="AX248" s="13" t="s">
        <v>79</v>
      </c>
      <c r="AY248" s="161" t="s">
        <v>138</v>
      </c>
    </row>
    <row r="249" spans="2:65" s="15" customFormat="1">
      <c r="B249" s="181"/>
      <c r="D249" s="149" t="s">
        <v>162</v>
      </c>
      <c r="E249" s="182" t="s">
        <v>1</v>
      </c>
      <c r="F249" s="197" t="s">
        <v>306</v>
      </c>
      <c r="H249" s="198">
        <v>83.841999999999999</v>
      </c>
      <c r="I249" s="183"/>
      <c r="L249" s="181"/>
      <c r="M249" s="184"/>
      <c r="T249" s="185"/>
      <c r="AT249" s="182" t="s">
        <v>162</v>
      </c>
      <c r="AU249" s="182" t="s">
        <v>87</v>
      </c>
      <c r="AV249" s="15" t="s">
        <v>155</v>
      </c>
      <c r="AW249" s="15" t="s">
        <v>36</v>
      </c>
      <c r="AX249" s="15" t="s">
        <v>79</v>
      </c>
      <c r="AY249" s="182" t="s">
        <v>138</v>
      </c>
    </row>
    <row r="250" spans="2:65" s="14" customFormat="1">
      <c r="B250" s="165"/>
      <c r="D250" s="149" t="s">
        <v>162</v>
      </c>
      <c r="E250" s="166" t="s">
        <v>1</v>
      </c>
      <c r="F250" s="195" t="s">
        <v>173</v>
      </c>
      <c r="H250" s="196">
        <v>96.498000000000005</v>
      </c>
      <c r="I250" s="167"/>
      <c r="L250" s="165"/>
      <c r="M250" s="168"/>
      <c r="T250" s="169"/>
      <c r="AT250" s="166" t="s">
        <v>162</v>
      </c>
      <c r="AU250" s="166" t="s">
        <v>87</v>
      </c>
      <c r="AV250" s="14" t="s">
        <v>145</v>
      </c>
      <c r="AW250" s="14" t="s">
        <v>36</v>
      </c>
      <c r="AX250" s="14" t="s">
        <v>21</v>
      </c>
      <c r="AY250" s="166" t="s">
        <v>138</v>
      </c>
    </row>
    <row r="251" spans="2:65" s="13" customFormat="1">
      <c r="B251" s="160"/>
      <c r="D251" s="149" t="s">
        <v>162</v>
      </c>
      <c r="F251" s="193" t="s">
        <v>309</v>
      </c>
      <c r="H251" s="194">
        <v>99.393000000000001</v>
      </c>
      <c r="I251" s="162"/>
      <c r="L251" s="160"/>
      <c r="M251" s="163"/>
      <c r="T251" s="164"/>
      <c r="AT251" s="161" t="s">
        <v>162</v>
      </c>
      <c r="AU251" s="161" t="s">
        <v>87</v>
      </c>
      <c r="AV251" s="13" t="s">
        <v>87</v>
      </c>
      <c r="AW251" s="13" t="s">
        <v>4</v>
      </c>
      <c r="AX251" s="13" t="s">
        <v>21</v>
      </c>
      <c r="AY251" s="161" t="s">
        <v>138</v>
      </c>
    </row>
    <row r="252" spans="2:65" s="1" customFormat="1" ht="16.5" customHeight="1">
      <c r="B252" s="32"/>
      <c r="C252" s="136" t="s">
        <v>310</v>
      </c>
      <c r="D252" s="136" t="s">
        <v>140</v>
      </c>
      <c r="E252" s="137" t="s">
        <v>311</v>
      </c>
      <c r="F252" s="138" t="s">
        <v>312</v>
      </c>
      <c r="G252" s="139" t="s">
        <v>158</v>
      </c>
      <c r="H252" s="140">
        <v>184.608</v>
      </c>
      <c r="I252" s="141"/>
      <c r="J252" s="142">
        <f>ROUND(I252*H252,2)</f>
        <v>0</v>
      </c>
      <c r="K252" s="138" t="s">
        <v>144</v>
      </c>
      <c r="L252" s="32"/>
      <c r="M252" s="143" t="s">
        <v>1</v>
      </c>
      <c r="N252" s="144" t="s">
        <v>44</v>
      </c>
      <c r="P252" s="145">
        <f>O252*H252</f>
        <v>0</v>
      </c>
      <c r="Q252" s="145">
        <v>2.6900000000000001E-3</v>
      </c>
      <c r="R252" s="145">
        <f>Q252*H252</f>
        <v>0.49659552000000001</v>
      </c>
      <c r="S252" s="145">
        <v>0</v>
      </c>
      <c r="T252" s="146">
        <f>S252*H252</f>
        <v>0</v>
      </c>
      <c r="AR252" s="147" t="s">
        <v>145</v>
      </c>
      <c r="AT252" s="147" t="s">
        <v>140</v>
      </c>
      <c r="AU252" s="147" t="s">
        <v>87</v>
      </c>
      <c r="AY252" s="17" t="s">
        <v>138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21</v>
      </c>
      <c r="BK252" s="148">
        <f>ROUND(I252*H252,2)</f>
        <v>0</v>
      </c>
      <c r="BL252" s="17" t="s">
        <v>145</v>
      </c>
      <c r="BM252" s="147" t="s">
        <v>313</v>
      </c>
    </row>
    <row r="253" spans="2:65" s="1" customFormat="1">
      <c r="B253" s="32"/>
      <c r="D253" s="149" t="s">
        <v>147</v>
      </c>
      <c r="F253" s="150" t="s">
        <v>314</v>
      </c>
      <c r="I253" s="151"/>
      <c r="L253" s="32"/>
      <c r="M253" s="152"/>
      <c r="T253" s="56"/>
      <c r="AT253" s="17" t="s">
        <v>147</v>
      </c>
      <c r="AU253" s="17" t="s">
        <v>87</v>
      </c>
    </row>
    <row r="254" spans="2:65" s="1" customFormat="1">
      <c r="B254" s="32"/>
      <c r="D254" s="153" t="s">
        <v>149</v>
      </c>
      <c r="F254" s="154" t="s">
        <v>315</v>
      </c>
      <c r="I254" s="151"/>
      <c r="L254" s="32"/>
      <c r="M254" s="152"/>
      <c r="T254" s="56"/>
      <c r="AT254" s="17" t="s">
        <v>149</v>
      </c>
      <c r="AU254" s="17" t="s">
        <v>87</v>
      </c>
    </row>
    <row r="255" spans="2:65" s="12" customFormat="1">
      <c r="B255" s="155"/>
      <c r="D255" s="149" t="s">
        <v>162</v>
      </c>
      <c r="E255" s="156" t="s">
        <v>1</v>
      </c>
      <c r="F255" s="192" t="s">
        <v>304</v>
      </c>
      <c r="H255" s="156" t="s">
        <v>1</v>
      </c>
      <c r="I255" s="157"/>
      <c r="L255" s="155"/>
      <c r="M255" s="158"/>
      <c r="T255" s="159"/>
      <c r="AT255" s="156" t="s">
        <v>162</v>
      </c>
      <c r="AU255" s="156" t="s">
        <v>87</v>
      </c>
      <c r="AV255" s="12" t="s">
        <v>21</v>
      </c>
      <c r="AW255" s="12" t="s">
        <v>36</v>
      </c>
      <c r="AX255" s="12" t="s">
        <v>79</v>
      </c>
      <c r="AY255" s="156" t="s">
        <v>138</v>
      </c>
    </row>
    <row r="256" spans="2:65" s="13" customFormat="1">
      <c r="B256" s="160"/>
      <c r="D256" s="149" t="s">
        <v>162</v>
      </c>
      <c r="E256" s="161" t="s">
        <v>1</v>
      </c>
      <c r="F256" s="193" t="s">
        <v>316</v>
      </c>
      <c r="H256" s="194">
        <v>22.6</v>
      </c>
      <c r="I256" s="162"/>
      <c r="L256" s="160"/>
      <c r="M256" s="163"/>
      <c r="T256" s="164"/>
      <c r="AT256" s="161" t="s">
        <v>162</v>
      </c>
      <c r="AU256" s="161" t="s">
        <v>87</v>
      </c>
      <c r="AV256" s="13" t="s">
        <v>87</v>
      </c>
      <c r="AW256" s="13" t="s">
        <v>36</v>
      </c>
      <c r="AX256" s="13" t="s">
        <v>79</v>
      </c>
      <c r="AY256" s="161" t="s">
        <v>138</v>
      </c>
    </row>
    <row r="257" spans="2:65" s="15" customFormat="1">
      <c r="B257" s="181"/>
      <c r="D257" s="149" t="s">
        <v>162</v>
      </c>
      <c r="E257" s="182" t="s">
        <v>1</v>
      </c>
      <c r="F257" s="197" t="s">
        <v>306</v>
      </c>
      <c r="H257" s="198">
        <v>22.6</v>
      </c>
      <c r="I257" s="183"/>
      <c r="L257" s="181"/>
      <c r="M257" s="184"/>
      <c r="T257" s="185"/>
      <c r="AT257" s="182" t="s">
        <v>162</v>
      </c>
      <c r="AU257" s="182" t="s">
        <v>87</v>
      </c>
      <c r="AV257" s="15" t="s">
        <v>155</v>
      </c>
      <c r="AW257" s="15" t="s">
        <v>36</v>
      </c>
      <c r="AX257" s="15" t="s">
        <v>79</v>
      </c>
      <c r="AY257" s="182" t="s">
        <v>138</v>
      </c>
    </row>
    <row r="258" spans="2:65" s="12" customFormat="1">
      <c r="B258" s="155"/>
      <c r="D258" s="149" t="s">
        <v>162</v>
      </c>
      <c r="E258" s="156" t="s">
        <v>1</v>
      </c>
      <c r="F258" s="192" t="s">
        <v>291</v>
      </c>
      <c r="H258" s="156" t="s">
        <v>1</v>
      </c>
      <c r="I258" s="157"/>
      <c r="L258" s="155"/>
      <c r="M258" s="158"/>
      <c r="T258" s="159"/>
      <c r="AT258" s="156" t="s">
        <v>162</v>
      </c>
      <c r="AU258" s="156" t="s">
        <v>87</v>
      </c>
      <c r="AV258" s="12" t="s">
        <v>21</v>
      </c>
      <c r="AW258" s="12" t="s">
        <v>36</v>
      </c>
      <c r="AX258" s="12" t="s">
        <v>79</v>
      </c>
      <c r="AY258" s="156" t="s">
        <v>138</v>
      </c>
    </row>
    <row r="259" spans="2:65" s="13" customFormat="1">
      <c r="B259" s="160"/>
      <c r="D259" s="149" t="s">
        <v>162</v>
      </c>
      <c r="E259" s="161" t="s">
        <v>1</v>
      </c>
      <c r="F259" s="193" t="s">
        <v>317</v>
      </c>
      <c r="H259" s="194">
        <v>158.72499999999999</v>
      </c>
      <c r="I259" s="162"/>
      <c r="L259" s="160"/>
      <c r="M259" s="163"/>
      <c r="T259" s="164"/>
      <c r="AT259" s="161" t="s">
        <v>162</v>
      </c>
      <c r="AU259" s="161" t="s">
        <v>87</v>
      </c>
      <c r="AV259" s="13" t="s">
        <v>87</v>
      </c>
      <c r="AW259" s="13" t="s">
        <v>36</v>
      </c>
      <c r="AX259" s="13" t="s">
        <v>79</v>
      </c>
      <c r="AY259" s="161" t="s">
        <v>138</v>
      </c>
    </row>
    <row r="260" spans="2:65" s="13" customFormat="1">
      <c r="B260" s="160"/>
      <c r="D260" s="149" t="s">
        <v>162</v>
      </c>
      <c r="E260" s="161" t="s">
        <v>1</v>
      </c>
      <c r="F260" s="193" t="s">
        <v>318</v>
      </c>
      <c r="H260" s="194">
        <v>3.2829999999999999</v>
      </c>
      <c r="I260" s="162"/>
      <c r="L260" s="160"/>
      <c r="M260" s="163"/>
      <c r="T260" s="164"/>
      <c r="AT260" s="161" t="s">
        <v>162</v>
      </c>
      <c r="AU260" s="161" t="s">
        <v>87</v>
      </c>
      <c r="AV260" s="13" t="s">
        <v>87</v>
      </c>
      <c r="AW260" s="13" t="s">
        <v>36</v>
      </c>
      <c r="AX260" s="13" t="s">
        <v>79</v>
      </c>
      <c r="AY260" s="161" t="s">
        <v>138</v>
      </c>
    </row>
    <row r="261" spans="2:65" s="15" customFormat="1">
      <c r="B261" s="181"/>
      <c r="D261" s="149" t="s">
        <v>162</v>
      </c>
      <c r="E261" s="182" t="s">
        <v>1</v>
      </c>
      <c r="F261" s="197" t="s">
        <v>306</v>
      </c>
      <c r="H261" s="198">
        <v>162.00800000000001</v>
      </c>
      <c r="I261" s="183"/>
      <c r="L261" s="181"/>
      <c r="M261" s="184"/>
      <c r="T261" s="185"/>
      <c r="AT261" s="182" t="s">
        <v>162</v>
      </c>
      <c r="AU261" s="182" t="s">
        <v>87</v>
      </c>
      <c r="AV261" s="15" t="s">
        <v>155</v>
      </c>
      <c r="AW261" s="15" t="s">
        <v>36</v>
      </c>
      <c r="AX261" s="15" t="s">
        <v>79</v>
      </c>
      <c r="AY261" s="182" t="s">
        <v>138</v>
      </c>
    </row>
    <row r="262" spans="2:65" s="14" customFormat="1">
      <c r="B262" s="165"/>
      <c r="D262" s="149" t="s">
        <v>162</v>
      </c>
      <c r="E262" s="166" t="s">
        <v>1</v>
      </c>
      <c r="F262" s="195" t="s">
        <v>173</v>
      </c>
      <c r="H262" s="196">
        <v>184.608</v>
      </c>
      <c r="I262" s="167"/>
      <c r="L262" s="165"/>
      <c r="M262" s="168"/>
      <c r="T262" s="169"/>
      <c r="AT262" s="166" t="s">
        <v>162</v>
      </c>
      <c r="AU262" s="166" t="s">
        <v>87</v>
      </c>
      <c r="AV262" s="14" t="s">
        <v>145</v>
      </c>
      <c r="AW262" s="14" t="s">
        <v>36</v>
      </c>
      <c r="AX262" s="14" t="s">
        <v>21</v>
      </c>
      <c r="AY262" s="166" t="s">
        <v>138</v>
      </c>
    </row>
    <row r="263" spans="2:65" s="1" customFormat="1" ht="16.5" customHeight="1">
      <c r="B263" s="32"/>
      <c r="C263" s="136" t="s">
        <v>319</v>
      </c>
      <c r="D263" s="136" t="s">
        <v>140</v>
      </c>
      <c r="E263" s="137" t="s">
        <v>320</v>
      </c>
      <c r="F263" s="138" t="s">
        <v>321</v>
      </c>
      <c r="G263" s="139" t="s">
        <v>158</v>
      </c>
      <c r="H263" s="140">
        <v>184.608</v>
      </c>
      <c r="I263" s="141"/>
      <c r="J263" s="142">
        <f>ROUND(I263*H263,2)</f>
        <v>0</v>
      </c>
      <c r="K263" s="138" t="s">
        <v>144</v>
      </c>
      <c r="L263" s="32"/>
      <c r="M263" s="143" t="s">
        <v>1</v>
      </c>
      <c r="N263" s="144" t="s">
        <v>44</v>
      </c>
      <c r="P263" s="145">
        <f>O263*H263</f>
        <v>0</v>
      </c>
      <c r="Q263" s="145">
        <v>0</v>
      </c>
      <c r="R263" s="145">
        <f>Q263*H263</f>
        <v>0</v>
      </c>
      <c r="S263" s="145">
        <v>0</v>
      </c>
      <c r="T263" s="146">
        <f>S263*H263</f>
        <v>0</v>
      </c>
      <c r="AR263" s="147" t="s">
        <v>145</v>
      </c>
      <c r="AT263" s="147" t="s">
        <v>140</v>
      </c>
      <c r="AU263" s="147" t="s">
        <v>87</v>
      </c>
      <c r="AY263" s="17" t="s">
        <v>138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21</v>
      </c>
      <c r="BK263" s="148">
        <f>ROUND(I263*H263,2)</f>
        <v>0</v>
      </c>
      <c r="BL263" s="17" t="s">
        <v>145</v>
      </c>
      <c r="BM263" s="147" t="s">
        <v>322</v>
      </c>
    </row>
    <row r="264" spans="2:65" s="1" customFormat="1">
      <c r="B264" s="32"/>
      <c r="D264" s="149" t="s">
        <v>147</v>
      </c>
      <c r="F264" s="150" t="s">
        <v>323</v>
      </c>
      <c r="I264" s="151"/>
      <c r="L264" s="32"/>
      <c r="M264" s="152"/>
      <c r="T264" s="56"/>
      <c r="AT264" s="17" t="s">
        <v>147</v>
      </c>
      <c r="AU264" s="17" t="s">
        <v>87</v>
      </c>
    </row>
    <row r="265" spans="2:65" s="1" customFormat="1">
      <c r="B265" s="32"/>
      <c r="D265" s="153" t="s">
        <v>149</v>
      </c>
      <c r="F265" s="154" t="s">
        <v>324</v>
      </c>
      <c r="I265" s="151"/>
      <c r="L265" s="32"/>
      <c r="M265" s="152"/>
      <c r="T265" s="56"/>
      <c r="AT265" s="17" t="s">
        <v>149</v>
      </c>
      <c r="AU265" s="17" t="s">
        <v>87</v>
      </c>
    </row>
    <row r="266" spans="2:65" s="12" customFormat="1">
      <c r="B266" s="155"/>
      <c r="D266" s="149" t="s">
        <v>162</v>
      </c>
      <c r="E266" s="156" t="s">
        <v>1</v>
      </c>
      <c r="F266" s="192" t="s">
        <v>304</v>
      </c>
      <c r="H266" s="156" t="s">
        <v>1</v>
      </c>
      <c r="I266" s="157"/>
      <c r="L266" s="155"/>
      <c r="M266" s="158"/>
      <c r="T266" s="159"/>
      <c r="AT266" s="156" t="s">
        <v>162</v>
      </c>
      <c r="AU266" s="156" t="s">
        <v>87</v>
      </c>
      <c r="AV266" s="12" t="s">
        <v>21</v>
      </c>
      <c r="AW266" s="12" t="s">
        <v>36</v>
      </c>
      <c r="AX266" s="12" t="s">
        <v>79</v>
      </c>
      <c r="AY266" s="156" t="s">
        <v>138</v>
      </c>
    </row>
    <row r="267" spans="2:65" s="13" customFormat="1">
      <c r="B267" s="160"/>
      <c r="D267" s="149" t="s">
        <v>162</v>
      </c>
      <c r="E267" s="161" t="s">
        <v>1</v>
      </c>
      <c r="F267" s="193" t="s">
        <v>316</v>
      </c>
      <c r="H267" s="194">
        <v>22.6</v>
      </c>
      <c r="I267" s="162"/>
      <c r="L267" s="160"/>
      <c r="M267" s="163"/>
      <c r="T267" s="164"/>
      <c r="AT267" s="161" t="s">
        <v>162</v>
      </c>
      <c r="AU267" s="161" t="s">
        <v>87</v>
      </c>
      <c r="AV267" s="13" t="s">
        <v>87</v>
      </c>
      <c r="AW267" s="13" t="s">
        <v>36</v>
      </c>
      <c r="AX267" s="13" t="s">
        <v>79</v>
      </c>
      <c r="AY267" s="161" t="s">
        <v>138</v>
      </c>
    </row>
    <row r="268" spans="2:65" s="15" customFormat="1">
      <c r="B268" s="181"/>
      <c r="D268" s="149" t="s">
        <v>162</v>
      </c>
      <c r="E268" s="182" t="s">
        <v>1</v>
      </c>
      <c r="F268" s="197" t="s">
        <v>306</v>
      </c>
      <c r="H268" s="198">
        <v>22.6</v>
      </c>
      <c r="I268" s="183"/>
      <c r="L268" s="181"/>
      <c r="M268" s="184"/>
      <c r="T268" s="185"/>
      <c r="AT268" s="182" t="s">
        <v>162</v>
      </c>
      <c r="AU268" s="182" t="s">
        <v>87</v>
      </c>
      <c r="AV268" s="15" t="s">
        <v>155</v>
      </c>
      <c r="AW268" s="15" t="s">
        <v>36</v>
      </c>
      <c r="AX268" s="15" t="s">
        <v>79</v>
      </c>
      <c r="AY268" s="182" t="s">
        <v>138</v>
      </c>
    </row>
    <row r="269" spans="2:65" s="12" customFormat="1">
      <c r="B269" s="155"/>
      <c r="D269" s="149" t="s">
        <v>162</v>
      </c>
      <c r="E269" s="156" t="s">
        <v>1</v>
      </c>
      <c r="F269" s="192" t="s">
        <v>291</v>
      </c>
      <c r="H269" s="156" t="s">
        <v>1</v>
      </c>
      <c r="I269" s="157"/>
      <c r="L269" s="155"/>
      <c r="M269" s="158"/>
      <c r="T269" s="159"/>
      <c r="AT269" s="156" t="s">
        <v>162</v>
      </c>
      <c r="AU269" s="156" t="s">
        <v>87</v>
      </c>
      <c r="AV269" s="12" t="s">
        <v>21</v>
      </c>
      <c r="AW269" s="12" t="s">
        <v>36</v>
      </c>
      <c r="AX269" s="12" t="s">
        <v>79</v>
      </c>
      <c r="AY269" s="156" t="s">
        <v>138</v>
      </c>
    </row>
    <row r="270" spans="2:65" s="13" customFormat="1">
      <c r="B270" s="160"/>
      <c r="D270" s="149" t="s">
        <v>162</v>
      </c>
      <c r="E270" s="161" t="s">
        <v>1</v>
      </c>
      <c r="F270" s="193" t="s">
        <v>317</v>
      </c>
      <c r="H270" s="194">
        <v>158.72499999999999</v>
      </c>
      <c r="I270" s="162"/>
      <c r="L270" s="160"/>
      <c r="M270" s="163"/>
      <c r="T270" s="164"/>
      <c r="AT270" s="161" t="s">
        <v>162</v>
      </c>
      <c r="AU270" s="161" t="s">
        <v>87</v>
      </c>
      <c r="AV270" s="13" t="s">
        <v>87</v>
      </c>
      <c r="AW270" s="13" t="s">
        <v>36</v>
      </c>
      <c r="AX270" s="13" t="s">
        <v>79</v>
      </c>
      <c r="AY270" s="161" t="s">
        <v>138</v>
      </c>
    </row>
    <row r="271" spans="2:65" s="13" customFormat="1">
      <c r="B271" s="160"/>
      <c r="D271" s="149" t="s">
        <v>162</v>
      </c>
      <c r="E271" s="161" t="s">
        <v>1</v>
      </c>
      <c r="F271" s="193" t="s">
        <v>318</v>
      </c>
      <c r="H271" s="194">
        <v>3.2829999999999999</v>
      </c>
      <c r="I271" s="162"/>
      <c r="L271" s="160"/>
      <c r="M271" s="163"/>
      <c r="T271" s="164"/>
      <c r="AT271" s="161" t="s">
        <v>162</v>
      </c>
      <c r="AU271" s="161" t="s">
        <v>87</v>
      </c>
      <c r="AV271" s="13" t="s">
        <v>87</v>
      </c>
      <c r="AW271" s="13" t="s">
        <v>36</v>
      </c>
      <c r="AX271" s="13" t="s">
        <v>79</v>
      </c>
      <c r="AY271" s="161" t="s">
        <v>138</v>
      </c>
    </row>
    <row r="272" spans="2:65" s="15" customFormat="1">
      <c r="B272" s="181"/>
      <c r="D272" s="149" t="s">
        <v>162</v>
      </c>
      <c r="E272" s="182" t="s">
        <v>1</v>
      </c>
      <c r="F272" s="197" t="s">
        <v>306</v>
      </c>
      <c r="H272" s="198">
        <v>162.00800000000001</v>
      </c>
      <c r="I272" s="183"/>
      <c r="L272" s="181"/>
      <c r="M272" s="184"/>
      <c r="T272" s="185"/>
      <c r="AT272" s="182" t="s">
        <v>162</v>
      </c>
      <c r="AU272" s="182" t="s">
        <v>87</v>
      </c>
      <c r="AV272" s="15" t="s">
        <v>155</v>
      </c>
      <c r="AW272" s="15" t="s">
        <v>36</v>
      </c>
      <c r="AX272" s="15" t="s">
        <v>79</v>
      </c>
      <c r="AY272" s="182" t="s">
        <v>138</v>
      </c>
    </row>
    <row r="273" spans="2:65" s="14" customFormat="1">
      <c r="B273" s="165"/>
      <c r="D273" s="149" t="s">
        <v>162</v>
      </c>
      <c r="E273" s="166" t="s">
        <v>1</v>
      </c>
      <c r="F273" s="195" t="s">
        <v>173</v>
      </c>
      <c r="H273" s="196">
        <v>184.608</v>
      </c>
      <c r="I273" s="167"/>
      <c r="L273" s="165"/>
      <c r="M273" s="168"/>
      <c r="T273" s="169"/>
      <c r="AT273" s="166" t="s">
        <v>162</v>
      </c>
      <c r="AU273" s="166" t="s">
        <v>87</v>
      </c>
      <c r="AV273" s="14" t="s">
        <v>145</v>
      </c>
      <c r="AW273" s="14" t="s">
        <v>36</v>
      </c>
      <c r="AX273" s="14" t="s">
        <v>21</v>
      </c>
      <c r="AY273" s="166" t="s">
        <v>138</v>
      </c>
    </row>
    <row r="274" spans="2:65" s="1" customFormat="1" ht="21.75" customHeight="1">
      <c r="B274" s="32"/>
      <c r="C274" s="136" t="s">
        <v>325</v>
      </c>
      <c r="D274" s="136" t="s">
        <v>140</v>
      </c>
      <c r="E274" s="137" t="s">
        <v>326</v>
      </c>
      <c r="F274" s="138" t="s">
        <v>327</v>
      </c>
      <c r="G274" s="139" t="s">
        <v>256</v>
      </c>
      <c r="H274" s="140">
        <v>4.9329999999999998</v>
      </c>
      <c r="I274" s="141"/>
      <c r="J274" s="142">
        <f>ROUND(I274*H274,2)</f>
        <v>0</v>
      </c>
      <c r="K274" s="138" t="s">
        <v>144</v>
      </c>
      <c r="L274" s="32"/>
      <c r="M274" s="143" t="s">
        <v>1</v>
      </c>
      <c r="N274" s="144" t="s">
        <v>44</v>
      </c>
      <c r="P274" s="145">
        <f>O274*H274</f>
        <v>0</v>
      </c>
      <c r="Q274" s="145">
        <v>1.0606199999999999</v>
      </c>
      <c r="R274" s="145">
        <f>Q274*H274</f>
        <v>5.2320384599999992</v>
      </c>
      <c r="S274" s="145">
        <v>0</v>
      </c>
      <c r="T274" s="146">
        <f>S274*H274</f>
        <v>0</v>
      </c>
      <c r="AR274" s="147" t="s">
        <v>145</v>
      </c>
      <c r="AT274" s="147" t="s">
        <v>140</v>
      </c>
      <c r="AU274" s="147" t="s">
        <v>87</v>
      </c>
      <c r="AY274" s="17" t="s">
        <v>138</v>
      </c>
      <c r="BE274" s="148">
        <f>IF(N274="základní",J274,0)</f>
        <v>0</v>
      </c>
      <c r="BF274" s="148">
        <f>IF(N274="snížená",J274,0)</f>
        <v>0</v>
      </c>
      <c r="BG274" s="148">
        <f>IF(N274="zákl. přenesená",J274,0)</f>
        <v>0</v>
      </c>
      <c r="BH274" s="148">
        <f>IF(N274="sníž. přenesená",J274,0)</f>
        <v>0</v>
      </c>
      <c r="BI274" s="148">
        <f>IF(N274="nulová",J274,0)</f>
        <v>0</v>
      </c>
      <c r="BJ274" s="17" t="s">
        <v>21</v>
      </c>
      <c r="BK274" s="148">
        <f>ROUND(I274*H274,2)</f>
        <v>0</v>
      </c>
      <c r="BL274" s="17" t="s">
        <v>145</v>
      </c>
      <c r="BM274" s="147" t="s">
        <v>328</v>
      </c>
    </row>
    <row r="275" spans="2:65" s="1" customFormat="1">
      <c r="B275" s="32"/>
      <c r="D275" s="149" t="s">
        <v>147</v>
      </c>
      <c r="F275" s="150" t="s">
        <v>329</v>
      </c>
      <c r="I275" s="151"/>
      <c r="L275" s="32"/>
      <c r="M275" s="152"/>
      <c r="T275" s="56"/>
      <c r="AT275" s="17" t="s">
        <v>147</v>
      </c>
      <c r="AU275" s="17" t="s">
        <v>87</v>
      </c>
    </row>
    <row r="276" spans="2:65" s="1" customFormat="1">
      <c r="B276" s="32"/>
      <c r="D276" s="153" t="s">
        <v>149</v>
      </c>
      <c r="F276" s="154" t="s">
        <v>330</v>
      </c>
      <c r="I276" s="151"/>
      <c r="L276" s="32"/>
      <c r="M276" s="152"/>
      <c r="T276" s="56"/>
      <c r="AT276" s="17" t="s">
        <v>149</v>
      </c>
      <c r="AU276" s="17" t="s">
        <v>87</v>
      </c>
    </row>
    <row r="277" spans="2:65" s="12" customFormat="1">
      <c r="B277" s="155"/>
      <c r="D277" s="149" t="s">
        <v>162</v>
      </c>
      <c r="E277" s="156" t="s">
        <v>1</v>
      </c>
      <c r="F277" s="192" t="s">
        <v>331</v>
      </c>
      <c r="H277" s="156" t="s">
        <v>1</v>
      </c>
      <c r="I277" s="157"/>
      <c r="L277" s="155"/>
      <c r="M277" s="158"/>
      <c r="T277" s="159"/>
      <c r="AT277" s="156" t="s">
        <v>162</v>
      </c>
      <c r="AU277" s="156" t="s">
        <v>87</v>
      </c>
      <c r="AV277" s="12" t="s">
        <v>21</v>
      </c>
      <c r="AW277" s="12" t="s">
        <v>36</v>
      </c>
      <c r="AX277" s="12" t="s">
        <v>79</v>
      </c>
      <c r="AY277" s="156" t="s">
        <v>138</v>
      </c>
    </row>
    <row r="278" spans="2:65" s="13" customFormat="1">
      <c r="B278" s="160"/>
      <c r="D278" s="149" t="s">
        <v>162</v>
      </c>
      <c r="E278" s="161" t="s">
        <v>1</v>
      </c>
      <c r="F278" s="193" t="s">
        <v>332</v>
      </c>
      <c r="H278" s="194">
        <v>4.9329999999999998</v>
      </c>
      <c r="I278" s="162"/>
      <c r="L278" s="160"/>
      <c r="M278" s="163"/>
      <c r="T278" s="164"/>
      <c r="AT278" s="161" t="s">
        <v>162</v>
      </c>
      <c r="AU278" s="161" t="s">
        <v>87</v>
      </c>
      <c r="AV278" s="13" t="s">
        <v>87</v>
      </c>
      <c r="AW278" s="13" t="s">
        <v>36</v>
      </c>
      <c r="AX278" s="13" t="s">
        <v>21</v>
      </c>
      <c r="AY278" s="161" t="s">
        <v>138</v>
      </c>
    </row>
    <row r="279" spans="2:65" s="11" customFormat="1" ht="22.9" customHeight="1">
      <c r="B279" s="124"/>
      <c r="D279" s="125" t="s">
        <v>78</v>
      </c>
      <c r="E279" s="134" t="s">
        <v>155</v>
      </c>
      <c r="F279" s="134" t="s">
        <v>333</v>
      </c>
      <c r="I279" s="127"/>
      <c r="J279" s="135">
        <f>BK279</f>
        <v>0</v>
      </c>
      <c r="L279" s="124"/>
      <c r="M279" s="129"/>
      <c r="P279" s="130">
        <f>SUM(P280:P329)</f>
        <v>0</v>
      </c>
      <c r="R279" s="130">
        <f>SUM(R280:R329)</f>
        <v>157.07834690000001</v>
      </c>
      <c r="T279" s="131">
        <f>SUM(T280:T329)</f>
        <v>0</v>
      </c>
      <c r="AR279" s="125" t="s">
        <v>21</v>
      </c>
      <c r="AT279" s="132" t="s">
        <v>78</v>
      </c>
      <c r="AU279" s="132" t="s">
        <v>21</v>
      </c>
      <c r="AY279" s="125" t="s">
        <v>138</v>
      </c>
      <c r="BK279" s="133">
        <f>SUM(BK280:BK329)</f>
        <v>0</v>
      </c>
    </row>
    <row r="280" spans="2:65" s="1" customFormat="1" ht="24.2" customHeight="1">
      <c r="B280" s="32"/>
      <c r="C280" s="136" t="s">
        <v>334</v>
      </c>
      <c r="D280" s="136" t="s">
        <v>140</v>
      </c>
      <c r="E280" s="137" t="s">
        <v>335</v>
      </c>
      <c r="F280" s="138" t="s">
        <v>336</v>
      </c>
      <c r="G280" s="139" t="s">
        <v>158</v>
      </c>
      <c r="H280" s="140">
        <v>139.476</v>
      </c>
      <c r="I280" s="141"/>
      <c r="J280" s="142">
        <f>ROUND(I280*H280,2)</f>
        <v>0</v>
      </c>
      <c r="K280" s="138" t="s">
        <v>144</v>
      </c>
      <c r="L280" s="32"/>
      <c r="M280" s="143" t="s">
        <v>1</v>
      </c>
      <c r="N280" s="144" t="s">
        <v>44</v>
      </c>
      <c r="P280" s="145">
        <f>O280*H280</f>
        <v>0</v>
      </c>
      <c r="Q280" s="145">
        <v>0</v>
      </c>
      <c r="R280" s="145">
        <f>Q280*H280</f>
        <v>0</v>
      </c>
      <c r="S280" s="145">
        <v>0</v>
      </c>
      <c r="T280" s="146">
        <f>S280*H280</f>
        <v>0</v>
      </c>
      <c r="AR280" s="147" t="s">
        <v>145</v>
      </c>
      <c r="AT280" s="147" t="s">
        <v>140</v>
      </c>
      <c r="AU280" s="147" t="s">
        <v>87</v>
      </c>
      <c r="AY280" s="17" t="s">
        <v>138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7" t="s">
        <v>21</v>
      </c>
      <c r="BK280" s="148">
        <f>ROUND(I280*H280,2)</f>
        <v>0</v>
      </c>
      <c r="BL280" s="17" t="s">
        <v>145</v>
      </c>
      <c r="BM280" s="147" t="s">
        <v>337</v>
      </c>
    </row>
    <row r="281" spans="2:65" s="1" customFormat="1" ht="19.5">
      <c r="B281" s="32"/>
      <c r="D281" s="149" t="s">
        <v>147</v>
      </c>
      <c r="F281" s="150" t="s">
        <v>338</v>
      </c>
      <c r="I281" s="151"/>
      <c r="L281" s="32"/>
      <c r="M281" s="152"/>
      <c r="T281" s="56"/>
      <c r="AT281" s="17" t="s">
        <v>147</v>
      </c>
      <c r="AU281" s="17" t="s">
        <v>87</v>
      </c>
    </row>
    <row r="282" spans="2:65" s="1" customFormat="1">
      <c r="B282" s="32"/>
      <c r="D282" s="153" t="s">
        <v>149</v>
      </c>
      <c r="F282" s="154" t="s">
        <v>339</v>
      </c>
      <c r="I282" s="151"/>
      <c r="L282" s="32"/>
      <c r="M282" s="152"/>
      <c r="T282" s="56"/>
      <c r="AT282" s="17" t="s">
        <v>149</v>
      </c>
      <c r="AU282" s="17" t="s">
        <v>87</v>
      </c>
    </row>
    <row r="283" spans="2:65" s="12" customFormat="1">
      <c r="B283" s="155"/>
      <c r="D283" s="149" t="s">
        <v>162</v>
      </c>
      <c r="E283" s="156" t="s">
        <v>1</v>
      </c>
      <c r="F283" s="192" t="s">
        <v>209</v>
      </c>
      <c r="H283" s="156" t="s">
        <v>1</v>
      </c>
      <c r="I283" s="157"/>
      <c r="L283" s="155"/>
      <c r="M283" s="158"/>
      <c r="T283" s="159"/>
      <c r="AT283" s="156" t="s">
        <v>162</v>
      </c>
      <c r="AU283" s="156" t="s">
        <v>87</v>
      </c>
      <c r="AV283" s="12" t="s">
        <v>21</v>
      </c>
      <c r="AW283" s="12" t="s">
        <v>36</v>
      </c>
      <c r="AX283" s="12" t="s">
        <v>79</v>
      </c>
      <c r="AY283" s="156" t="s">
        <v>138</v>
      </c>
    </row>
    <row r="284" spans="2:65" s="13" customFormat="1">
      <c r="B284" s="160"/>
      <c r="D284" s="149" t="s">
        <v>162</v>
      </c>
      <c r="E284" s="161" t="s">
        <v>1</v>
      </c>
      <c r="F284" s="193" t="s">
        <v>340</v>
      </c>
      <c r="H284" s="194">
        <v>76.56</v>
      </c>
      <c r="I284" s="162"/>
      <c r="L284" s="160"/>
      <c r="M284" s="163"/>
      <c r="T284" s="164"/>
      <c r="AT284" s="161" t="s">
        <v>162</v>
      </c>
      <c r="AU284" s="161" t="s">
        <v>87</v>
      </c>
      <c r="AV284" s="13" t="s">
        <v>87</v>
      </c>
      <c r="AW284" s="13" t="s">
        <v>36</v>
      </c>
      <c r="AX284" s="13" t="s">
        <v>79</v>
      </c>
      <c r="AY284" s="161" t="s">
        <v>138</v>
      </c>
    </row>
    <row r="285" spans="2:65" s="12" customFormat="1">
      <c r="B285" s="155"/>
      <c r="D285" s="149" t="s">
        <v>162</v>
      </c>
      <c r="E285" s="156" t="s">
        <v>1</v>
      </c>
      <c r="F285" s="192" t="s">
        <v>291</v>
      </c>
      <c r="H285" s="156" t="s">
        <v>1</v>
      </c>
      <c r="I285" s="157"/>
      <c r="L285" s="155"/>
      <c r="M285" s="158"/>
      <c r="T285" s="159"/>
      <c r="AT285" s="156" t="s">
        <v>162</v>
      </c>
      <c r="AU285" s="156" t="s">
        <v>87</v>
      </c>
      <c r="AV285" s="12" t="s">
        <v>21</v>
      </c>
      <c r="AW285" s="12" t="s">
        <v>36</v>
      </c>
      <c r="AX285" s="12" t="s">
        <v>79</v>
      </c>
      <c r="AY285" s="156" t="s">
        <v>138</v>
      </c>
    </row>
    <row r="286" spans="2:65" s="13" customFormat="1">
      <c r="B286" s="160"/>
      <c r="D286" s="149" t="s">
        <v>162</v>
      </c>
      <c r="E286" s="161" t="s">
        <v>1</v>
      </c>
      <c r="F286" s="193" t="s">
        <v>341</v>
      </c>
      <c r="H286" s="194">
        <v>62.915999999999997</v>
      </c>
      <c r="I286" s="162"/>
      <c r="L286" s="160"/>
      <c r="M286" s="163"/>
      <c r="T286" s="164"/>
      <c r="AT286" s="161" t="s">
        <v>162</v>
      </c>
      <c r="AU286" s="161" t="s">
        <v>87</v>
      </c>
      <c r="AV286" s="13" t="s">
        <v>87</v>
      </c>
      <c r="AW286" s="13" t="s">
        <v>36</v>
      </c>
      <c r="AX286" s="13" t="s">
        <v>79</v>
      </c>
      <c r="AY286" s="161" t="s">
        <v>138</v>
      </c>
    </row>
    <row r="287" spans="2:65" s="14" customFormat="1">
      <c r="B287" s="165"/>
      <c r="D287" s="149" t="s">
        <v>162</v>
      </c>
      <c r="E287" s="166" t="s">
        <v>1</v>
      </c>
      <c r="F287" s="195" t="s">
        <v>173</v>
      </c>
      <c r="H287" s="196">
        <v>139.476</v>
      </c>
      <c r="I287" s="167"/>
      <c r="L287" s="165"/>
      <c r="M287" s="168"/>
      <c r="T287" s="169"/>
      <c r="AT287" s="166" t="s">
        <v>162</v>
      </c>
      <c r="AU287" s="166" t="s">
        <v>87</v>
      </c>
      <c r="AV287" s="14" t="s">
        <v>145</v>
      </c>
      <c r="AW287" s="14" t="s">
        <v>36</v>
      </c>
      <c r="AX287" s="14" t="s">
        <v>21</v>
      </c>
      <c r="AY287" s="166" t="s">
        <v>138</v>
      </c>
    </row>
    <row r="288" spans="2:65" s="1" customFormat="1" ht="37.9" customHeight="1">
      <c r="B288" s="32"/>
      <c r="C288" s="136" t="s">
        <v>342</v>
      </c>
      <c r="D288" s="136" t="s">
        <v>140</v>
      </c>
      <c r="E288" s="137" t="s">
        <v>343</v>
      </c>
      <c r="F288" s="138" t="s">
        <v>344</v>
      </c>
      <c r="G288" s="139" t="s">
        <v>183</v>
      </c>
      <c r="H288" s="140">
        <v>30.239000000000001</v>
      </c>
      <c r="I288" s="141"/>
      <c r="J288" s="142">
        <f>ROUND(I288*H288,2)</f>
        <v>0</v>
      </c>
      <c r="K288" s="138" t="s">
        <v>144</v>
      </c>
      <c r="L288" s="32"/>
      <c r="M288" s="143" t="s">
        <v>1</v>
      </c>
      <c r="N288" s="144" t="s">
        <v>44</v>
      </c>
      <c r="P288" s="145">
        <f>O288*H288</f>
        <v>0</v>
      </c>
      <c r="Q288" s="145">
        <v>2.6619999999999999</v>
      </c>
      <c r="R288" s="145">
        <f>Q288*H288</f>
        <v>80.496217999999999</v>
      </c>
      <c r="S288" s="145">
        <v>0</v>
      </c>
      <c r="T288" s="146">
        <f>S288*H288</f>
        <v>0</v>
      </c>
      <c r="AR288" s="147" t="s">
        <v>145</v>
      </c>
      <c r="AT288" s="147" t="s">
        <v>140</v>
      </c>
      <c r="AU288" s="147" t="s">
        <v>87</v>
      </c>
      <c r="AY288" s="17" t="s">
        <v>138</v>
      </c>
      <c r="BE288" s="148">
        <f>IF(N288="základní",J288,0)</f>
        <v>0</v>
      </c>
      <c r="BF288" s="148">
        <f>IF(N288="snížená",J288,0)</f>
        <v>0</v>
      </c>
      <c r="BG288" s="148">
        <f>IF(N288="zákl. přenesená",J288,0)</f>
        <v>0</v>
      </c>
      <c r="BH288" s="148">
        <f>IF(N288="sníž. přenesená",J288,0)</f>
        <v>0</v>
      </c>
      <c r="BI288" s="148">
        <f>IF(N288="nulová",J288,0)</f>
        <v>0</v>
      </c>
      <c r="BJ288" s="17" t="s">
        <v>21</v>
      </c>
      <c r="BK288" s="148">
        <f>ROUND(I288*H288,2)</f>
        <v>0</v>
      </c>
      <c r="BL288" s="17" t="s">
        <v>145</v>
      </c>
      <c r="BM288" s="147" t="s">
        <v>345</v>
      </c>
    </row>
    <row r="289" spans="2:65" s="1" customFormat="1" ht="39">
      <c r="B289" s="32"/>
      <c r="D289" s="149" t="s">
        <v>147</v>
      </c>
      <c r="F289" s="150" t="s">
        <v>346</v>
      </c>
      <c r="I289" s="151"/>
      <c r="L289" s="32"/>
      <c r="M289" s="152"/>
      <c r="T289" s="56"/>
      <c r="AT289" s="17" t="s">
        <v>147</v>
      </c>
      <c r="AU289" s="17" t="s">
        <v>87</v>
      </c>
    </row>
    <row r="290" spans="2:65" s="1" customFormat="1">
      <c r="B290" s="32"/>
      <c r="D290" s="153" t="s">
        <v>149</v>
      </c>
      <c r="F290" s="154" t="s">
        <v>347</v>
      </c>
      <c r="I290" s="151"/>
      <c r="L290" s="32"/>
      <c r="M290" s="152"/>
      <c r="T290" s="56"/>
      <c r="AT290" s="17" t="s">
        <v>149</v>
      </c>
      <c r="AU290" s="17" t="s">
        <v>87</v>
      </c>
    </row>
    <row r="291" spans="2:65" s="1" customFormat="1" ht="29.25">
      <c r="B291" s="32"/>
      <c r="D291" s="149" t="s">
        <v>227</v>
      </c>
      <c r="F291" s="170" t="s">
        <v>348</v>
      </c>
      <c r="I291" s="151"/>
      <c r="L291" s="32"/>
      <c r="M291" s="152"/>
      <c r="T291" s="56"/>
      <c r="AT291" s="17" t="s">
        <v>227</v>
      </c>
      <c r="AU291" s="17" t="s">
        <v>87</v>
      </c>
    </row>
    <row r="292" spans="2:65" s="12" customFormat="1">
      <c r="B292" s="155"/>
      <c r="D292" s="149" t="s">
        <v>162</v>
      </c>
      <c r="E292" s="156" t="s">
        <v>1</v>
      </c>
      <c r="F292" s="192" t="s">
        <v>209</v>
      </c>
      <c r="H292" s="156" t="s">
        <v>1</v>
      </c>
      <c r="I292" s="157"/>
      <c r="L292" s="155"/>
      <c r="M292" s="158"/>
      <c r="T292" s="159"/>
      <c r="AT292" s="156" t="s">
        <v>162</v>
      </c>
      <c r="AU292" s="156" t="s">
        <v>87</v>
      </c>
      <c r="AV292" s="12" t="s">
        <v>21</v>
      </c>
      <c r="AW292" s="12" t="s">
        <v>36</v>
      </c>
      <c r="AX292" s="12" t="s">
        <v>79</v>
      </c>
      <c r="AY292" s="156" t="s">
        <v>138</v>
      </c>
    </row>
    <row r="293" spans="2:65" s="13" customFormat="1">
      <c r="B293" s="160"/>
      <c r="D293" s="149" t="s">
        <v>162</v>
      </c>
      <c r="E293" s="161" t="s">
        <v>1</v>
      </c>
      <c r="F293" s="193" t="s">
        <v>349</v>
      </c>
      <c r="H293" s="194">
        <v>22.373999999999999</v>
      </c>
      <c r="I293" s="162"/>
      <c r="L293" s="160"/>
      <c r="M293" s="163"/>
      <c r="T293" s="164"/>
      <c r="AT293" s="161" t="s">
        <v>162</v>
      </c>
      <c r="AU293" s="161" t="s">
        <v>87</v>
      </c>
      <c r="AV293" s="13" t="s">
        <v>87</v>
      </c>
      <c r="AW293" s="13" t="s">
        <v>36</v>
      </c>
      <c r="AX293" s="13" t="s">
        <v>79</v>
      </c>
      <c r="AY293" s="161" t="s">
        <v>138</v>
      </c>
    </row>
    <row r="294" spans="2:65" s="13" customFormat="1">
      <c r="B294" s="160"/>
      <c r="D294" s="149" t="s">
        <v>162</v>
      </c>
      <c r="E294" s="161" t="s">
        <v>1</v>
      </c>
      <c r="F294" s="193" t="s">
        <v>350</v>
      </c>
      <c r="H294" s="194">
        <v>7.8650000000000002</v>
      </c>
      <c r="I294" s="162"/>
      <c r="L294" s="160"/>
      <c r="M294" s="163"/>
      <c r="T294" s="164"/>
      <c r="AT294" s="161" t="s">
        <v>162</v>
      </c>
      <c r="AU294" s="161" t="s">
        <v>87</v>
      </c>
      <c r="AV294" s="13" t="s">
        <v>87</v>
      </c>
      <c r="AW294" s="13" t="s">
        <v>36</v>
      </c>
      <c r="AX294" s="13" t="s">
        <v>79</v>
      </c>
      <c r="AY294" s="161" t="s">
        <v>138</v>
      </c>
    </row>
    <row r="295" spans="2:65" s="14" customFormat="1">
      <c r="B295" s="165"/>
      <c r="D295" s="149" t="s">
        <v>162</v>
      </c>
      <c r="E295" s="166" t="s">
        <v>1</v>
      </c>
      <c r="F295" s="195" t="s">
        <v>173</v>
      </c>
      <c r="H295" s="196">
        <v>30.239000000000001</v>
      </c>
      <c r="I295" s="167"/>
      <c r="L295" s="165"/>
      <c r="M295" s="168"/>
      <c r="T295" s="169"/>
      <c r="AT295" s="166" t="s">
        <v>162</v>
      </c>
      <c r="AU295" s="166" t="s">
        <v>87</v>
      </c>
      <c r="AV295" s="14" t="s">
        <v>145</v>
      </c>
      <c r="AW295" s="14" t="s">
        <v>36</v>
      </c>
      <c r="AX295" s="14" t="s">
        <v>21</v>
      </c>
      <c r="AY295" s="166" t="s">
        <v>138</v>
      </c>
    </row>
    <row r="296" spans="2:65" s="1" customFormat="1" ht="33" customHeight="1">
      <c r="B296" s="32"/>
      <c r="C296" s="136" t="s">
        <v>351</v>
      </c>
      <c r="D296" s="136" t="s">
        <v>140</v>
      </c>
      <c r="E296" s="137" t="s">
        <v>352</v>
      </c>
      <c r="F296" s="138" t="s">
        <v>353</v>
      </c>
      <c r="G296" s="139" t="s">
        <v>183</v>
      </c>
      <c r="H296" s="140">
        <v>7.8650000000000002</v>
      </c>
      <c r="I296" s="141"/>
      <c r="J296" s="142">
        <f>ROUND(I296*H296,2)</f>
        <v>0</v>
      </c>
      <c r="K296" s="138" t="s">
        <v>144</v>
      </c>
      <c r="L296" s="32"/>
      <c r="M296" s="143" t="s">
        <v>1</v>
      </c>
      <c r="N296" s="144" t="s">
        <v>44</v>
      </c>
      <c r="P296" s="145">
        <f>O296*H296</f>
        <v>0</v>
      </c>
      <c r="Q296" s="145">
        <v>2.8888799999999999</v>
      </c>
      <c r="R296" s="145">
        <f>Q296*H296</f>
        <v>22.721041199999998</v>
      </c>
      <c r="S296" s="145">
        <v>0</v>
      </c>
      <c r="T296" s="146">
        <f>S296*H296</f>
        <v>0</v>
      </c>
      <c r="AR296" s="147" t="s">
        <v>145</v>
      </c>
      <c r="AT296" s="147" t="s">
        <v>140</v>
      </c>
      <c r="AU296" s="147" t="s">
        <v>87</v>
      </c>
      <c r="AY296" s="17" t="s">
        <v>138</v>
      </c>
      <c r="BE296" s="148">
        <f>IF(N296="základní",J296,0)</f>
        <v>0</v>
      </c>
      <c r="BF296" s="148">
        <f>IF(N296="snížená",J296,0)</f>
        <v>0</v>
      </c>
      <c r="BG296" s="148">
        <f>IF(N296="zákl. přenesená",J296,0)</f>
        <v>0</v>
      </c>
      <c r="BH296" s="148">
        <f>IF(N296="sníž. přenesená",J296,0)</f>
        <v>0</v>
      </c>
      <c r="BI296" s="148">
        <f>IF(N296="nulová",J296,0)</f>
        <v>0</v>
      </c>
      <c r="BJ296" s="17" t="s">
        <v>21</v>
      </c>
      <c r="BK296" s="148">
        <f>ROUND(I296*H296,2)</f>
        <v>0</v>
      </c>
      <c r="BL296" s="17" t="s">
        <v>145</v>
      </c>
      <c r="BM296" s="147" t="s">
        <v>354</v>
      </c>
    </row>
    <row r="297" spans="2:65" s="1" customFormat="1" ht="29.25">
      <c r="B297" s="32"/>
      <c r="D297" s="149" t="s">
        <v>147</v>
      </c>
      <c r="F297" s="150" t="s">
        <v>355</v>
      </c>
      <c r="I297" s="151"/>
      <c r="L297" s="32"/>
      <c r="M297" s="152"/>
      <c r="T297" s="56"/>
      <c r="AT297" s="17" t="s">
        <v>147</v>
      </c>
      <c r="AU297" s="17" t="s">
        <v>87</v>
      </c>
    </row>
    <row r="298" spans="2:65" s="1" customFormat="1">
      <c r="B298" s="32"/>
      <c r="D298" s="153" t="s">
        <v>149</v>
      </c>
      <c r="F298" s="154" t="s">
        <v>356</v>
      </c>
      <c r="I298" s="151"/>
      <c r="L298" s="32"/>
      <c r="M298" s="152"/>
      <c r="T298" s="56"/>
      <c r="AT298" s="17" t="s">
        <v>149</v>
      </c>
      <c r="AU298" s="17" t="s">
        <v>87</v>
      </c>
    </row>
    <row r="299" spans="2:65" s="12" customFormat="1">
      <c r="B299" s="155"/>
      <c r="D299" s="149" t="s">
        <v>162</v>
      </c>
      <c r="E299" s="156" t="s">
        <v>1</v>
      </c>
      <c r="F299" s="192" t="s">
        <v>291</v>
      </c>
      <c r="H299" s="156" t="s">
        <v>1</v>
      </c>
      <c r="I299" s="157"/>
      <c r="L299" s="155"/>
      <c r="M299" s="158"/>
      <c r="T299" s="159"/>
      <c r="AT299" s="156" t="s">
        <v>162</v>
      </c>
      <c r="AU299" s="156" t="s">
        <v>87</v>
      </c>
      <c r="AV299" s="12" t="s">
        <v>21</v>
      </c>
      <c r="AW299" s="12" t="s">
        <v>36</v>
      </c>
      <c r="AX299" s="12" t="s">
        <v>79</v>
      </c>
      <c r="AY299" s="156" t="s">
        <v>138</v>
      </c>
    </row>
    <row r="300" spans="2:65" s="13" customFormat="1">
      <c r="B300" s="160"/>
      <c r="D300" s="149" t="s">
        <v>162</v>
      </c>
      <c r="E300" s="161" t="s">
        <v>1</v>
      </c>
      <c r="F300" s="193" t="s">
        <v>357</v>
      </c>
      <c r="H300" s="194">
        <v>15.728999999999999</v>
      </c>
      <c r="I300" s="162"/>
      <c r="L300" s="160"/>
      <c r="M300" s="163"/>
      <c r="T300" s="164"/>
      <c r="AT300" s="161" t="s">
        <v>162</v>
      </c>
      <c r="AU300" s="161" t="s">
        <v>87</v>
      </c>
      <c r="AV300" s="13" t="s">
        <v>87</v>
      </c>
      <c r="AW300" s="13" t="s">
        <v>36</v>
      </c>
      <c r="AX300" s="13" t="s">
        <v>79</v>
      </c>
      <c r="AY300" s="161" t="s">
        <v>138</v>
      </c>
    </row>
    <row r="301" spans="2:65" s="13" customFormat="1">
      <c r="B301" s="160"/>
      <c r="D301" s="149" t="s">
        <v>162</v>
      </c>
      <c r="E301" s="161" t="s">
        <v>1</v>
      </c>
      <c r="F301" s="193" t="s">
        <v>350</v>
      </c>
      <c r="H301" s="194">
        <v>7.8650000000000002</v>
      </c>
      <c r="I301" s="162"/>
      <c r="L301" s="160"/>
      <c r="M301" s="163"/>
      <c r="T301" s="164"/>
      <c r="AT301" s="161" t="s">
        <v>162</v>
      </c>
      <c r="AU301" s="161" t="s">
        <v>87</v>
      </c>
      <c r="AV301" s="13" t="s">
        <v>87</v>
      </c>
      <c r="AW301" s="13" t="s">
        <v>36</v>
      </c>
      <c r="AX301" s="13" t="s">
        <v>21</v>
      </c>
      <c r="AY301" s="161" t="s">
        <v>138</v>
      </c>
    </row>
    <row r="302" spans="2:65" s="1" customFormat="1" ht="37.9" customHeight="1">
      <c r="B302" s="32"/>
      <c r="C302" s="136" t="s">
        <v>358</v>
      </c>
      <c r="D302" s="136" t="s">
        <v>140</v>
      </c>
      <c r="E302" s="137" t="s">
        <v>359</v>
      </c>
      <c r="F302" s="138" t="s">
        <v>360</v>
      </c>
      <c r="G302" s="139" t="s">
        <v>183</v>
      </c>
      <c r="H302" s="140">
        <v>15.728999999999999</v>
      </c>
      <c r="I302" s="141"/>
      <c r="J302" s="142">
        <f>ROUND(I302*H302,2)</f>
        <v>0</v>
      </c>
      <c r="K302" s="138" t="s">
        <v>144</v>
      </c>
      <c r="L302" s="32"/>
      <c r="M302" s="143" t="s">
        <v>1</v>
      </c>
      <c r="N302" s="144" t="s">
        <v>44</v>
      </c>
      <c r="P302" s="145">
        <f>O302*H302</f>
        <v>0</v>
      </c>
      <c r="Q302" s="145">
        <v>0</v>
      </c>
      <c r="R302" s="145">
        <f>Q302*H302</f>
        <v>0</v>
      </c>
      <c r="S302" s="145">
        <v>0</v>
      </c>
      <c r="T302" s="146">
        <f>S302*H302</f>
        <v>0</v>
      </c>
      <c r="AR302" s="147" t="s">
        <v>145</v>
      </c>
      <c r="AT302" s="147" t="s">
        <v>140</v>
      </c>
      <c r="AU302" s="147" t="s">
        <v>87</v>
      </c>
      <c r="AY302" s="17" t="s">
        <v>138</v>
      </c>
      <c r="BE302" s="148">
        <f>IF(N302="základní",J302,0)</f>
        <v>0</v>
      </c>
      <c r="BF302" s="148">
        <f>IF(N302="snížená",J302,0)</f>
        <v>0</v>
      </c>
      <c r="BG302" s="148">
        <f>IF(N302="zákl. přenesená",J302,0)</f>
        <v>0</v>
      </c>
      <c r="BH302" s="148">
        <f>IF(N302="sníž. přenesená",J302,0)</f>
        <v>0</v>
      </c>
      <c r="BI302" s="148">
        <f>IF(N302="nulová",J302,0)</f>
        <v>0</v>
      </c>
      <c r="BJ302" s="17" t="s">
        <v>21</v>
      </c>
      <c r="BK302" s="148">
        <f>ROUND(I302*H302,2)</f>
        <v>0</v>
      </c>
      <c r="BL302" s="17" t="s">
        <v>145</v>
      </c>
      <c r="BM302" s="147" t="s">
        <v>361</v>
      </c>
    </row>
    <row r="303" spans="2:65" s="1" customFormat="1" ht="29.25">
      <c r="B303" s="32"/>
      <c r="D303" s="149" t="s">
        <v>147</v>
      </c>
      <c r="F303" s="150" t="s">
        <v>360</v>
      </c>
      <c r="I303" s="151"/>
      <c r="L303" s="32"/>
      <c r="M303" s="152"/>
      <c r="T303" s="56"/>
      <c r="AT303" s="17" t="s">
        <v>147</v>
      </c>
      <c r="AU303" s="17" t="s">
        <v>87</v>
      </c>
    </row>
    <row r="304" spans="2:65" s="1" customFormat="1">
      <c r="B304" s="32"/>
      <c r="D304" s="153" t="s">
        <v>149</v>
      </c>
      <c r="F304" s="154" t="s">
        <v>362</v>
      </c>
      <c r="I304" s="151"/>
      <c r="L304" s="32"/>
      <c r="M304" s="152"/>
      <c r="T304" s="56"/>
      <c r="AT304" s="17" t="s">
        <v>149</v>
      </c>
      <c r="AU304" s="17" t="s">
        <v>87</v>
      </c>
    </row>
    <row r="305" spans="2:65" s="1" customFormat="1" ht="68.25">
      <c r="B305" s="32"/>
      <c r="D305" s="149" t="s">
        <v>363</v>
      </c>
      <c r="F305" s="170" t="s">
        <v>364</v>
      </c>
      <c r="I305" s="151"/>
      <c r="L305" s="32"/>
      <c r="M305" s="152"/>
      <c r="T305" s="56"/>
      <c r="AT305" s="17" t="s">
        <v>363</v>
      </c>
      <c r="AU305" s="17" t="s">
        <v>87</v>
      </c>
    </row>
    <row r="306" spans="2:65" s="12" customFormat="1">
      <c r="B306" s="155"/>
      <c r="D306" s="149" t="s">
        <v>162</v>
      </c>
      <c r="E306" s="156" t="s">
        <v>1</v>
      </c>
      <c r="F306" s="192" t="s">
        <v>365</v>
      </c>
      <c r="H306" s="156" t="s">
        <v>1</v>
      </c>
      <c r="I306" s="157"/>
      <c r="L306" s="155"/>
      <c r="M306" s="158"/>
      <c r="T306" s="159"/>
      <c r="AT306" s="156" t="s">
        <v>162</v>
      </c>
      <c r="AU306" s="156" t="s">
        <v>87</v>
      </c>
      <c r="AV306" s="12" t="s">
        <v>21</v>
      </c>
      <c r="AW306" s="12" t="s">
        <v>36</v>
      </c>
      <c r="AX306" s="12" t="s">
        <v>79</v>
      </c>
      <c r="AY306" s="156" t="s">
        <v>138</v>
      </c>
    </row>
    <row r="307" spans="2:65" s="13" customFormat="1">
      <c r="B307" s="160"/>
      <c r="D307" s="149" t="s">
        <v>162</v>
      </c>
      <c r="E307" s="161" t="s">
        <v>1</v>
      </c>
      <c r="F307" s="193" t="s">
        <v>357</v>
      </c>
      <c r="H307" s="194">
        <v>15.728999999999999</v>
      </c>
      <c r="I307" s="162"/>
      <c r="L307" s="160"/>
      <c r="M307" s="163"/>
      <c r="T307" s="164"/>
      <c r="AT307" s="161" t="s">
        <v>162</v>
      </c>
      <c r="AU307" s="161" t="s">
        <v>87</v>
      </c>
      <c r="AV307" s="13" t="s">
        <v>87</v>
      </c>
      <c r="AW307" s="13" t="s">
        <v>36</v>
      </c>
      <c r="AX307" s="13" t="s">
        <v>21</v>
      </c>
      <c r="AY307" s="161" t="s">
        <v>138</v>
      </c>
    </row>
    <row r="308" spans="2:65" s="1" customFormat="1" ht="24.2" customHeight="1">
      <c r="B308" s="32"/>
      <c r="C308" s="136" t="s">
        <v>366</v>
      </c>
      <c r="D308" s="136" t="s">
        <v>140</v>
      </c>
      <c r="E308" s="137" t="s">
        <v>367</v>
      </c>
      <c r="F308" s="138" t="s">
        <v>368</v>
      </c>
      <c r="G308" s="139" t="s">
        <v>183</v>
      </c>
      <c r="H308" s="140">
        <v>22.373999999999999</v>
      </c>
      <c r="I308" s="141"/>
      <c r="J308" s="142">
        <f>ROUND(I308*H308,2)</f>
        <v>0</v>
      </c>
      <c r="K308" s="138" t="s">
        <v>144</v>
      </c>
      <c r="L308" s="32"/>
      <c r="M308" s="143" t="s">
        <v>1</v>
      </c>
      <c r="N308" s="144" t="s">
        <v>44</v>
      </c>
      <c r="P308" s="145">
        <f>O308*H308</f>
        <v>0</v>
      </c>
      <c r="Q308" s="145">
        <v>0</v>
      </c>
      <c r="R308" s="145">
        <f>Q308*H308</f>
        <v>0</v>
      </c>
      <c r="S308" s="145">
        <v>0</v>
      </c>
      <c r="T308" s="146">
        <f>S308*H308</f>
        <v>0</v>
      </c>
      <c r="AR308" s="147" t="s">
        <v>145</v>
      </c>
      <c r="AT308" s="147" t="s">
        <v>140</v>
      </c>
      <c r="AU308" s="147" t="s">
        <v>87</v>
      </c>
      <c r="AY308" s="17" t="s">
        <v>138</v>
      </c>
      <c r="BE308" s="148">
        <f>IF(N308="základní",J308,0)</f>
        <v>0</v>
      </c>
      <c r="BF308" s="148">
        <f>IF(N308="snížená",J308,0)</f>
        <v>0</v>
      </c>
      <c r="BG308" s="148">
        <f>IF(N308="zákl. přenesená",J308,0)</f>
        <v>0</v>
      </c>
      <c r="BH308" s="148">
        <f>IF(N308="sníž. přenesená",J308,0)</f>
        <v>0</v>
      </c>
      <c r="BI308" s="148">
        <f>IF(N308="nulová",J308,0)</f>
        <v>0</v>
      </c>
      <c r="BJ308" s="17" t="s">
        <v>21</v>
      </c>
      <c r="BK308" s="148">
        <f>ROUND(I308*H308,2)</f>
        <v>0</v>
      </c>
      <c r="BL308" s="17" t="s">
        <v>145</v>
      </c>
      <c r="BM308" s="147" t="s">
        <v>369</v>
      </c>
    </row>
    <row r="309" spans="2:65" s="1" customFormat="1" ht="29.25">
      <c r="B309" s="32"/>
      <c r="D309" s="149" t="s">
        <v>147</v>
      </c>
      <c r="F309" s="150" t="s">
        <v>370</v>
      </c>
      <c r="I309" s="151"/>
      <c r="L309" s="32"/>
      <c r="M309" s="152"/>
      <c r="T309" s="56"/>
      <c r="AT309" s="17" t="s">
        <v>147</v>
      </c>
      <c r="AU309" s="17" t="s">
        <v>87</v>
      </c>
    </row>
    <row r="310" spans="2:65" s="1" customFormat="1">
      <c r="B310" s="32"/>
      <c r="D310" s="153" t="s">
        <v>149</v>
      </c>
      <c r="F310" s="154" t="s">
        <v>371</v>
      </c>
      <c r="I310" s="151"/>
      <c r="L310" s="32"/>
      <c r="M310" s="152"/>
      <c r="T310" s="56"/>
      <c r="AT310" s="17" t="s">
        <v>149</v>
      </c>
      <c r="AU310" s="17" t="s">
        <v>87</v>
      </c>
    </row>
    <row r="311" spans="2:65" s="12" customFormat="1">
      <c r="B311" s="155"/>
      <c r="D311" s="149" t="s">
        <v>162</v>
      </c>
      <c r="E311" s="156" t="s">
        <v>1</v>
      </c>
      <c r="F311" s="192" t="s">
        <v>209</v>
      </c>
      <c r="H311" s="156" t="s">
        <v>1</v>
      </c>
      <c r="I311" s="157"/>
      <c r="L311" s="155"/>
      <c r="M311" s="158"/>
      <c r="T311" s="159"/>
      <c r="AT311" s="156" t="s">
        <v>162</v>
      </c>
      <c r="AU311" s="156" t="s">
        <v>87</v>
      </c>
      <c r="AV311" s="12" t="s">
        <v>21</v>
      </c>
      <c r="AW311" s="12" t="s">
        <v>36</v>
      </c>
      <c r="AX311" s="12" t="s">
        <v>79</v>
      </c>
      <c r="AY311" s="156" t="s">
        <v>138</v>
      </c>
    </row>
    <row r="312" spans="2:65" s="13" customFormat="1">
      <c r="B312" s="160"/>
      <c r="D312" s="149" t="s">
        <v>162</v>
      </c>
      <c r="E312" s="161" t="s">
        <v>1</v>
      </c>
      <c r="F312" s="193" t="s">
        <v>349</v>
      </c>
      <c r="H312" s="194">
        <v>22.373999999999999</v>
      </c>
      <c r="I312" s="162"/>
      <c r="L312" s="160"/>
      <c r="M312" s="163"/>
      <c r="T312" s="164"/>
      <c r="AT312" s="161" t="s">
        <v>162</v>
      </c>
      <c r="AU312" s="161" t="s">
        <v>87</v>
      </c>
      <c r="AV312" s="13" t="s">
        <v>87</v>
      </c>
      <c r="AW312" s="13" t="s">
        <v>36</v>
      </c>
      <c r="AX312" s="13" t="s">
        <v>21</v>
      </c>
      <c r="AY312" s="161" t="s">
        <v>138</v>
      </c>
    </row>
    <row r="313" spans="2:65" s="1" customFormat="1" ht="44.25" customHeight="1">
      <c r="B313" s="32"/>
      <c r="C313" s="136" t="s">
        <v>372</v>
      </c>
      <c r="D313" s="136" t="s">
        <v>140</v>
      </c>
      <c r="E313" s="137" t="s">
        <v>373</v>
      </c>
      <c r="F313" s="138" t="s">
        <v>374</v>
      </c>
      <c r="G313" s="139" t="s">
        <v>183</v>
      </c>
      <c r="H313" s="140">
        <v>21.376999999999999</v>
      </c>
      <c r="I313" s="141"/>
      <c r="J313" s="142">
        <f>ROUND(I313*H313,2)</f>
        <v>0</v>
      </c>
      <c r="K313" s="138" t="s">
        <v>144</v>
      </c>
      <c r="L313" s="32"/>
      <c r="M313" s="143" t="s">
        <v>1</v>
      </c>
      <c r="N313" s="144" t="s">
        <v>44</v>
      </c>
      <c r="P313" s="145">
        <f>O313*H313</f>
        <v>0</v>
      </c>
      <c r="Q313" s="145">
        <v>2.1501000000000001</v>
      </c>
      <c r="R313" s="145">
        <f>Q313*H313</f>
        <v>45.962687700000004</v>
      </c>
      <c r="S313" s="145">
        <v>0</v>
      </c>
      <c r="T313" s="146">
        <f>S313*H313</f>
        <v>0</v>
      </c>
      <c r="AR313" s="147" t="s">
        <v>145</v>
      </c>
      <c r="AT313" s="147" t="s">
        <v>140</v>
      </c>
      <c r="AU313" s="147" t="s">
        <v>87</v>
      </c>
      <c r="AY313" s="17" t="s">
        <v>138</v>
      </c>
      <c r="BE313" s="148">
        <f>IF(N313="základní",J313,0)</f>
        <v>0</v>
      </c>
      <c r="BF313" s="148">
        <f>IF(N313="snížená",J313,0)</f>
        <v>0</v>
      </c>
      <c r="BG313" s="148">
        <f>IF(N313="zákl. přenesená",J313,0)</f>
        <v>0</v>
      </c>
      <c r="BH313" s="148">
        <f>IF(N313="sníž. přenesená",J313,0)</f>
        <v>0</v>
      </c>
      <c r="BI313" s="148">
        <f>IF(N313="nulová",J313,0)</f>
        <v>0</v>
      </c>
      <c r="BJ313" s="17" t="s">
        <v>21</v>
      </c>
      <c r="BK313" s="148">
        <f>ROUND(I313*H313,2)</f>
        <v>0</v>
      </c>
      <c r="BL313" s="17" t="s">
        <v>145</v>
      </c>
      <c r="BM313" s="147" t="s">
        <v>375</v>
      </c>
    </row>
    <row r="314" spans="2:65" s="1" customFormat="1" ht="29.25">
      <c r="B314" s="32"/>
      <c r="D314" s="149" t="s">
        <v>147</v>
      </c>
      <c r="F314" s="150" t="s">
        <v>374</v>
      </c>
      <c r="I314" s="151"/>
      <c r="L314" s="32"/>
      <c r="M314" s="152"/>
      <c r="T314" s="56"/>
      <c r="AT314" s="17" t="s">
        <v>147</v>
      </c>
      <c r="AU314" s="17" t="s">
        <v>87</v>
      </c>
    </row>
    <row r="315" spans="2:65" s="1" customFormat="1">
      <c r="B315" s="32"/>
      <c r="D315" s="153" t="s">
        <v>149</v>
      </c>
      <c r="F315" s="154" t="s">
        <v>376</v>
      </c>
      <c r="I315" s="151"/>
      <c r="L315" s="32"/>
      <c r="M315" s="152"/>
      <c r="T315" s="56"/>
      <c r="AT315" s="17" t="s">
        <v>149</v>
      </c>
      <c r="AU315" s="17" t="s">
        <v>87</v>
      </c>
    </row>
    <row r="316" spans="2:65" s="1" customFormat="1" ht="87.75">
      <c r="B316" s="32"/>
      <c r="D316" s="149" t="s">
        <v>363</v>
      </c>
      <c r="F316" s="170" t="s">
        <v>377</v>
      </c>
      <c r="I316" s="151"/>
      <c r="L316" s="32"/>
      <c r="M316" s="152"/>
      <c r="T316" s="56"/>
      <c r="AT316" s="17" t="s">
        <v>363</v>
      </c>
      <c r="AU316" s="17" t="s">
        <v>87</v>
      </c>
    </row>
    <row r="317" spans="2:65" s="13" customFormat="1">
      <c r="B317" s="160"/>
      <c r="D317" s="149" t="s">
        <v>162</v>
      </c>
      <c r="E317" s="161" t="s">
        <v>1</v>
      </c>
      <c r="F317" s="193" t="s">
        <v>378</v>
      </c>
      <c r="H317" s="194">
        <v>5.7629999999999999</v>
      </c>
      <c r="I317" s="162"/>
      <c r="L317" s="160"/>
      <c r="M317" s="163"/>
      <c r="T317" s="164"/>
      <c r="AT317" s="161" t="s">
        <v>162</v>
      </c>
      <c r="AU317" s="161" t="s">
        <v>87</v>
      </c>
      <c r="AV317" s="13" t="s">
        <v>87</v>
      </c>
      <c r="AW317" s="13" t="s">
        <v>36</v>
      </c>
      <c r="AX317" s="13" t="s">
        <v>79</v>
      </c>
      <c r="AY317" s="161" t="s">
        <v>138</v>
      </c>
    </row>
    <row r="318" spans="2:65" s="13" customFormat="1">
      <c r="B318" s="160"/>
      <c r="D318" s="149" t="s">
        <v>162</v>
      </c>
      <c r="E318" s="161" t="s">
        <v>1</v>
      </c>
      <c r="F318" s="193" t="s">
        <v>379</v>
      </c>
      <c r="H318" s="194">
        <v>6.2549999999999999</v>
      </c>
      <c r="I318" s="162"/>
      <c r="L318" s="160"/>
      <c r="M318" s="163"/>
      <c r="T318" s="164"/>
      <c r="AT318" s="161" t="s">
        <v>162</v>
      </c>
      <c r="AU318" s="161" t="s">
        <v>87</v>
      </c>
      <c r="AV318" s="13" t="s">
        <v>87</v>
      </c>
      <c r="AW318" s="13" t="s">
        <v>36</v>
      </c>
      <c r="AX318" s="13" t="s">
        <v>79</v>
      </c>
      <c r="AY318" s="161" t="s">
        <v>138</v>
      </c>
    </row>
    <row r="319" spans="2:65" s="13" customFormat="1" ht="22.5">
      <c r="B319" s="160"/>
      <c r="D319" s="149" t="s">
        <v>162</v>
      </c>
      <c r="E319" s="161" t="s">
        <v>1</v>
      </c>
      <c r="F319" s="193" t="s">
        <v>380</v>
      </c>
      <c r="H319" s="194">
        <v>4.923</v>
      </c>
      <c r="I319" s="162"/>
      <c r="L319" s="160"/>
      <c r="M319" s="163"/>
      <c r="T319" s="164"/>
      <c r="AT319" s="161" t="s">
        <v>162</v>
      </c>
      <c r="AU319" s="161" t="s">
        <v>87</v>
      </c>
      <c r="AV319" s="13" t="s">
        <v>87</v>
      </c>
      <c r="AW319" s="13" t="s">
        <v>36</v>
      </c>
      <c r="AX319" s="13" t="s">
        <v>79</v>
      </c>
      <c r="AY319" s="161" t="s">
        <v>138</v>
      </c>
    </row>
    <row r="320" spans="2:65" s="13" customFormat="1">
      <c r="B320" s="160"/>
      <c r="D320" s="149" t="s">
        <v>162</v>
      </c>
      <c r="E320" s="161" t="s">
        <v>1</v>
      </c>
      <c r="F320" s="193" t="s">
        <v>381</v>
      </c>
      <c r="H320" s="194">
        <v>4.1859999999999999</v>
      </c>
      <c r="I320" s="162"/>
      <c r="L320" s="160"/>
      <c r="M320" s="163"/>
      <c r="T320" s="164"/>
      <c r="AT320" s="161" t="s">
        <v>162</v>
      </c>
      <c r="AU320" s="161" t="s">
        <v>87</v>
      </c>
      <c r="AV320" s="13" t="s">
        <v>87</v>
      </c>
      <c r="AW320" s="13" t="s">
        <v>36</v>
      </c>
      <c r="AX320" s="13" t="s">
        <v>79</v>
      </c>
      <c r="AY320" s="161" t="s">
        <v>138</v>
      </c>
    </row>
    <row r="321" spans="2:65" s="13" customFormat="1">
      <c r="B321" s="160"/>
      <c r="D321" s="149" t="s">
        <v>162</v>
      </c>
      <c r="E321" s="161" t="s">
        <v>1</v>
      </c>
      <c r="F321" s="193" t="s">
        <v>382</v>
      </c>
      <c r="H321" s="194">
        <v>0.25</v>
      </c>
      <c r="I321" s="162"/>
      <c r="L321" s="160"/>
      <c r="M321" s="163"/>
      <c r="T321" s="164"/>
      <c r="AT321" s="161" t="s">
        <v>162</v>
      </c>
      <c r="AU321" s="161" t="s">
        <v>87</v>
      </c>
      <c r="AV321" s="13" t="s">
        <v>87</v>
      </c>
      <c r="AW321" s="13" t="s">
        <v>36</v>
      </c>
      <c r="AX321" s="13" t="s">
        <v>79</v>
      </c>
      <c r="AY321" s="161" t="s">
        <v>138</v>
      </c>
    </row>
    <row r="322" spans="2:65" s="14" customFormat="1">
      <c r="B322" s="165"/>
      <c r="D322" s="149" t="s">
        <v>162</v>
      </c>
      <c r="E322" s="166" t="s">
        <v>1</v>
      </c>
      <c r="F322" s="195" t="s">
        <v>173</v>
      </c>
      <c r="H322" s="196">
        <v>21.376999999999999</v>
      </c>
      <c r="I322" s="167"/>
      <c r="L322" s="165"/>
      <c r="M322" s="168"/>
      <c r="T322" s="169"/>
      <c r="AT322" s="166" t="s">
        <v>162</v>
      </c>
      <c r="AU322" s="166" t="s">
        <v>87</v>
      </c>
      <c r="AV322" s="14" t="s">
        <v>145</v>
      </c>
      <c r="AW322" s="14" t="s">
        <v>36</v>
      </c>
      <c r="AX322" s="14" t="s">
        <v>21</v>
      </c>
      <c r="AY322" s="166" t="s">
        <v>138</v>
      </c>
    </row>
    <row r="323" spans="2:65" s="1" customFormat="1" ht="16.5" customHeight="1">
      <c r="B323" s="32"/>
      <c r="C323" s="136" t="s">
        <v>383</v>
      </c>
      <c r="D323" s="136" t="s">
        <v>140</v>
      </c>
      <c r="E323" s="137" t="s">
        <v>384</v>
      </c>
      <c r="F323" s="138" t="s">
        <v>385</v>
      </c>
      <c r="G323" s="139" t="s">
        <v>386</v>
      </c>
      <c r="H323" s="140">
        <v>1350</v>
      </c>
      <c r="I323" s="141"/>
      <c r="J323" s="142">
        <f>ROUND(I323*H323,2)</f>
        <v>0</v>
      </c>
      <c r="K323" s="138" t="s">
        <v>1</v>
      </c>
      <c r="L323" s="32"/>
      <c r="M323" s="143" t="s">
        <v>1</v>
      </c>
      <c r="N323" s="144" t="s">
        <v>44</v>
      </c>
      <c r="P323" s="145">
        <f>O323*H323</f>
        <v>0</v>
      </c>
      <c r="Q323" s="145">
        <v>5.0000000000000001E-3</v>
      </c>
      <c r="R323" s="145">
        <f>Q323*H323</f>
        <v>6.75</v>
      </c>
      <c r="S323" s="145">
        <v>0</v>
      </c>
      <c r="T323" s="146">
        <f>S323*H323</f>
        <v>0</v>
      </c>
      <c r="AR323" s="147" t="s">
        <v>145</v>
      </c>
      <c r="AT323" s="147" t="s">
        <v>140</v>
      </c>
      <c r="AU323" s="147" t="s">
        <v>87</v>
      </c>
      <c r="AY323" s="17" t="s">
        <v>138</v>
      </c>
      <c r="BE323" s="148">
        <f>IF(N323="základní",J323,0)</f>
        <v>0</v>
      </c>
      <c r="BF323" s="148">
        <f>IF(N323="snížená",J323,0)</f>
        <v>0</v>
      </c>
      <c r="BG323" s="148">
        <f>IF(N323="zákl. přenesená",J323,0)</f>
        <v>0</v>
      </c>
      <c r="BH323" s="148">
        <f>IF(N323="sníž. přenesená",J323,0)</f>
        <v>0</v>
      </c>
      <c r="BI323" s="148">
        <f>IF(N323="nulová",J323,0)</f>
        <v>0</v>
      </c>
      <c r="BJ323" s="17" t="s">
        <v>21</v>
      </c>
      <c r="BK323" s="148">
        <f>ROUND(I323*H323,2)</f>
        <v>0</v>
      </c>
      <c r="BL323" s="17" t="s">
        <v>145</v>
      </c>
      <c r="BM323" s="147" t="s">
        <v>387</v>
      </c>
    </row>
    <row r="324" spans="2:65" s="1" customFormat="1" ht="29.25">
      <c r="B324" s="32"/>
      <c r="D324" s="149" t="s">
        <v>147</v>
      </c>
      <c r="F324" s="150" t="s">
        <v>388</v>
      </c>
      <c r="I324" s="151"/>
      <c r="L324" s="32"/>
      <c r="M324" s="152"/>
      <c r="T324" s="56"/>
      <c r="AT324" s="17" t="s">
        <v>147</v>
      </c>
      <c r="AU324" s="17" t="s">
        <v>87</v>
      </c>
    </row>
    <row r="325" spans="2:65" s="1" customFormat="1" ht="19.5">
      <c r="B325" s="32"/>
      <c r="D325" s="149" t="s">
        <v>227</v>
      </c>
      <c r="F325" s="170" t="s">
        <v>389</v>
      </c>
      <c r="I325" s="151"/>
      <c r="L325" s="32"/>
      <c r="M325" s="152"/>
      <c r="T325" s="56"/>
      <c r="AT325" s="17" t="s">
        <v>227</v>
      </c>
      <c r="AU325" s="17" t="s">
        <v>87</v>
      </c>
    </row>
    <row r="326" spans="2:65" s="1" customFormat="1" ht="24.2" customHeight="1">
      <c r="B326" s="32"/>
      <c r="C326" s="136" t="s">
        <v>390</v>
      </c>
      <c r="D326" s="136" t="s">
        <v>140</v>
      </c>
      <c r="E326" s="137" t="s">
        <v>391</v>
      </c>
      <c r="F326" s="138" t="s">
        <v>392</v>
      </c>
      <c r="G326" s="139" t="s">
        <v>386</v>
      </c>
      <c r="H326" s="140">
        <v>23.2</v>
      </c>
      <c r="I326" s="141"/>
      <c r="J326" s="142">
        <f>ROUND(I326*H326,2)</f>
        <v>0</v>
      </c>
      <c r="K326" s="138" t="s">
        <v>1</v>
      </c>
      <c r="L326" s="32"/>
      <c r="M326" s="143" t="s">
        <v>1</v>
      </c>
      <c r="N326" s="144" t="s">
        <v>44</v>
      </c>
      <c r="P326" s="145">
        <f>O326*H326</f>
        <v>0</v>
      </c>
      <c r="Q326" s="145">
        <v>4.9500000000000002E-2</v>
      </c>
      <c r="R326" s="145">
        <f>Q326*H326</f>
        <v>1.1484000000000001</v>
      </c>
      <c r="S326" s="145">
        <v>0</v>
      </c>
      <c r="T326" s="146">
        <f>S326*H326</f>
        <v>0</v>
      </c>
      <c r="AR326" s="147" t="s">
        <v>145</v>
      </c>
      <c r="AT326" s="147" t="s">
        <v>140</v>
      </c>
      <c r="AU326" s="147" t="s">
        <v>87</v>
      </c>
      <c r="AY326" s="17" t="s">
        <v>138</v>
      </c>
      <c r="BE326" s="148">
        <f>IF(N326="základní",J326,0)</f>
        <v>0</v>
      </c>
      <c r="BF326" s="148">
        <f>IF(N326="snížená",J326,0)</f>
        <v>0</v>
      </c>
      <c r="BG326" s="148">
        <f>IF(N326="zákl. přenesená",J326,0)</f>
        <v>0</v>
      </c>
      <c r="BH326" s="148">
        <f>IF(N326="sníž. přenesená",J326,0)</f>
        <v>0</v>
      </c>
      <c r="BI326" s="148">
        <f>IF(N326="nulová",J326,0)</f>
        <v>0</v>
      </c>
      <c r="BJ326" s="17" t="s">
        <v>21</v>
      </c>
      <c r="BK326" s="148">
        <f>ROUND(I326*H326,2)</f>
        <v>0</v>
      </c>
      <c r="BL326" s="17" t="s">
        <v>145</v>
      </c>
      <c r="BM326" s="147" t="s">
        <v>393</v>
      </c>
    </row>
    <row r="327" spans="2:65" s="1" customFormat="1" ht="19.5">
      <c r="B327" s="32"/>
      <c r="D327" s="149" t="s">
        <v>147</v>
      </c>
      <c r="F327" s="150" t="s">
        <v>394</v>
      </c>
      <c r="I327" s="151"/>
      <c r="L327" s="32"/>
      <c r="M327" s="152"/>
      <c r="T327" s="56"/>
      <c r="AT327" s="17" t="s">
        <v>147</v>
      </c>
      <c r="AU327" s="17" t="s">
        <v>87</v>
      </c>
    </row>
    <row r="328" spans="2:65" s="12" customFormat="1">
      <c r="B328" s="155"/>
      <c r="D328" s="149" t="s">
        <v>162</v>
      </c>
      <c r="E328" s="156" t="s">
        <v>1</v>
      </c>
      <c r="F328" s="192" t="s">
        <v>209</v>
      </c>
      <c r="H328" s="156" t="s">
        <v>1</v>
      </c>
      <c r="I328" s="157"/>
      <c r="L328" s="155"/>
      <c r="M328" s="158"/>
      <c r="T328" s="159"/>
      <c r="AT328" s="156" t="s">
        <v>162</v>
      </c>
      <c r="AU328" s="156" t="s">
        <v>87</v>
      </c>
      <c r="AV328" s="12" t="s">
        <v>21</v>
      </c>
      <c r="AW328" s="12" t="s">
        <v>36</v>
      </c>
      <c r="AX328" s="12" t="s">
        <v>79</v>
      </c>
      <c r="AY328" s="156" t="s">
        <v>138</v>
      </c>
    </row>
    <row r="329" spans="2:65" s="13" customFormat="1">
      <c r="B329" s="160"/>
      <c r="D329" s="149" t="s">
        <v>162</v>
      </c>
      <c r="E329" s="161" t="s">
        <v>1</v>
      </c>
      <c r="F329" s="193" t="s">
        <v>395</v>
      </c>
      <c r="H329" s="194">
        <v>23.2</v>
      </c>
      <c r="I329" s="162"/>
      <c r="L329" s="160"/>
      <c r="M329" s="163"/>
      <c r="T329" s="164"/>
      <c r="AT329" s="161" t="s">
        <v>162</v>
      </c>
      <c r="AU329" s="161" t="s">
        <v>87</v>
      </c>
      <c r="AV329" s="13" t="s">
        <v>87</v>
      </c>
      <c r="AW329" s="13" t="s">
        <v>36</v>
      </c>
      <c r="AX329" s="13" t="s">
        <v>21</v>
      </c>
      <c r="AY329" s="161" t="s">
        <v>138</v>
      </c>
    </row>
    <row r="330" spans="2:65" s="11" customFormat="1" ht="22.9" customHeight="1">
      <c r="B330" s="124"/>
      <c r="D330" s="125" t="s">
        <v>78</v>
      </c>
      <c r="E330" s="134" t="s">
        <v>174</v>
      </c>
      <c r="F330" s="134" t="s">
        <v>396</v>
      </c>
      <c r="I330" s="127"/>
      <c r="J330" s="135">
        <f>BK330</f>
        <v>0</v>
      </c>
      <c r="L330" s="124"/>
      <c r="M330" s="129"/>
      <c r="P330" s="130">
        <f>SUM(P331:P364)</f>
        <v>0</v>
      </c>
      <c r="R330" s="130">
        <f>SUM(R331:R364)</f>
        <v>7.2678083999999998</v>
      </c>
      <c r="T330" s="131">
        <f>SUM(T331:T364)</f>
        <v>0</v>
      </c>
      <c r="AR330" s="125" t="s">
        <v>21</v>
      </c>
      <c r="AT330" s="132" t="s">
        <v>78</v>
      </c>
      <c r="AU330" s="132" t="s">
        <v>21</v>
      </c>
      <c r="AY330" s="125" t="s">
        <v>138</v>
      </c>
      <c r="BK330" s="133">
        <f>SUM(BK331:BK364)</f>
        <v>0</v>
      </c>
    </row>
    <row r="331" spans="2:65" s="1" customFormat="1" ht="24.2" customHeight="1">
      <c r="B331" s="32"/>
      <c r="C331" s="136" t="s">
        <v>397</v>
      </c>
      <c r="D331" s="136" t="s">
        <v>140</v>
      </c>
      <c r="E331" s="137" t="s">
        <v>398</v>
      </c>
      <c r="F331" s="138" t="s">
        <v>399</v>
      </c>
      <c r="G331" s="139" t="s">
        <v>158</v>
      </c>
      <c r="H331" s="140">
        <v>111.75</v>
      </c>
      <c r="I331" s="141"/>
      <c r="J331" s="142">
        <f>ROUND(I331*H331,2)</f>
        <v>0</v>
      </c>
      <c r="K331" s="138" t="s">
        <v>1</v>
      </c>
      <c r="L331" s="32"/>
      <c r="M331" s="143" t="s">
        <v>1</v>
      </c>
      <c r="N331" s="144" t="s">
        <v>44</v>
      </c>
      <c r="P331" s="145">
        <f>O331*H331</f>
        <v>0</v>
      </c>
      <c r="Q331" s="145">
        <v>0</v>
      </c>
      <c r="R331" s="145">
        <f>Q331*H331</f>
        <v>0</v>
      </c>
      <c r="S331" s="145">
        <v>0</v>
      </c>
      <c r="T331" s="146">
        <f>S331*H331</f>
        <v>0</v>
      </c>
      <c r="AR331" s="147" t="s">
        <v>145</v>
      </c>
      <c r="AT331" s="147" t="s">
        <v>140</v>
      </c>
      <c r="AU331" s="147" t="s">
        <v>87</v>
      </c>
      <c r="AY331" s="17" t="s">
        <v>138</v>
      </c>
      <c r="BE331" s="148">
        <f>IF(N331="základní",J331,0)</f>
        <v>0</v>
      </c>
      <c r="BF331" s="148">
        <f>IF(N331="snížená",J331,0)</f>
        <v>0</v>
      </c>
      <c r="BG331" s="148">
        <f>IF(N331="zákl. přenesená",J331,0)</f>
        <v>0</v>
      </c>
      <c r="BH331" s="148">
        <f>IF(N331="sníž. přenesená",J331,0)</f>
        <v>0</v>
      </c>
      <c r="BI331" s="148">
        <f>IF(N331="nulová",J331,0)</f>
        <v>0</v>
      </c>
      <c r="BJ331" s="17" t="s">
        <v>21</v>
      </c>
      <c r="BK331" s="148">
        <f>ROUND(I331*H331,2)</f>
        <v>0</v>
      </c>
      <c r="BL331" s="17" t="s">
        <v>145</v>
      </c>
      <c r="BM331" s="147" t="s">
        <v>400</v>
      </c>
    </row>
    <row r="332" spans="2:65" s="1" customFormat="1" ht="29.25">
      <c r="B332" s="32"/>
      <c r="D332" s="149" t="s">
        <v>147</v>
      </c>
      <c r="F332" s="150" t="s">
        <v>401</v>
      </c>
      <c r="I332" s="151"/>
      <c r="L332" s="32"/>
      <c r="M332" s="152"/>
      <c r="T332" s="56"/>
      <c r="AT332" s="17" t="s">
        <v>147</v>
      </c>
      <c r="AU332" s="17" t="s">
        <v>87</v>
      </c>
    </row>
    <row r="333" spans="2:65" s="12" customFormat="1">
      <c r="B333" s="155"/>
      <c r="D333" s="149" t="s">
        <v>162</v>
      </c>
      <c r="E333" s="156" t="s">
        <v>1</v>
      </c>
      <c r="F333" s="192" t="s">
        <v>281</v>
      </c>
      <c r="H333" s="156" t="s">
        <v>1</v>
      </c>
      <c r="I333" s="157"/>
      <c r="L333" s="155"/>
      <c r="M333" s="158"/>
      <c r="T333" s="159"/>
      <c r="AT333" s="156" t="s">
        <v>162</v>
      </c>
      <c r="AU333" s="156" t="s">
        <v>87</v>
      </c>
      <c r="AV333" s="12" t="s">
        <v>21</v>
      </c>
      <c r="AW333" s="12" t="s">
        <v>36</v>
      </c>
      <c r="AX333" s="12" t="s">
        <v>79</v>
      </c>
      <c r="AY333" s="156" t="s">
        <v>138</v>
      </c>
    </row>
    <row r="334" spans="2:65" s="13" customFormat="1">
      <c r="B334" s="160"/>
      <c r="D334" s="149" t="s">
        <v>162</v>
      </c>
      <c r="E334" s="161" t="s">
        <v>1</v>
      </c>
      <c r="F334" s="193" t="s">
        <v>282</v>
      </c>
      <c r="H334" s="194">
        <v>111.75</v>
      </c>
      <c r="I334" s="162"/>
      <c r="L334" s="160"/>
      <c r="M334" s="163"/>
      <c r="T334" s="164"/>
      <c r="AT334" s="161" t="s">
        <v>162</v>
      </c>
      <c r="AU334" s="161" t="s">
        <v>87</v>
      </c>
      <c r="AV334" s="13" t="s">
        <v>87</v>
      </c>
      <c r="AW334" s="13" t="s">
        <v>36</v>
      </c>
      <c r="AX334" s="13" t="s">
        <v>21</v>
      </c>
      <c r="AY334" s="161" t="s">
        <v>138</v>
      </c>
    </row>
    <row r="335" spans="2:65" s="1" customFormat="1" ht="24.2" customHeight="1">
      <c r="B335" s="32"/>
      <c r="C335" s="136" t="s">
        <v>402</v>
      </c>
      <c r="D335" s="136" t="s">
        <v>140</v>
      </c>
      <c r="E335" s="137" t="s">
        <v>403</v>
      </c>
      <c r="F335" s="138" t="s">
        <v>404</v>
      </c>
      <c r="G335" s="139" t="s">
        <v>158</v>
      </c>
      <c r="H335" s="140">
        <v>8.68</v>
      </c>
      <c r="I335" s="141"/>
      <c r="J335" s="142">
        <f>ROUND(I335*H335,2)</f>
        <v>0</v>
      </c>
      <c r="K335" s="138" t="s">
        <v>144</v>
      </c>
      <c r="L335" s="32"/>
      <c r="M335" s="143" t="s">
        <v>1</v>
      </c>
      <c r="N335" s="144" t="s">
        <v>44</v>
      </c>
      <c r="P335" s="145">
        <f>O335*H335</f>
        <v>0</v>
      </c>
      <c r="Q335" s="145">
        <v>0</v>
      </c>
      <c r="R335" s="145">
        <f>Q335*H335</f>
        <v>0</v>
      </c>
      <c r="S335" s="145">
        <v>0</v>
      </c>
      <c r="T335" s="146">
        <f>S335*H335</f>
        <v>0</v>
      </c>
      <c r="AR335" s="147" t="s">
        <v>145</v>
      </c>
      <c r="AT335" s="147" t="s">
        <v>140</v>
      </c>
      <c r="AU335" s="147" t="s">
        <v>87</v>
      </c>
      <c r="AY335" s="17" t="s">
        <v>138</v>
      </c>
      <c r="BE335" s="148">
        <f>IF(N335="základní",J335,0)</f>
        <v>0</v>
      </c>
      <c r="BF335" s="148">
        <f>IF(N335="snížená",J335,0)</f>
        <v>0</v>
      </c>
      <c r="BG335" s="148">
        <f>IF(N335="zákl. přenesená",J335,0)</f>
        <v>0</v>
      </c>
      <c r="BH335" s="148">
        <f>IF(N335="sníž. přenesená",J335,0)</f>
        <v>0</v>
      </c>
      <c r="BI335" s="148">
        <f>IF(N335="nulová",J335,0)</f>
        <v>0</v>
      </c>
      <c r="BJ335" s="17" t="s">
        <v>21</v>
      </c>
      <c r="BK335" s="148">
        <f>ROUND(I335*H335,2)</f>
        <v>0</v>
      </c>
      <c r="BL335" s="17" t="s">
        <v>145</v>
      </c>
      <c r="BM335" s="147" t="s">
        <v>405</v>
      </c>
    </row>
    <row r="336" spans="2:65" s="1" customFormat="1" ht="29.25">
      <c r="B336" s="32"/>
      <c r="D336" s="149" t="s">
        <v>147</v>
      </c>
      <c r="F336" s="150" t="s">
        <v>406</v>
      </c>
      <c r="I336" s="151"/>
      <c r="L336" s="32"/>
      <c r="M336" s="152"/>
      <c r="T336" s="56"/>
      <c r="AT336" s="17" t="s">
        <v>147</v>
      </c>
      <c r="AU336" s="17" t="s">
        <v>87</v>
      </c>
    </row>
    <row r="337" spans="2:65" s="1" customFormat="1">
      <c r="B337" s="32"/>
      <c r="D337" s="153" t="s">
        <v>149</v>
      </c>
      <c r="F337" s="154" t="s">
        <v>407</v>
      </c>
      <c r="I337" s="151"/>
      <c r="L337" s="32"/>
      <c r="M337" s="152"/>
      <c r="T337" s="56"/>
      <c r="AT337" s="17" t="s">
        <v>149</v>
      </c>
      <c r="AU337" s="17" t="s">
        <v>87</v>
      </c>
    </row>
    <row r="338" spans="2:65" s="12" customFormat="1">
      <c r="B338" s="155"/>
      <c r="D338" s="149" t="s">
        <v>162</v>
      </c>
      <c r="E338" s="156" t="s">
        <v>1</v>
      </c>
      <c r="F338" s="192" t="s">
        <v>408</v>
      </c>
      <c r="H338" s="156" t="s">
        <v>1</v>
      </c>
      <c r="I338" s="157"/>
      <c r="L338" s="155"/>
      <c r="M338" s="158"/>
      <c r="T338" s="159"/>
      <c r="AT338" s="156" t="s">
        <v>162</v>
      </c>
      <c r="AU338" s="156" t="s">
        <v>87</v>
      </c>
      <c r="AV338" s="12" t="s">
        <v>21</v>
      </c>
      <c r="AW338" s="12" t="s">
        <v>36</v>
      </c>
      <c r="AX338" s="12" t="s">
        <v>79</v>
      </c>
      <c r="AY338" s="156" t="s">
        <v>138</v>
      </c>
    </row>
    <row r="339" spans="2:65" s="13" customFormat="1">
      <c r="B339" s="160"/>
      <c r="D339" s="149" t="s">
        <v>162</v>
      </c>
      <c r="E339" s="161" t="s">
        <v>1</v>
      </c>
      <c r="F339" s="193" t="s">
        <v>164</v>
      </c>
      <c r="H339" s="194">
        <v>8.68</v>
      </c>
      <c r="I339" s="162"/>
      <c r="L339" s="160"/>
      <c r="M339" s="163"/>
      <c r="T339" s="164"/>
      <c r="AT339" s="161" t="s">
        <v>162</v>
      </c>
      <c r="AU339" s="161" t="s">
        <v>87</v>
      </c>
      <c r="AV339" s="13" t="s">
        <v>87</v>
      </c>
      <c r="AW339" s="13" t="s">
        <v>36</v>
      </c>
      <c r="AX339" s="13" t="s">
        <v>21</v>
      </c>
      <c r="AY339" s="161" t="s">
        <v>138</v>
      </c>
    </row>
    <row r="340" spans="2:65" s="1" customFormat="1" ht="24.2" customHeight="1">
      <c r="B340" s="32"/>
      <c r="C340" s="136" t="s">
        <v>409</v>
      </c>
      <c r="D340" s="136" t="s">
        <v>140</v>
      </c>
      <c r="E340" s="137" t="s">
        <v>410</v>
      </c>
      <c r="F340" s="138" t="s">
        <v>411</v>
      </c>
      <c r="G340" s="139" t="s">
        <v>158</v>
      </c>
      <c r="H340" s="140">
        <v>111.75</v>
      </c>
      <c r="I340" s="141"/>
      <c r="J340" s="142">
        <f>ROUND(I340*H340,2)</f>
        <v>0</v>
      </c>
      <c r="K340" s="138" t="s">
        <v>144</v>
      </c>
      <c r="L340" s="32"/>
      <c r="M340" s="143" t="s">
        <v>1</v>
      </c>
      <c r="N340" s="144" t="s">
        <v>44</v>
      </c>
      <c r="P340" s="145">
        <f>O340*H340</f>
        <v>0</v>
      </c>
      <c r="Q340" s="145">
        <v>0</v>
      </c>
      <c r="R340" s="145">
        <f>Q340*H340</f>
        <v>0</v>
      </c>
      <c r="S340" s="145">
        <v>0</v>
      </c>
      <c r="T340" s="146">
        <f>S340*H340</f>
        <v>0</v>
      </c>
      <c r="AR340" s="147" t="s">
        <v>145</v>
      </c>
      <c r="AT340" s="147" t="s">
        <v>140</v>
      </c>
      <c r="AU340" s="147" t="s">
        <v>87</v>
      </c>
      <c r="AY340" s="17" t="s">
        <v>138</v>
      </c>
      <c r="BE340" s="148">
        <f>IF(N340="základní",J340,0)</f>
        <v>0</v>
      </c>
      <c r="BF340" s="148">
        <f>IF(N340="snížená",J340,0)</f>
        <v>0</v>
      </c>
      <c r="BG340" s="148">
        <f>IF(N340="zákl. přenesená",J340,0)</f>
        <v>0</v>
      </c>
      <c r="BH340" s="148">
        <f>IF(N340="sníž. přenesená",J340,0)</f>
        <v>0</v>
      </c>
      <c r="BI340" s="148">
        <f>IF(N340="nulová",J340,0)</f>
        <v>0</v>
      </c>
      <c r="BJ340" s="17" t="s">
        <v>21</v>
      </c>
      <c r="BK340" s="148">
        <f>ROUND(I340*H340,2)</f>
        <v>0</v>
      </c>
      <c r="BL340" s="17" t="s">
        <v>145</v>
      </c>
      <c r="BM340" s="147" t="s">
        <v>412</v>
      </c>
    </row>
    <row r="341" spans="2:65" s="1" customFormat="1" ht="29.25">
      <c r="B341" s="32"/>
      <c r="D341" s="149" t="s">
        <v>147</v>
      </c>
      <c r="F341" s="150" t="s">
        <v>413</v>
      </c>
      <c r="I341" s="151"/>
      <c r="L341" s="32"/>
      <c r="M341" s="152"/>
      <c r="T341" s="56"/>
      <c r="AT341" s="17" t="s">
        <v>147</v>
      </c>
      <c r="AU341" s="17" t="s">
        <v>87</v>
      </c>
    </row>
    <row r="342" spans="2:65" s="1" customFormat="1">
      <c r="B342" s="32"/>
      <c r="D342" s="153" t="s">
        <v>149</v>
      </c>
      <c r="F342" s="154" t="s">
        <v>414</v>
      </c>
      <c r="I342" s="151"/>
      <c r="L342" s="32"/>
      <c r="M342" s="152"/>
      <c r="T342" s="56"/>
      <c r="AT342" s="17" t="s">
        <v>149</v>
      </c>
      <c r="AU342" s="17" t="s">
        <v>87</v>
      </c>
    </row>
    <row r="343" spans="2:65" s="12" customFormat="1">
      <c r="B343" s="155"/>
      <c r="D343" s="149" t="s">
        <v>162</v>
      </c>
      <c r="E343" s="156" t="s">
        <v>1</v>
      </c>
      <c r="F343" s="192" t="s">
        <v>415</v>
      </c>
      <c r="H343" s="156" t="s">
        <v>1</v>
      </c>
      <c r="I343" s="157"/>
      <c r="L343" s="155"/>
      <c r="M343" s="158"/>
      <c r="T343" s="159"/>
      <c r="AT343" s="156" t="s">
        <v>162</v>
      </c>
      <c r="AU343" s="156" t="s">
        <v>87</v>
      </c>
      <c r="AV343" s="12" t="s">
        <v>21</v>
      </c>
      <c r="AW343" s="12" t="s">
        <v>36</v>
      </c>
      <c r="AX343" s="12" t="s">
        <v>79</v>
      </c>
      <c r="AY343" s="156" t="s">
        <v>138</v>
      </c>
    </row>
    <row r="344" spans="2:65" s="13" customFormat="1">
      <c r="B344" s="160"/>
      <c r="D344" s="149" t="s">
        <v>162</v>
      </c>
      <c r="E344" s="161" t="s">
        <v>1</v>
      </c>
      <c r="F344" s="193" t="s">
        <v>282</v>
      </c>
      <c r="H344" s="194">
        <v>111.75</v>
      </c>
      <c r="I344" s="162"/>
      <c r="L344" s="160"/>
      <c r="M344" s="163"/>
      <c r="T344" s="164"/>
      <c r="AT344" s="161" t="s">
        <v>162</v>
      </c>
      <c r="AU344" s="161" t="s">
        <v>87</v>
      </c>
      <c r="AV344" s="13" t="s">
        <v>87</v>
      </c>
      <c r="AW344" s="13" t="s">
        <v>36</v>
      </c>
      <c r="AX344" s="13" t="s">
        <v>21</v>
      </c>
      <c r="AY344" s="161" t="s">
        <v>138</v>
      </c>
    </row>
    <row r="345" spans="2:65" s="1" customFormat="1" ht="24.2" customHeight="1">
      <c r="B345" s="32"/>
      <c r="C345" s="136" t="s">
        <v>416</v>
      </c>
      <c r="D345" s="136" t="s">
        <v>140</v>
      </c>
      <c r="E345" s="137" t="s">
        <v>417</v>
      </c>
      <c r="F345" s="138" t="s">
        <v>418</v>
      </c>
      <c r="G345" s="139" t="s">
        <v>158</v>
      </c>
      <c r="H345" s="140">
        <v>8.68</v>
      </c>
      <c r="I345" s="141"/>
      <c r="J345" s="142">
        <f>ROUND(I345*H345,2)</f>
        <v>0</v>
      </c>
      <c r="K345" s="138" t="s">
        <v>144</v>
      </c>
      <c r="L345" s="32"/>
      <c r="M345" s="143" t="s">
        <v>1</v>
      </c>
      <c r="N345" s="144" t="s">
        <v>44</v>
      </c>
      <c r="P345" s="145">
        <f>O345*H345</f>
        <v>0</v>
      </c>
      <c r="Q345" s="145">
        <v>0</v>
      </c>
      <c r="R345" s="145">
        <f>Q345*H345</f>
        <v>0</v>
      </c>
      <c r="S345" s="145">
        <v>0</v>
      </c>
      <c r="T345" s="146">
        <f>S345*H345</f>
        <v>0</v>
      </c>
      <c r="AR345" s="147" t="s">
        <v>145</v>
      </c>
      <c r="AT345" s="147" t="s">
        <v>140</v>
      </c>
      <c r="AU345" s="147" t="s">
        <v>87</v>
      </c>
      <c r="AY345" s="17" t="s">
        <v>138</v>
      </c>
      <c r="BE345" s="148">
        <f>IF(N345="základní",J345,0)</f>
        <v>0</v>
      </c>
      <c r="BF345" s="148">
        <f>IF(N345="snížená",J345,0)</f>
        <v>0</v>
      </c>
      <c r="BG345" s="148">
        <f>IF(N345="zákl. přenesená",J345,0)</f>
        <v>0</v>
      </c>
      <c r="BH345" s="148">
        <f>IF(N345="sníž. přenesená",J345,0)</f>
        <v>0</v>
      </c>
      <c r="BI345" s="148">
        <f>IF(N345="nulová",J345,0)</f>
        <v>0</v>
      </c>
      <c r="BJ345" s="17" t="s">
        <v>21</v>
      </c>
      <c r="BK345" s="148">
        <f>ROUND(I345*H345,2)</f>
        <v>0</v>
      </c>
      <c r="BL345" s="17" t="s">
        <v>145</v>
      </c>
      <c r="BM345" s="147" t="s">
        <v>419</v>
      </c>
    </row>
    <row r="346" spans="2:65" s="1" customFormat="1" ht="29.25">
      <c r="B346" s="32"/>
      <c r="D346" s="149" t="s">
        <v>147</v>
      </c>
      <c r="F346" s="150" t="s">
        <v>420</v>
      </c>
      <c r="I346" s="151"/>
      <c r="L346" s="32"/>
      <c r="M346" s="152"/>
      <c r="T346" s="56"/>
      <c r="AT346" s="17" t="s">
        <v>147</v>
      </c>
      <c r="AU346" s="17" t="s">
        <v>87</v>
      </c>
    </row>
    <row r="347" spans="2:65" s="1" customFormat="1">
      <c r="B347" s="32"/>
      <c r="D347" s="153" t="s">
        <v>149</v>
      </c>
      <c r="F347" s="154" t="s">
        <v>421</v>
      </c>
      <c r="I347" s="151"/>
      <c r="L347" s="32"/>
      <c r="M347" s="152"/>
      <c r="T347" s="56"/>
      <c r="AT347" s="17" t="s">
        <v>149</v>
      </c>
      <c r="AU347" s="17" t="s">
        <v>87</v>
      </c>
    </row>
    <row r="348" spans="2:65" s="12" customFormat="1">
      <c r="B348" s="155"/>
      <c r="D348" s="149" t="s">
        <v>162</v>
      </c>
      <c r="E348" s="156" t="s">
        <v>1</v>
      </c>
      <c r="F348" s="192" t="s">
        <v>408</v>
      </c>
      <c r="H348" s="156" t="s">
        <v>1</v>
      </c>
      <c r="I348" s="157"/>
      <c r="L348" s="155"/>
      <c r="M348" s="158"/>
      <c r="T348" s="159"/>
      <c r="AT348" s="156" t="s">
        <v>162</v>
      </c>
      <c r="AU348" s="156" t="s">
        <v>87</v>
      </c>
      <c r="AV348" s="12" t="s">
        <v>21</v>
      </c>
      <c r="AW348" s="12" t="s">
        <v>36</v>
      </c>
      <c r="AX348" s="12" t="s">
        <v>79</v>
      </c>
      <c r="AY348" s="156" t="s">
        <v>138</v>
      </c>
    </row>
    <row r="349" spans="2:65" s="13" customFormat="1">
      <c r="B349" s="160"/>
      <c r="D349" s="149" t="s">
        <v>162</v>
      </c>
      <c r="E349" s="161" t="s">
        <v>1</v>
      </c>
      <c r="F349" s="193" t="s">
        <v>164</v>
      </c>
      <c r="H349" s="194">
        <v>8.68</v>
      </c>
      <c r="I349" s="162"/>
      <c r="L349" s="160"/>
      <c r="M349" s="163"/>
      <c r="T349" s="164"/>
      <c r="AT349" s="161" t="s">
        <v>162</v>
      </c>
      <c r="AU349" s="161" t="s">
        <v>87</v>
      </c>
      <c r="AV349" s="13" t="s">
        <v>87</v>
      </c>
      <c r="AW349" s="13" t="s">
        <v>36</v>
      </c>
      <c r="AX349" s="13" t="s">
        <v>21</v>
      </c>
      <c r="AY349" s="161" t="s">
        <v>138</v>
      </c>
    </row>
    <row r="350" spans="2:65" s="1" customFormat="1" ht="33" customHeight="1">
      <c r="B350" s="32"/>
      <c r="C350" s="136" t="s">
        <v>422</v>
      </c>
      <c r="D350" s="136" t="s">
        <v>140</v>
      </c>
      <c r="E350" s="137" t="s">
        <v>423</v>
      </c>
      <c r="F350" s="138" t="s">
        <v>424</v>
      </c>
      <c r="G350" s="139" t="s">
        <v>158</v>
      </c>
      <c r="H350" s="140">
        <v>27.707999999999998</v>
      </c>
      <c r="I350" s="141"/>
      <c r="J350" s="142">
        <f>ROUND(I350*H350,2)</f>
        <v>0</v>
      </c>
      <c r="K350" s="138" t="s">
        <v>144</v>
      </c>
      <c r="L350" s="32"/>
      <c r="M350" s="143" t="s">
        <v>1</v>
      </c>
      <c r="N350" s="144" t="s">
        <v>44</v>
      </c>
      <c r="P350" s="145">
        <f>O350*H350</f>
        <v>0</v>
      </c>
      <c r="Q350" s="145">
        <v>0.15826000000000001</v>
      </c>
      <c r="R350" s="145">
        <f>Q350*H350</f>
        <v>4.3850680799999999</v>
      </c>
      <c r="S350" s="145">
        <v>0</v>
      </c>
      <c r="T350" s="146">
        <f>S350*H350</f>
        <v>0</v>
      </c>
      <c r="AR350" s="147" t="s">
        <v>145</v>
      </c>
      <c r="AT350" s="147" t="s">
        <v>140</v>
      </c>
      <c r="AU350" s="147" t="s">
        <v>87</v>
      </c>
      <c r="AY350" s="17" t="s">
        <v>138</v>
      </c>
      <c r="BE350" s="148">
        <f>IF(N350="základní",J350,0)</f>
        <v>0</v>
      </c>
      <c r="BF350" s="148">
        <f>IF(N350="snížená",J350,0)</f>
        <v>0</v>
      </c>
      <c r="BG350" s="148">
        <f>IF(N350="zákl. přenesená",J350,0)</f>
        <v>0</v>
      </c>
      <c r="BH350" s="148">
        <f>IF(N350="sníž. přenesená",J350,0)</f>
        <v>0</v>
      </c>
      <c r="BI350" s="148">
        <f>IF(N350="nulová",J350,0)</f>
        <v>0</v>
      </c>
      <c r="BJ350" s="17" t="s">
        <v>21</v>
      </c>
      <c r="BK350" s="148">
        <f>ROUND(I350*H350,2)</f>
        <v>0</v>
      </c>
      <c r="BL350" s="17" t="s">
        <v>145</v>
      </c>
      <c r="BM350" s="147" t="s">
        <v>425</v>
      </c>
    </row>
    <row r="351" spans="2:65" s="1" customFormat="1" ht="29.25">
      <c r="B351" s="32"/>
      <c r="D351" s="149" t="s">
        <v>147</v>
      </c>
      <c r="F351" s="150" t="s">
        <v>426</v>
      </c>
      <c r="I351" s="151"/>
      <c r="L351" s="32"/>
      <c r="M351" s="152"/>
      <c r="T351" s="56"/>
      <c r="AT351" s="17" t="s">
        <v>147</v>
      </c>
      <c r="AU351" s="17" t="s">
        <v>87</v>
      </c>
    </row>
    <row r="352" spans="2:65" s="1" customFormat="1">
      <c r="B352" s="32"/>
      <c r="D352" s="153" t="s">
        <v>149</v>
      </c>
      <c r="F352" s="154" t="s">
        <v>427</v>
      </c>
      <c r="I352" s="151"/>
      <c r="L352" s="32"/>
      <c r="M352" s="152"/>
      <c r="T352" s="56"/>
      <c r="AT352" s="17" t="s">
        <v>149</v>
      </c>
      <c r="AU352" s="17" t="s">
        <v>87</v>
      </c>
    </row>
    <row r="353" spans="2:65" s="12" customFormat="1">
      <c r="B353" s="155"/>
      <c r="D353" s="149" t="s">
        <v>162</v>
      </c>
      <c r="E353" s="156" t="s">
        <v>1</v>
      </c>
      <c r="F353" s="192" t="s">
        <v>170</v>
      </c>
      <c r="H353" s="156" t="s">
        <v>1</v>
      </c>
      <c r="I353" s="157"/>
      <c r="L353" s="155"/>
      <c r="M353" s="158"/>
      <c r="T353" s="159"/>
      <c r="AT353" s="156" t="s">
        <v>162</v>
      </c>
      <c r="AU353" s="156" t="s">
        <v>87</v>
      </c>
      <c r="AV353" s="12" t="s">
        <v>21</v>
      </c>
      <c r="AW353" s="12" t="s">
        <v>36</v>
      </c>
      <c r="AX353" s="12" t="s">
        <v>79</v>
      </c>
      <c r="AY353" s="156" t="s">
        <v>138</v>
      </c>
    </row>
    <row r="354" spans="2:65" s="13" customFormat="1">
      <c r="B354" s="160"/>
      <c r="D354" s="149" t="s">
        <v>162</v>
      </c>
      <c r="E354" s="161" t="s">
        <v>1</v>
      </c>
      <c r="F354" s="193" t="s">
        <v>171</v>
      </c>
      <c r="H354" s="194">
        <v>27.707999999999998</v>
      </c>
      <c r="I354" s="162"/>
      <c r="L354" s="160"/>
      <c r="M354" s="163"/>
      <c r="T354" s="164"/>
      <c r="AT354" s="161" t="s">
        <v>162</v>
      </c>
      <c r="AU354" s="161" t="s">
        <v>87</v>
      </c>
      <c r="AV354" s="13" t="s">
        <v>87</v>
      </c>
      <c r="AW354" s="13" t="s">
        <v>36</v>
      </c>
      <c r="AX354" s="13" t="s">
        <v>21</v>
      </c>
      <c r="AY354" s="161" t="s">
        <v>138</v>
      </c>
    </row>
    <row r="355" spans="2:65" s="1" customFormat="1" ht="24.2" customHeight="1">
      <c r="B355" s="32"/>
      <c r="C355" s="136" t="s">
        <v>428</v>
      </c>
      <c r="D355" s="136" t="s">
        <v>140</v>
      </c>
      <c r="E355" s="137" t="s">
        <v>429</v>
      </c>
      <c r="F355" s="138" t="s">
        <v>430</v>
      </c>
      <c r="G355" s="139" t="s">
        <v>158</v>
      </c>
      <c r="H355" s="140">
        <v>27.707999999999998</v>
      </c>
      <c r="I355" s="141"/>
      <c r="J355" s="142">
        <f>ROUND(I355*H355,2)</f>
        <v>0</v>
      </c>
      <c r="K355" s="138" t="s">
        <v>144</v>
      </c>
      <c r="L355" s="32"/>
      <c r="M355" s="143" t="s">
        <v>1</v>
      </c>
      <c r="N355" s="144" t="s">
        <v>44</v>
      </c>
      <c r="P355" s="145">
        <f>O355*H355</f>
        <v>0</v>
      </c>
      <c r="Q355" s="145">
        <v>3.1E-4</v>
      </c>
      <c r="R355" s="145">
        <f>Q355*H355</f>
        <v>8.58948E-3</v>
      </c>
      <c r="S355" s="145">
        <v>0</v>
      </c>
      <c r="T355" s="146">
        <f>S355*H355</f>
        <v>0</v>
      </c>
      <c r="AR355" s="147" t="s">
        <v>145</v>
      </c>
      <c r="AT355" s="147" t="s">
        <v>140</v>
      </c>
      <c r="AU355" s="147" t="s">
        <v>87</v>
      </c>
      <c r="AY355" s="17" t="s">
        <v>138</v>
      </c>
      <c r="BE355" s="148">
        <f>IF(N355="základní",J355,0)</f>
        <v>0</v>
      </c>
      <c r="BF355" s="148">
        <f>IF(N355="snížená",J355,0)</f>
        <v>0</v>
      </c>
      <c r="BG355" s="148">
        <f>IF(N355="zákl. přenesená",J355,0)</f>
        <v>0</v>
      </c>
      <c r="BH355" s="148">
        <f>IF(N355="sníž. přenesená",J355,0)</f>
        <v>0</v>
      </c>
      <c r="BI355" s="148">
        <f>IF(N355="nulová",J355,0)</f>
        <v>0</v>
      </c>
      <c r="BJ355" s="17" t="s">
        <v>21</v>
      </c>
      <c r="BK355" s="148">
        <f>ROUND(I355*H355,2)</f>
        <v>0</v>
      </c>
      <c r="BL355" s="17" t="s">
        <v>145</v>
      </c>
      <c r="BM355" s="147" t="s">
        <v>431</v>
      </c>
    </row>
    <row r="356" spans="2:65" s="1" customFormat="1" ht="19.5">
      <c r="B356" s="32"/>
      <c r="D356" s="149" t="s">
        <v>147</v>
      </c>
      <c r="F356" s="150" t="s">
        <v>432</v>
      </c>
      <c r="I356" s="151"/>
      <c r="L356" s="32"/>
      <c r="M356" s="152"/>
      <c r="T356" s="56"/>
      <c r="AT356" s="17" t="s">
        <v>147</v>
      </c>
      <c r="AU356" s="17" t="s">
        <v>87</v>
      </c>
    </row>
    <row r="357" spans="2:65" s="1" customFormat="1">
      <c r="B357" s="32"/>
      <c r="D357" s="153" t="s">
        <v>149</v>
      </c>
      <c r="F357" s="154" t="s">
        <v>433</v>
      </c>
      <c r="I357" s="151"/>
      <c r="L357" s="32"/>
      <c r="M357" s="152"/>
      <c r="T357" s="56"/>
      <c r="AT357" s="17" t="s">
        <v>149</v>
      </c>
      <c r="AU357" s="17" t="s">
        <v>87</v>
      </c>
    </row>
    <row r="358" spans="2:65" s="12" customFormat="1">
      <c r="B358" s="155"/>
      <c r="D358" s="149" t="s">
        <v>162</v>
      </c>
      <c r="E358" s="156" t="s">
        <v>1</v>
      </c>
      <c r="F358" s="192" t="s">
        <v>170</v>
      </c>
      <c r="H358" s="156" t="s">
        <v>1</v>
      </c>
      <c r="I358" s="157"/>
      <c r="L358" s="155"/>
      <c r="M358" s="158"/>
      <c r="T358" s="159"/>
      <c r="AT358" s="156" t="s">
        <v>162</v>
      </c>
      <c r="AU358" s="156" t="s">
        <v>87</v>
      </c>
      <c r="AV358" s="12" t="s">
        <v>21</v>
      </c>
      <c r="AW358" s="12" t="s">
        <v>36</v>
      </c>
      <c r="AX358" s="12" t="s">
        <v>79</v>
      </c>
      <c r="AY358" s="156" t="s">
        <v>138</v>
      </c>
    </row>
    <row r="359" spans="2:65" s="13" customFormat="1">
      <c r="B359" s="160"/>
      <c r="D359" s="149" t="s">
        <v>162</v>
      </c>
      <c r="E359" s="161" t="s">
        <v>1</v>
      </c>
      <c r="F359" s="193" t="s">
        <v>171</v>
      </c>
      <c r="H359" s="194">
        <v>27.707999999999998</v>
      </c>
      <c r="I359" s="162"/>
      <c r="L359" s="160"/>
      <c r="M359" s="163"/>
      <c r="T359" s="164"/>
      <c r="AT359" s="161" t="s">
        <v>162</v>
      </c>
      <c r="AU359" s="161" t="s">
        <v>87</v>
      </c>
      <c r="AV359" s="13" t="s">
        <v>87</v>
      </c>
      <c r="AW359" s="13" t="s">
        <v>36</v>
      </c>
      <c r="AX359" s="13" t="s">
        <v>21</v>
      </c>
      <c r="AY359" s="161" t="s">
        <v>138</v>
      </c>
    </row>
    <row r="360" spans="2:65" s="1" customFormat="1" ht="24.2" customHeight="1">
      <c r="B360" s="32"/>
      <c r="C360" s="136" t="s">
        <v>434</v>
      </c>
      <c r="D360" s="136" t="s">
        <v>140</v>
      </c>
      <c r="E360" s="137" t="s">
        <v>435</v>
      </c>
      <c r="F360" s="138" t="s">
        <v>436</v>
      </c>
      <c r="G360" s="139" t="s">
        <v>158</v>
      </c>
      <c r="H360" s="140">
        <v>27.707999999999998</v>
      </c>
      <c r="I360" s="141"/>
      <c r="J360" s="142">
        <f>ROUND(I360*H360,2)</f>
        <v>0</v>
      </c>
      <c r="K360" s="138" t="s">
        <v>144</v>
      </c>
      <c r="L360" s="32"/>
      <c r="M360" s="143" t="s">
        <v>1</v>
      </c>
      <c r="N360" s="144" t="s">
        <v>44</v>
      </c>
      <c r="P360" s="145">
        <f>O360*H360</f>
        <v>0</v>
      </c>
      <c r="Q360" s="145">
        <v>0.10373</v>
      </c>
      <c r="R360" s="145">
        <f>Q360*H360</f>
        <v>2.87415084</v>
      </c>
      <c r="S360" s="145">
        <v>0</v>
      </c>
      <c r="T360" s="146">
        <f>S360*H360</f>
        <v>0</v>
      </c>
      <c r="AR360" s="147" t="s">
        <v>145</v>
      </c>
      <c r="AT360" s="147" t="s">
        <v>140</v>
      </c>
      <c r="AU360" s="147" t="s">
        <v>87</v>
      </c>
      <c r="AY360" s="17" t="s">
        <v>138</v>
      </c>
      <c r="BE360" s="148">
        <f>IF(N360="základní",J360,0)</f>
        <v>0</v>
      </c>
      <c r="BF360" s="148">
        <f>IF(N360="snížená",J360,0)</f>
        <v>0</v>
      </c>
      <c r="BG360" s="148">
        <f>IF(N360="zákl. přenesená",J360,0)</f>
        <v>0</v>
      </c>
      <c r="BH360" s="148">
        <f>IF(N360="sníž. přenesená",J360,0)</f>
        <v>0</v>
      </c>
      <c r="BI360" s="148">
        <f>IF(N360="nulová",J360,0)</f>
        <v>0</v>
      </c>
      <c r="BJ360" s="17" t="s">
        <v>21</v>
      </c>
      <c r="BK360" s="148">
        <f>ROUND(I360*H360,2)</f>
        <v>0</v>
      </c>
      <c r="BL360" s="17" t="s">
        <v>145</v>
      </c>
      <c r="BM360" s="147" t="s">
        <v>437</v>
      </c>
    </row>
    <row r="361" spans="2:65" s="1" customFormat="1" ht="29.25">
      <c r="B361" s="32"/>
      <c r="D361" s="149" t="s">
        <v>147</v>
      </c>
      <c r="F361" s="150" t="s">
        <v>438</v>
      </c>
      <c r="I361" s="151"/>
      <c r="L361" s="32"/>
      <c r="M361" s="152"/>
      <c r="T361" s="56"/>
      <c r="AT361" s="17" t="s">
        <v>147</v>
      </c>
      <c r="AU361" s="17" t="s">
        <v>87</v>
      </c>
    </row>
    <row r="362" spans="2:65" s="1" customFormat="1">
      <c r="B362" s="32"/>
      <c r="D362" s="153" t="s">
        <v>149</v>
      </c>
      <c r="F362" s="154" t="s">
        <v>439</v>
      </c>
      <c r="I362" s="151"/>
      <c r="L362" s="32"/>
      <c r="M362" s="152"/>
      <c r="T362" s="56"/>
      <c r="AT362" s="17" t="s">
        <v>149</v>
      </c>
      <c r="AU362" s="17" t="s">
        <v>87</v>
      </c>
    </row>
    <row r="363" spans="2:65" s="12" customFormat="1">
      <c r="B363" s="155"/>
      <c r="D363" s="149" t="s">
        <v>162</v>
      </c>
      <c r="E363" s="156" t="s">
        <v>1</v>
      </c>
      <c r="F363" s="192" t="s">
        <v>170</v>
      </c>
      <c r="H363" s="156" t="s">
        <v>1</v>
      </c>
      <c r="I363" s="157"/>
      <c r="L363" s="155"/>
      <c r="M363" s="158"/>
      <c r="T363" s="159"/>
      <c r="AT363" s="156" t="s">
        <v>162</v>
      </c>
      <c r="AU363" s="156" t="s">
        <v>87</v>
      </c>
      <c r="AV363" s="12" t="s">
        <v>21</v>
      </c>
      <c r="AW363" s="12" t="s">
        <v>36</v>
      </c>
      <c r="AX363" s="12" t="s">
        <v>79</v>
      </c>
      <c r="AY363" s="156" t="s">
        <v>138</v>
      </c>
    </row>
    <row r="364" spans="2:65" s="13" customFormat="1">
      <c r="B364" s="160"/>
      <c r="D364" s="149" t="s">
        <v>162</v>
      </c>
      <c r="E364" s="161" t="s">
        <v>1</v>
      </c>
      <c r="F364" s="193" t="s">
        <v>171</v>
      </c>
      <c r="H364" s="194">
        <v>27.707999999999998</v>
      </c>
      <c r="I364" s="162"/>
      <c r="L364" s="160"/>
      <c r="M364" s="163"/>
      <c r="T364" s="164"/>
      <c r="AT364" s="161" t="s">
        <v>162</v>
      </c>
      <c r="AU364" s="161" t="s">
        <v>87</v>
      </c>
      <c r="AV364" s="13" t="s">
        <v>87</v>
      </c>
      <c r="AW364" s="13" t="s">
        <v>36</v>
      </c>
      <c r="AX364" s="13" t="s">
        <v>21</v>
      </c>
      <c r="AY364" s="161" t="s">
        <v>138</v>
      </c>
    </row>
    <row r="365" spans="2:65" s="11" customFormat="1" ht="22.9" customHeight="1">
      <c r="B365" s="124"/>
      <c r="D365" s="125" t="s">
        <v>78</v>
      </c>
      <c r="E365" s="134" t="s">
        <v>180</v>
      </c>
      <c r="F365" s="134" t="s">
        <v>440</v>
      </c>
      <c r="I365" s="127"/>
      <c r="J365" s="135">
        <f>BK365</f>
        <v>0</v>
      </c>
      <c r="L365" s="124"/>
      <c r="M365" s="129"/>
      <c r="P365" s="130">
        <f>SUM(P366:P378)</f>
        <v>0</v>
      </c>
      <c r="R365" s="130">
        <f>SUM(R366:R378)</f>
        <v>30.7927125</v>
      </c>
      <c r="T365" s="131">
        <f>SUM(T366:T378)</f>
        <v>0</v>
      </c>
      <c r="AR365" s="125" t="s">
        <v>21</v>
      </c>
      <c r="AT365" s="132" t="s">
        <v>78</v>
      </c>
      <c r="AU365" s="132" t="s">
        <v>21</v>
      </c>
      <c r="AY365" s="125" t="s">
        <v>138</v>
      </c>
      <c r="BK365" s="133">
        <f>SUM(BK366:BK378)</f>
        <v>0</v>
      </c>
    </row>
    <row r="366" spans="2:65" s="1" customFormat="1" ht="24.2" customHeight="1">
      <c r="B366" s="32"/>
      <c r="C366" s="136" t="s">
        <v>441</v>
      </c>
      <c r="D366" s="136" t="s">
        <v>140</v>
      </c>
      <c r="E366" s="137" t="s">
        <v>442</v>
      </c>
      <c r="F366" s="138" t="s">
        <v>443</v>
      </c>
      <c r="G366" s="139" t="s">
        <v>158</v>
      </c>
      <c r="H366" s="140">
        <v>139.476</v>
      </c>
      <c r="I366" s="141"/>
      <c r="J366" s="142">
        <f>ROUND(I366*H366,2)</f>
        <v>0</v>
      </c>
      <c r="K366" s="138" t="s">
        <v>144</v>
      </c>
      <c r="L366" s="32"/>
      <c r="M366" s="143" t="s">
        <v>1</v>
      </c>
      <c r="N366" s="144" t="s">
        <v>44</v>
      </c>
      <c r="P366" s="145">
        <f>O366*H366</f>
        <v>0</v>
      </c>
      <c r="Q366" s="145">
        <v>0</v>
      </c>
      <c r="R366" s="145">
        <f>Q366*H366</f>
        <v>0</v>
      </c>
      <c r="S366" s="145">
        <v>0</v>
      </c>
      <c r="T366" s="146">
        <f>S366*H366</f>
        <v>0</v>
      </c>
      <c r="AR366" s="147" t="s">
        <v>145</v>
      </c>
      <c r="AT366" s="147" t="s">
        <v>140</v>
      </c>
      <c r="AU366" s="147" t="s">
        <v>87</v>
      </c>
      <c r="AY366" s="17" t="s">
        <v>138</v>
      </c>
      <c r="BE366" s="148">
        <f>IF(N366="základní",J366,0)</f>
        <v>0</v>
      </c>
      <c r="BF366" s="148">
        <f>IF(N366="snížená",J366,0)</f>
        <v>0</v>
      </c>
      <c r="BG366" s="148">
        <f>IF(N366="zákl. přenesená",J366,0)</f>
        <v>0</v>
      </c>
      <c r="BH366" s="148">
        <f>IF(N366="sníž. přenesená",J366,0)</f>
        <v>0</v>
      </c>
      <c r="BI366" s="148">
        <f>IF(N366="nulová",J366,0)</f>
        <v>0</v>
      </c>
      <c r="BJ366" s="17" t="s">
        <v>21</v>
      </c>
      <c r="BK366" s="148">
        <f>ROUND(I366*H366,2)</f>
        <v>0</v>
      </c>
      <c r="BL366" s="17" t="s">
        <v>145</v>
      </c>
      <c r="BM366" s="147" t="s">
        <v>444</v>
      </c>
    </row>
    <row r="367" spans="2:65" s="1" customFormat="1" ht="29.25">
      <c r="B367" s="32"/>
      <c r="D367" s="149" t="s">
        <v>147</v>
      </c>
      <c r="F367" s="150" t="s">
        <v>445</v>
      </c>
      <c r="I367" s="151"/>
      <c r="L367" s="32"/>
      <c r="M367" s="152"/>
      <c r="T367" s="56"/>
      <c r="AT367" s="17" t="s">
        <v>147</v>
      </c>
      <c r="AU367" s="17" t="s">
        <v>87</v>
      </c>
    </row>
    <row r="368" spans="2:65" s="1" customFormat="1">
      <c r="B368" s="32"/>
      <c r="D368" s="153" t="s">
        <v>149</v>
      </c>
      <c r="F368" s="154" t="s">
        <v>446</v>
      </c>
      <c r="I368" s="151"/>
      <c r="L368" s="32"/>
      <c r="M368" s="152"/>
      <c r="T368" s="56"/>
      <c r="AT368" s="17" t="s">
        <v>149</v>
      </c>
      <c r="AU368" s="17" t="s">
        <v>87</v>
      </c>
    </row>
    <row r="369" spans="2:65" s="12" customFormat="1">
      <c r="B369" s="155"/>
      <c r="D369" s="149" t="s">
        <v>162</v>
      </c>
      <c r="E369" s="156" t="s">
        <v>1</v>
      </c>
      <c r="F369" s="192" t="s">
        <v>209</v>
      </c>
      <c r="H369" s="156" t="s">
        <v>1</v>
      </c>
      <c r="I369" s="157"/>
      <c r="L369" s="155"/>
      <c r="M369" s="158"/>
      <c r="T369" s="159"/>
      <c r="AT369" s="156" t="s">
        <v>162</v>
      </c>
      <c r="AU369" s="156" t="s">
        <v>87</v>
      </c>
      <c r="AV369" s="12" t="s">
        <v>21</v>
      </c>
      <c r="AW369" s="12" t="s">
        <v>36</v>
      </c>
      <c r="AX369" s="12" t="s">
        <v>79</v>
      </c>
      <c r="AY369" s="156" t="s">
        <v>138</v>
      </c>
    </row>
    <row r="370" spans="2:65" s="13" customFormat="1">
      <c r="B370" s="160"/>
      <c r="D370" s="149" t="s">
        <v>162</v>
      </c>
      <c r="E370" s="161" t="s">
        <v>1</v>
      </c>
      <c r="F370" s="193" t="s">
        <v>340</v>
      </c>
      <c r="H370" s="194">
        <v>76.56</v>
      </c>
      <c r="I370" s="162"/>
      <c r="L370" s="160"/>
      <c r="M370" s="163"/>
      <c r="T370" s="164"/>
      <c r="AT370" s="161" t="s">
        <v>162</v>
      </c>
      <c r="AU370" s="161" t="s">
        <v>87</v>
      </c>
      <c r="AV370" s="13" t="s">
        <v>87</v>
      </c>
      <c r="AW370" s="13" t="s">
        <v>36</v>
      </c>
      <c r="AX370" s="13" t="s">
        <v>79</v>
      </c>
      <c r="AY370" s="161" t="s">
        <v>138</v>
      </c>
    </row>
    <row r="371" spans="2:65" s="12" customFormat="1">
      <c r="B371" s="155"/>
      <c r="D371" s="149" t="s">
        <v>162</v>
      </c>
      <c r="E371" s="156" t="s">
        <v>1</v>
      </c>
      <c r="F371" s="192" t="s">
        <v>291</v>
      </c>
      <c r="H371" s="156" t="s">
        <v>1</v>
      </c>
      <c r="I371" s="157"/>
      <c r="L371" s="155"/>
      <c r="M371" s="158"/>
      <c r="T371" s="159"/>
      <c r="AT371" s="156" t="s">
        <v>162</v>
      </c>
      <c r="AU371" s="156" t="s">
        <v>87</v>
      </c>
      <c r="AV371" s="12" t="s">
        <v>21</v>
      </c>
      <c r="AW371" s="12" t="s">
        <v>36</v>
      </c>
      <c r="AX371" s="12" t="s">
        <v>79</v>
      </c>
      <c r="AY371" s="156" t="s">
        <v>138</v>
      </c>
    </row>
    <row r="372" spans="2:65" s="13" customFormat="1">
      <c r="B372" s="160"/>
      <c r="D372" s="149" t="s">
        <v>162</v>
      </c>
      <c r="E372" s="161" t="s">
        <v>1</v>
      </c>
      <c r="F372" s="193" t="s">
        <v>341</v>
      </c>
      <c r="H372" s="194">
        <v>62.915999999999997</v>
      </c>
      <c r="I372" s="162"/>
      <c r="L372" s="160"/>
      <c r="M372" s="163"/>
      <c r="T372" s="164"/>
      <c r="AT372" s="161" t="s">
        <v>162</v>
      </c>
      <c r="AU372" s="161" t="s">
        <v>87</v>
      </c>
      <c r="AV372" s="13" t="s">
        <v>87</v>
      </c>
      <c r="AW372" s="13" t="s">
        <v>36</v>
      </c>
      <c r="AX372" s="13" t="s">
        <v>79</v>
      </c>
      <c r="AY372" s="161" t="s">
        <v>138</v>
      </c>
    </row>
    <row r="373" spans="2:65" s="14" customFormat="1">
      <c r="B373" s="165"/>
      <c r="D373" s="149" t="s">
        <v>162</v>
      </c>
      <c r="E373" s="166" t="s">
        <v>1</v>
      </c>
      <c r="F373" s="195" t="s">
        <v>173</v>
      </c>
      <c r="H373" s="196">
        <v>139.476</v>
      </c>
      <c r="I373" s="167"/>
      <c r="L373" s="165"/>
      <c r="M373" s="168"/>
      <c r="T373" s="169"/>
      <c r="AT373" s="166" t="s">
        <v>162</v>
      </c>
      <c r="AU373" s="166" t="s">
        <v>87</v>
      </c>
      <c r="AV373" s="14" t="s">
        <v>145</v>
      </c>
      <c r="AW373" s="14" t="s">
        <v>36</v>
      </c>
      <c r="AX373" s="14" t="s">
        <v>21</v>
      </c>
      <c r="AY373" s="166" t="s">
        <v>138</v>
      </c>
    </row>
    <row r="374" spans="2:65" s="1" customFormat="1" ht="24.2" customHeight="1">
      <c r="B374" s="32"/>
      <c r="C374" s="136" t="s">
        <v>447</v>
      </c>
      <c r="D374" s="136" t="s">
        <v>140</v>
      </c>
      <c r="E374" s="137" t="s">
        <v>448</v>
      </c>
      <c r="F374" s="138" t="s">
        <v>449</v>
      </c>
      <c r="G374" s="139" t="s">
        <v>158</v>
      </c>
      <c r="H374" s="140">
        <v>111.75</v>
      </c>
      <c r="I374" s="141"/>
      <c r="J374" s="142">
        <f>ROUND(I374*H374,2)</f>
        <v>0</v>
      </c>
      <c r="K374" s="138" t="s">
        <v>144</v>
      </c>
      <c r="L374" s="32"/>
      <c r="M374" s="143" t="s">
        <v>1</v>
      </c>
      <c r="N374" s="144" t="s">
        <v>44</v>
      </c>
      <c r="P374" s="145">
        <f>O374*H374</f>
        <v>0</v>
      </c>
      <c r="Q374" s="145">
        <v>0.27555000000000002</v>
      </c>
      <c r="R374" s="145">
        <f>Q374*H374</f>
        <v>30.7927125</v>
      </c>
      <c r="S374" s="145">
        <v>0</v>
      </c>
      <c r="T374" s="146">
        <f>S374*H374</f>
        <v>0</v>
      </c>
      <c r="AR374" s="147" t="s">
        <v>145</v>
      </c>
      <c r="AT374" s="147" t="s">
        <v>140</v>
      </c>
      <c r="AU374" s="147" t="s">
        <v>87</v>
      </c>
      <c r="AY374" s="17" t="s">
        <v>138</v>
      </c>
      <c r="BE374" s="148">
        <f>IF(N374="základní",J374,0)</f>
        <v>0</v>
      </c>
      <c r="BF374" s="148">
        <f>IF(N374="snížená",J374,0)</f>
        <v>0</v>
      </c>
      <c r="BG374" s="148">
        <f>IF(N374="zákl. přenesená",J374,0)</f>
        <v>0</v>
      </c>
      <c r="BH374" s="148">
        <f>IF(N374="sníž. přenesená",J374,0)</f>
        <v>0</v>
      </c>
      <c r="BI374" s="148">
        <f>IF(N374="nulová",J374,0)</f>
        <v>0</v>
      </c>
      <c r="BJ374" s="17" t="s">
        <v>21</v>
      </c>
      <c r="BK374" s="148">
        <f>ROUND(I374*H374,2)</f>
        <v>0</v>
      </c>
      <c r="BL374" s="17" t="s">
        <v>145</v>
      </c>
      <c r="BM374" s="147" t="s">
        <v>450</v>
      </c>
    </row>
    <row r="375" spans="2:65" s="1" customFormat="1" ht="29.25">
      <c r="B375" s="32"/>
      <c r="D375" s="149" t="s">
        <v>147</v>
      </c>
      <c r="F375" s="150" t="s">
        <v>451</v>
      </c>
      <c r="I375" s="151"/>
      <c r="L375" s="32"/>
      <c r="M375" s="152"/>
      <c r="T375" s="56"/>
      <c r="AT375" s="17" t="s">
        <v>147</v>
      </c>
      <c r="AU375" s="17" t="s">
        <v>87</v>
      </c>
    </row>
    <row r="376" spans="2:65" s="1" customFormat="1">
      <c r="B376" s="32"/>
      <c r="D376" s="153" t="s">
        <v>149</v>
      </c>
      <c r="F376" s="154" t="s">
        <v>452</v>
      </c>
      <c r="I376" s="151"/>
      <c r="L376" s="32"/>
      <c r="M376" s="152"/>
      <c r="T376" s="56"/>
      <c r="AT376" s="17" t="s">
        <v>149</v>
      </c>
      <c r="AU376" s="17" t="s">
        <v>87</v>
      </c>
    </row>
    <row r="377" spans="2:65" s="12" customFormat="1">
      <c r="B377" s="155"/>
      <c r="D377" s="149" t="s">
        <v>162</v>
      </c>
      <c r="E377" s="156" t="s">
        <v>1</v>
      </c>
      <c r="F377" s="192" t="s">
        <v>453</v>
      </c>
      <c r="H377" s="156" t="s">
        <v>1</v>
      </c>
      <c r="I377" s="157"/>
      <c r="L377" s="155"/>
      <c r="M377" s="158"/>
      <c r="T377" s="159"/>
      <c r="AT377" s="156" t="s">
        <v>162</v>
      </c>
      <c r="AU377" s="156" t="s">
        <v>87</v>
      </c>
      <c r="AV377" s="12" t="s">
        <v>21</v>
      </c>
      <c r="AW377" s="12" t="s">
        <v>36</v>
      </c>
      <c r="AX377" s="12" t="s">
        <v>79</v>
      </c>
      <c r="AY377" s="156" t="s">
        <v>138</v>
      </c>
    </row>
    <row r="378" spans="2:65" s="13" customFormat="1">
      <c r="B378" s="160"/>
      <c r="D378" s="149" t="s">
        <v>162</v>
      </c>
      <c r="E378" s="161" t="s">
        <v>1</v>
      </c>
      <c r="F378" s="193" t="s">
        <v>282</v>
      </c>
      <c r="H378" s="194">
        <v>111.75</v>
      </c>
      <c r="I378" s="162"/>
      <c r="L378" s="160"/>
      <c r="M378" s="163"/>
      <c r="T378" s="164"/>
      <c r="AT378" s="161" t="s">
        <v>162</v>
      </c>
      <c r="AU378" s="161" t="s">
        <v>87</v>
      </c>
      <c r="AV378" s="13" t="s">
        <v>87</v>
      </c>
      <c r="AW378" s="13" t="s">
        <v>36</v>
      </c>
      <c r="AX378" s="13" t="s">
        <v>21</v>
      </c>
      <c r="AY378" s="161" t="s">
        <v>138</v>
      </c>
    </row>
    <row r="379" spans="2:65" s="11" customFormat="1" ht="22.9" customHeight="1">
      <c r="B379" s="124"/>
      <c r="D379" s="125" t="s">
        <v>78</v>
      </c>
      <c r="E379" s="134" t="s">
        <v>204</v>
      </c>
      <c r="F379" s="134" t="s">
        <v>454</v>
      </c>
      <c r="I379" s="127"/>
      <c r="J379" s="135">
        <f>BK379</f>
        <v>0</v>
      </c>
      <c r="L379" s="124"/>
      <c r="M379" s="129"/>
      <c r="P379" s="130">
        <f>SUM(P380:P457)</f>
        <v>0</v>
      </c>
      <c r="R379" s="130">
        <f>SUM(R380:R457)</f>
        <v>10.751628570299999</v>
      </c>
      <c r="T379" s="131">
        <f>SUM(T380:T457)</f>
        <v>188.75798</v>
      </c>
      <c r="AR379" s="125" t="s">
        <v>21</v>
      </c>
      <c r="AT379" s="132" t="s">
        <v>78</v>
      </c>
      <c r="AU379" s="132" t="s">
        <v>21</v>
      </c>
      <c r="AY379" s="125" t="s">
        <v>138</v>
      </c>
      <c r="BK379" s="133">
        <f>SUM(BK380:BK457)</f>
        <v>0</v>
      </c>
    </row>
    <row r="380" spans="2:65" s="1" customFormat="1" ht="33" customHeight="1">
      <c r="B380" s="32"/>
      <c r="C380" s="136" t="s">
        <v>455</v>
      </c>
      <c r="D380" s="136" t="s">
        <v>140</v>
      </c>
      <c r="E380" s="137" t="s">
        <v>456</v>
      </c>
      <c r="F380" s="138" t="s">
        <v>457</v>
      </c>
      <c r="G380" s="139" t="s">
        <v>386</v>
      </c>
      <c r="H380" s="140">
        <v>49.86</v>
      </c>
      <c r="I380" s="141"/>
      <c r="J380" s="142">
        <f>ROUND(I380*H380,2)</f>
        <v>0</v>
      </c>
      <c r="K380" s="138" t="s">
        <v>144</v>
      </c>
      <c r="L380" s="32"/>
      <c r="M380" s="143" t="s">
        <v>1</v>
      </c>
      <c r="N380" s="144" t="s">
        <v>44</v>
      </c>
      <c r="P380" s="145">
        <f>O380*H380</f>
        <v>0</v>
      </c>
      <c r="Q380" s="145">
        <v>0.18292</v>
      </c>
      <c r="R380" s="145">
        <f>Q380*H380</f>
        <v>9.1203912000000003</v>
      </c>
      <c r="S380" s="145">
        <v>0</v>
      </c>
      <c r="T380" s="146">
        <f>S380*H380</f>
        <v>0</v>
      </c>
      <c r="AR380" s="147" t="s">
        <v>145</v>
      </c>
      <c r="AT380" s="147" t="s">
        <v>140</v>
      </c>
      <c r="AU380" s="147" t="s">
        <v>87</v>
      </c>
      <c r="AY380" s="17" t="s">
        <v>138</v>
      </c>
      <c r="BE380" s="148">
        <f>IF(N380="základní",J380,0)</f>
        <v>0</v>
      </c>
      <c r="BF380" s="148">
        <f>IF(N380="snížená",J380,0)</f>
        <v>0</v>
      </c>
      <c r="BG380" s="148">
        <f>IF(N380="zákl. přenesená",J380,0)</f>
        <v>0</v>
      </c>
      <c r="BH380" s="148">
        <f>IF(N380="sníž. přenesená",J380,0)</f>
        <v>0</v>
      </c>
      <c r="BI380" s="148">
        <f>IF(N380="nulová",J380,0)</f>
        <v>0</v>
      </c>
      <c r="BJ380" s="17" t="s">
        <v>21</v>
      </c>
      <c r="BK380" s="148">
        <f>ROUND(I380*H380,2)</f>
        <v>0</v>
      </c>
      <c r="BL380" s="17" t="s">
        <v>145</v>
      </c>
      <c r="BM380" s="147" t="s">
        <v>458</v>
      </c>
    </row>
    <row r="381" spans="2:65" s="1" customFormat="1" ht="29.25">
      <c r="B381" s="32"/>
      <c r="D381" s="149" t="s">
        <v>147</v>
      </c>
      <c r="F381" s="150" t="s">
        <v>459</v>
      </c>
      <c r="I381" s="151"/>
      <c r="L381" s="32"/>
      <c r="M381" s="152"/>
      <c r="T381" s="56"/>
      <c r="AT381" s="17" t="s">
        <v>147</v>
      </c>
      <c r="AU381" s="17" t="s">
        <v>87</v>
      </c>
    </row>
    <row r="382" spans="2:65" s="1" customFormat="1">
      <c r="B382" s="32"/>
      <c r="D382" s="153" t="s">
        <v>149</v>
      </c>
      <c r="F382" s="154" t="s">
        <v>460</v>
      </c>
      <c r="I382" s="151"/>
      <c r="L382" s="32"/>
      <c r="M382" s="152"/>
      <c r="T382" s="56"/>
      <c r="AT382" s="17" t="s">
        <v>149</v>
      </c>
      <c r="AU382" s="17" t="s">
        <v>87</v>
      </c>
    </row>
    <row r="383" spans="2:65" s="12" customFormat="1">
      <c r="B383" s="155"/>
      <c r="D383" s="149" t="s">
        <v>162</v>
      </c>
      <c r="E383" s="156" t="s">
        <v>1</v>
      </c>
      <c r="F383" s="192" t="s">
        <v>461</v>
      </c>
      <c r="H383" s="156" t="s">
        <v>1</v>
      </c>
      <c r="I383" s="157"/>
      <c r="L383" s="155"/>
      <c r="M383" s="158"/>
      <c r="T383" s="159"/>
      <c r="AT383" s="156" t="s">
        <v>162</v>
      </c>
      <c r="AU383" s="156" t="s">
        <v>87</v>
      </c>
      <c r="AV383" s="12" t="s">
        <v>21</v>
      </c>
      <c r="AW383" s="12" t="s">
        <v>36</v>
      </c>
      <c r="AX383" s="12" t="s">
        <v>79</v>
      </c>
      <c r="AY383" s="156" t="s">
        <v>138</v>
      </c>
    </row>
    <row r="384" spans="2:65" s="13" customFormat="1">
      <c r="B384" s="160"/>
      <c r="D384" s="149" t="s">
        <v>162</v>
      </c>
      <c r="E384" s="161" t="s">
        <v>1</v>
      </c>
      <c r="F384" s="193" t="s">
        <v>462</v>
      </c>
      <c r="H384" s="194">
        <v>49.86</v>
      </c>
      <c r="I384" s="162"/>
      <c r="L384" s="160"/>
      <c r="M384" s="163"/>
      <c r="T384" s="164"/>
      <c r="AT384" s="161" t="s">
        <v>162</v>
      </c>
      <c r="AU384" s="161" t="s">
        <v>87</v>
      </c>
      <c r="AV384" s="13" t="s">
        <v>87</v>
      </c>
      <c r="AW384" s="13" t="s">
        <v>36</v>
      </c>
      <c r="AX384" s="13" t="s">
        <v>21</v>
      </c>
      <c r="AY384" s="161" t="s">
        <v>138</v>
      </c>
    </row>
    <row r="385" spans="2:65" s="1" customFormat="1" ht="24.2" customHeight="1">
      <c r="B385" s="32"/>
      <c r="C385" s="136" t="s">
        <v>463</v>
      </c>
      <c r="D385" s="136" t="s">
        <v>140</v>
      </c>
      <c r="E385" s="137" t="s">
        <v>464</v>
      </c>
      <c r="F385" s="138" t="s">
        <v>465</v>
      </c>
      <c r="G385" s="139" t="s">
        <v>386</v>
      </c>
      <c r="H385" s="140">
        <v>46.18</v>
      </c>
      <c r="I385" s="141"/>
      <c r="J385" s="142">
        <f>ROUND(I385*H385,2)</f>
        <v>0</v>
      </c>
      <c r="K385" s="138" t="s">
        <v>466</v>
      </c>
      <c r="L385" s="32"/>
      <c r="M385" s="143" t="s">
        <v>1</v>
      </c>
      <c r="N385" s="144" t="s">
        <v>44</v>
      </c>
      <c r="P385" s="145">
        <f>O385*H385</f>
        <v>0</v>
      </c>
      <c r="Q385" s="145">
        <v>0</v>
      </c>
      <c r="R385" s="145">
        <f>Q385*H385</f>
        <v>0</v>
      </c>
      <c r="S385" s="145">
        <v>0</v>
      </c>
      <c r="T385" s="146">
        <f>S385*H385</f>
        <v>0</v>
      </c>
      <c r="AR385" s="147" t="s">
        <v>145</v>
      </c>
      <c r="AT385" s="147" t="s">
        <v>140</v>
      </c>
      <c r="AU385" s="147" t="s">
        <v>87</v>
      </c>
      <c r="AY385" s="17" t="s">
        <v>138</v>
      </c>
      <c r="BE385" s="148">
        <f>IF(N385="základní",J385,0)</f>
        <v>0</v>
      </c>
      <c r="BF385" s="148">
        <f>IF(N385="snížená",J385,0)</f>
        <v>0</v>
      </c>
      <c r="BG385" s="148">
        <f>IF(N385="zákl. přenesená",J385,0)</f>
        <v>0</v>
      </c>
      <c r="BH385" s="148">
        <f>IF(N385="sníž. přenesená",J385,0)</f>
        <v>0</v>
      </c>
      <c r="BI385" s="148">
        <f>IF(N385="nulová",J385,0)</f>
        <v>0</v>
      </c>
      <c r="BJ385" s="17" t="s">
        <v>21</v>
      </c>
      <c r="BK385" s="148">
        <f>ROUND(I385*H385,2)</f>
        <v>0</v>
      </c>
      <c r="BL385" s="17" t="s">
        <v>145</v>
      </c>
      <c r="BM385" s="147" t="s">
        <v>467</v>
      </c>
    </row>
    <row r="386" spans="2:65" s="1" customFormat="1" ht="19.5">
      <c r="B386" s="32"/>
      <c r="D386" s="149" t="s">
        <v>147</v>
      </c>
      <c r="F386" s="150" t="s">
        <v>468</v>
      </c>
      <c r="I386" s="151"/>
      <c r="L386" s="32"/>
      <c r="M386" s="152"/>
      <c r="T386" s="56"/>
      <c r="AT386" s="17" t="s">
        <v>147</v>
      </c>
      <c r="AU386" s="17" t="s">
        <v>87</v>
      </c>
    </row>
    <row r="387" spans="2:65" s="1" customFormat="1" ht="19.5">
      <c r="B387" s="32"/>
      <c r="D387" s="149" t="s">
        <v>363</v>
      </c>
      <c r="F387" s="170" t="s">
        <v>469</v>
      </c>
      <c r="I387" s="151"/>
      <c r="L387" s="32"/>
      <c r="M387" s="152"/>
      <c r="T387" s="56"/>
      <c r="AT387" s="17" t="s">
        <v>363</v>
      </c>
      <c r="AU387" s="17" t="s">
        <v>87</v>
      </c>
    </row>
    <row r="388" spans="2:65" s="12" customFormat="1">
      <c r="B388" s="155"/>
      <c r="D388" s="149" t="s">
        <v>162</v>
      </c>
      <c r="E388" s="156" t="s">
        <v>1</v>
      </c>
      <c r="F388" s="192" t="s">
        <v>170</v>
      </c>
      <c r="H388" s="156" t="s">
        <v>1</v>
      </c>
      <c r="I388" s="157"/>
      <c r="L388" s="155"/>
      <c r="M388" s="158"/>
      <c r="T388" s="159"/>
      <c r="AT388" s="156" t="s">
        <v>162</v>
      </c>
      <c r="AU388" s="156" t="s">
        <v>87</v>
      </c>
      <c r="AV388" s="12" t="s">
        <v>21</v>
      </c>
      <c r="AW388" s="12" t="s">
        <v>36</v>
      </c>
      <c r="AX388" s="12" t="s">
        <v>79</v>
      </c>
      <c r="AY388" s="156" t="s">
        <v>138</v>
      </c>
    </row>
    <row r="389" spans="2:65" s="13" customFormat="1">
      <c r="B389" s="160"/>
      <c r="D389" s="149" t="s">
        <v>162</v>
      </c>
      <c r="E389" s="161" t="s">
        <v>1</v>
      </c>
      <c r="F389" s="193" t="s">
        <v>470</v>
      </c>
      <c r="H389" s="194">
        <v>46.18</v>
      </c>
      <c r="I389" s="162"/>
      <c r="L389" s="160"/>
      <c r="M389" s="163"/>
      <c r="T389" s="164"/>
      <c r="AT389" s="161" t="s">
        <v>162</v>
      </c>
      <c r="AU389" s="161" t="s">
        <v>87</v>
      </c>
      <c r="AV389" s="13" t="s">
        <v>87</v>
      </c>
      <c r="AW389" s="13" t="s">
        <v>36</v>
      </c>
      <c r="AX389" s="13" t="s">
        <v>21</v>
      </c>
      <c r="AY389" s="161" t="s">
        <v>138</v>
      </c>
    </row>
    <row r="390" spans="2:65" s="1" customFormat="1" ht="24.2" customHeight="1">
      <c r="B390" s="32"/>
      <c r="C390" s="136" t="s">
        <v>471</v>
      </c>
      <c r="D390" s="136" t="s">
        <v>140</v>
      </c>
      <c r="E390" s="137" t="s">
        <v>472</v>
      </c>
      <c r="F390" s="138" t="s">
        <v>473</v>
      </c>
      <c r="G390" s="139" t="s">
        <v>386</v>
      </c>
      <c r="H390" s="140">
        <v>46.18</v>
      </c>
      <c r="I390" s="141"/>
      <c r="J390" s="142">
        <f>ROUND(I390*H390,2)</f>
        <v>0</v>
      </c>
      <c r="K390" s="138" t="s">
        <v>466</v>
      </c>
      <c r="L390" s="32"/>
      <c r="M390" s="143" t="s">
        <v>1</v>
      </c>
      <c r="N390" s="144" t="s">
        <v>44</v>
      </c>
      <c r="P390" s="145">
        <f>O390*H390</f>
        <v>0</v>
      </c>
      <c r="Q390" s="145">
        <v>2.2000000000000001E-4</v>
      </c>
      <c r="R390" s="145">
        <f>Q390*H390</f>
        <v>1.01596E-2</v>
      </c>
      <c r="S390" s="145">
        <v>0</v>
      </c>
      <c r="T390" s="146">
        <f>S390*H390</f>
        <v>0</v>
      </c>
      <c r="AR390" s="147" t="s">
        <v>145</v>
      </c>
      <c r="AT390" s="147" t="s">
        <v>140</v>
      </c>
      <c r="AU390" s="147" t="s">
        <v>87</v>
      </c>
      <c r="AY390" s="17" t="s">
        <v>138</v>
      </c>
      <c r="BE390" s="148">
        <f>IF(N390="základní",J390,0)</f>
        <v>0</v>
      </c>
      <c r="BF390" s="148">
        <f>IF(N390="snížená",J390,0)</f>
        <v>0</v>
      </c>
      <c r="BG390" s="148">
        <f>IF(N390="zákl. přenesená",J390,0)</f>
        <v>0</v>
      </c>
      <c r="BH390" s="148">
        <f>IF(N390="sníž. přenesená",J390,0)</f>
        <v>0</v>
      </c>
      <c r="BI390" s="148">
        <f>IF(N390="nulová",J390,0)</f>
        <v>0</v>
      </c>
      <c r="BJ390" s="17" t="s">
        <v>21</v>
      </c>
      <c r="BK390" s="148">
        <f>ROUND(I390*H390,2)</f>
        <v>0</v>
      </c>
      <c r="BL390" s="17" t="s">
        <v>145</v>
      </c>
      <c r="BM390" s="147" t="s">
        <v>474</v>
      </c>
    </row>
    <row r="391" spans="2:65" s="1" customFormat="1" ht="39">
      <c r="B391" s="32"/>
      <c r="D391" s="149" t="s">
        <v>147</v>
      </c>
      <c r="F391" s="150" t="s">
        <v>475</v>
      </c>
      <c r="I391" s="151"/>
      <c r="L391" s="32"/>
      <c r="M391" s="152"/>
      <c r="T391" s="56"/>
      <c r="AT391" s="17" t="s">
        <v>147</v>
      </c>
      <c r="AU391" s="17" t="s">
        <v>87</v>
      </c>
    </row>
    <row r="392" spans="2:65" s="1" customFormat="1" ht="39">
      <c r="B392" s="32"/>
      <c r="D392" s="149" t="s">
        <v>363</v>
      </c>
      <c r="F392" s="170" t="s">
        <v>476</v>
      </c>
      <c r="I392" s="151"/>
      <c r="L392" s="32"/>
      <c r="M392" s="152"/>
      <c r="T392" s="56"/>
      <c r="AT392" s="17" t="s">
        <v>363</v>
      </c>
      <c r="AU392" s="17" t="s">
        <v>87</v>
      </c>
    </row>
    <row r="393" spans="2:65" s="12" customFormat="1">
      <c r="B393" s="155"/>
      <c r="D393" s="149" t="s">
        <v>162</v>
      </c>
      <c r="E393" s="156" t="s">
        <v>1</v>
      </c>
      <c r="F393" s="192" t="s">
        <v>170</v>
      </c>
      <c r="H393" s="156" t="s">
        <v>1</v>
      </c>
      <c r="I393" s="157"/>
      <c r="L393" s="155"/>
      <c r="M393" s="158"/>
      <c r="T393" s="159"/>
      <c r="AT393" s="156" t="s">
        <v>162</v>
      </c>
      <c r="AU393" s="156" t="s">
        <v>87</v>
      </c>
      <c r="AV393" s="12" t="s">
        <v>21</v>
      </c>
      <c r="AW393" s="12" t="s">
        <v>36</v>
      </c>
      <c r="AX393" s="12" t="s">
        <v>79</v>
      </c>
      <c r="AY393" s="156" t="s">
        <v>138</v>
      </c>
    </row>
    <row r="394" spans="2:65" s="13" customFormat="1">
      <c r="B394" s="160"/>
      <c r="D394" s="149" t="s">
        <v>162</v>
      </c>
      <c r="E394" s="161" t="s">
        <v>1</v>
      </c>
      <c r="F394" s="193" t="s">
        <v>470</v>
      </c>
      <c r="H394" s="194">
        <v>46.18</v>
      </c>
      <c r="I394" s="162"/>
      <c r="L394" s="160"/>
      <c r="M394" s="163"/>
      <c r="T394" s="164"/>
      <c r="AT394" s="161" t="s">
        <v>162</v>
      </c>
      <c r="AU394" s="161" t="s">
        <v>87</v>
      </c>
      <c r="AV394" s="13" t="s">
        <v>87</v>
      </c>
      <c r="AW394" s="13" t="s">
        <v>36</v>
      </c>
      <c r="AX394" s="13" t="s">
        <v>21</v>
      </c>
      <c r="AY394" s="161" t="s">
        <v>138</v>
      </c>
    </row>
    <row r="395" spans="2:65" s="1" customFormat="1" ht="16.5" customHeight="1">
      <c r="B395" s="32"/>
      <c r="C395" s="136" t="s">
        <v>477</v>
      </c>
      <c r="D395" s="136" t="s">
        <v>140</v>
      </c>
      <c r="E395" s="137" t="s">
        <v>478</v>
      </c>
      <c r="F395" s="138" t="s">
        <v>479</v>
      </c>
      <c r="G395" s="139" t="s">
        <v>386</v>
      </c>
      <c r="H395" s="140">
        <v>46.18</v>
      </c>
      <c r="I395" s="141"/>
      <c r="J395" s="142">
        <f>ROUND(I395*H395,2)</f>
        <v>0</v>
      </c>
      <c r="K395" s="138" t="s">
        <v>144</v>
      </c>
      <c r="L395" s="32"/>
      <c r="M395" s="143" t="s">
        <v>1</v>
      </c>
      <c r="N395" s="144" t="s">
        <v>44</v>
      </c>
      <c r="P395" s="145">
        <f>O395*H395</f>
        <v>0</v>
      </c>
      <c r="Q395" s="145">
        <v>1.2950000000000001E-6</v>
      </c>
      <c r="R395" s="145">
        <f>Q395*H395</f>
        <v>5.9803100000000003E-5</v>
      </c>
      <c r="S395" s="145">
        <v>0</v>
      </c>
      <c r="T395" s="146">
        <f>S395*H395</f>
        <v>0</v>
      </c>
      <c r="AR395" s="147" t="s">
        <v>145</v>
      </c>
      <c r="AT395" s="147" t="s">
        <v>140</v>
      </c>
      <c r="AU395" s="147" t="s">
        <v>87</v>
      </c>
      <c r="AY395" s="17" t="s">
        <v>138</v>
      </c>
      <c r="BE395" s="148">
        <f>IF(N395="základní",J395,0)</f>
        <v>0</v>
      </c>
      <c r="BF395" s="148">
        <f>IF(N395="snížená",J395,0)</f>
        <v>0</v>
      </c>
      <c r="BG395" s="148">
        <f>IF(N395="zákl. přenesená",J395,0)</f>
        <v>0</v>
      </c>
      <c r="BH395" s="148">
        <f>IF(N395="sníž. přenesená",J395,0)</f>
        <v>0</v>
      </c>
      <c r="BI395" s="148">
        <f>IF(N395="nulová",J395,0)</f>
        <v>0</v>
      </c>
      <c r="BJ395" s="17" t="s">
        <v>21</v>
      </c>
      <c r="BK395" s="148">
        <f>ROUND(I395*H395,2)</f>
        <v>0</v>
      </c>
      <c r="BL395" s="17" t="s">
        <v>145</v>
      </c>
      <c r="BM395" s="147" t="s">
        <v>480</v>
      </c>
    </row>
    <row r="396" spans="2:65" s="1" customFormat="1" ht="19.5">
      <c r="B396" s="32"/>
      <c r="D396" s="149" t="s">
        <v>147</v>
      </c>
      <c r="F396" s="150" t="s">
        <v>481</v>
      </c>
      <c r="I396" s="151"/>
      <c r="L396" s="32"/>
      <c r="M396" s="152"/>
      <c r="T396" s="56"/>
      <c r="AT396" s="17" t="s">
        <v>147</v>
      </c>
      <c r="AU396" s="17" t="s">
        <v>87</v>
      </c>
    </row>
    <row r="397" spans="2:65" s="1" customFormat="1">
      <c r="B397" s="32"/>
      <c r="D397" s="153" t="s">
        <v>149</v>
      </c>
      <c r="F397" s="154" t="s">
        <v>482</v>
      </c>
      <c r="I397" s="151"/>
      <c r="L397" s="32"/>
      <c r="M397" s="152"/>
      <c r="T397" s="56"/>
      <c r="AT397" s="17" t="s">
        <v>149</v>
      </c>
      <c r="AU397" s="17" t="s">
        <v>87</v>
      </c>
    </row>
    <row r="398" spans="2:65" s="12" customFormat="1">
      <c r="B398" s="155"/>
      <c r="D398" s="149" t="s">
        <v>162</v>
      </c>
      <c r="E398" s="156" t="s">
        <v>1</v>
      </c>
      <c r="F398" s="192" t="s">
        <v>170</v>
      </c>
      <c r="H398" s="156" t="s">
        <v>1</v>
      </c>
      <c r="I398" s="157"/>
      <c r="L398" s="155"/>
      <c r="M398" s="158"/>
      <c r="T398" s="159"/>
      <c r="AT398" s="156" t="s">
        <v>162</v>
      </c>
      <c r="AU398" s="156" t="s">
        <v>87</v>
      </c>
      <c r="AV398" s="12" t="s">
        <v>21</v>
      </c>
      <c r="AW398" s="12" t="s">
        <v>36</v>
      </c>
      <c r="AX398" s="12" t="s">
        <v>79</v>
      </c>
      <c r="AY398" s="156" t="s">
        <v>138</v>
      </c>
    </row>
    <row r="399" spans="2:65" s="13" customFormat="1">
      <c r="B399" s="160"/>
      <c r="D399" s="149" t="s">
        <v>162</v>
      </c>
      <c r="E399" s="161" t="s">
        <v>1</v>
      </c>
      <c r="F399" s="193" t="s">
        <v>470</v>
      </c>
      <c r="H399" s="194">
        <v>46.18</v>
      </c>
      <c r="I399" s="162"/>
      <c r="L399" s="160"/>
      <c r="M399" s="163"/>
      <c r="T399" s="164"/>
      <c r="AT399" s="161" t="s">
        <v>162</v>
      </c>
      <c r="AU399" s="161" t="s">
        <v>87</v>
      </c>
      <c r="AV399" s="13" t="s">
        <v>87</v>
      </c>
      <c r="AW399" s="13" t="s">
        <v>36</v>
      </c>
      <c r="AX399" s="13" t="s">
        <v>21</v>
      </c>
      <c r="AY399" s="161" t="s">
        <v>138</v>
      </c>
    </row>
    <row r="400" spans="2:65" s="1" customFormat="1" ht="21.75" customHeight="1">
      <c r="B400" s="32"/>
      <c r="C400" s="136" t="s">
        <v>483</v>
      </c>
      <c r="D400" s="136" t="s">
        <v>140</v>
      </c>
      <c r="E400" s="137" t="s">
        <v>484</v>
      </c>
      <c r="F400" s="138" t="s">
        <v>485</v>
      </c>
      <c r="G400" s="139" t="s">
        <v>143</v>
      </c>
      <c r="H400" s="140">
        <v>19</v>
      </c>
      <c r="I400" s="141"/>
      <c r="J400" s="142">
        <f>ROUND(I400*H400,2)</f>
        <v>0</v>
      </c>
      <c r="K400" s="138" t="s">
        <v>1</v>
      </c>
      <c r="L400" s="32"/>
      <c r="M400" s="143" t="s">
        <v>1</v>
      </c>
      <c r="N400" s="144" t="s">
        <v>44</v>
      </c>
      <c r="P400" s="145">
        <f>O400*H400</f>
        <v>0</v>
      </c>
      <c r="Q400" s="145">
        <v>0</v>
      </c>
      <c r="R400" s="145">
        <f>Q400*H400</f>
        <v>0</v>
      </c>
      <c r="S400" s="145">
        <v>0</v>
      </c>
      <c r="T400" s="146">
        <f>S400*H400</f>
        <v>0</v>
      </c>
      <c r="AR400" s="147" t="s">
        <v>145</v>
      </c>
      <c r="AT400" s="147" t="s">
        <v>140</v>
      </c>
      <c r="AU400" s="147" t="s">
        <v>87</v>
      </c>
      <c r="AY400" s="17" t="s">
        <v>138</v>
      </c>
      <c r="BE400" s="148">
        <f>IF(N400="základní",J400,0)</f>
        <v>0</v>
      </c>
      <c r="BF400" s="148">
        <f>IF(N400="snížená",J400,0)</f>
        <v>0</v>
      </c>
      <c r="BG400" s="148">
        <f>IF(N400="zákl. přenesená",J400,0)</f>
        <v>0</v>
      </c>
      <c r="BH400" s="148">
        <f>IF(N400="sníž. přenesená",J400,0)</f>
        <v>0</v>
      </c>
      <c r="BI400" s="148">
        <f>IF(N400="nulová",J400,0)</f>
        <v>0</v>
      </c>
      <c r="BJ400" s="17" t="s">
        <v>21</v>
      </c>
      <c r="BK400" s="148">
        <f>ROUND(I400*H400,2)</f>
        <v>0</v>
      </c>
      <c r="BL400" s="17" t="s">
        <v>145</v>
      </c>
      <c r="BM400" s="147" t="s">
        <v>486</v>
      </c>
    </row>
    <row r="401" spans="2:65" s="1" customFormat="1" ht="68.25">
      <c r="B401" s="32"/>
      <c r="D401" s="149" t="s">
        <v>147</v>
      </c>
      <c r="F401" s="150" t="s">
        <v>487</v>
      </c>
      <c r="I401" s="151"/>
      <c r="L401" s="32"/>
      <c r="M401" s="152"/>
      <c r="T401" s="56"/>
      <c r="AT401" s="17" t="s">
        <v>147</v>
      </c>
      <c r="AU401" s="17" t="s">
        <v>87</v>
      </c>
    </row>
    <row r="402" spans="2:65" s="1" customFormat="1" ht="19.5">
      <c r="B402" s="32"/>
      <c r="D402" s="149" t="s">
        <v>227</v>
      </c>
      <c r="F402" s="170" t="s">
        <v>488</v>
      </c>
      <c r="I402" s="151"/>
      <c r="L402" s="32"/>
      <c r="M402" s="152"/>
      <c r="T402" s="56"/>
      <c r="AT402" s="17" t="s">
        <v>227</v>
      </c>
      <c r="AU402" s="17" t="s">
        <v>87</v>
      </c>
    </row>
    <row r="403" spans="2:65" s="1" customFormat="1" ht="24.2" customHeight="1">
      <c r="B403" s="32"/>
      <c r="C403" s="136" t="s">
        <v>489</v>
      </c>
      <c r="D403" s="136" t="s">
        <v>140</v>
      </c>
      <c r="E403" s="137" t="s">
        <v>490</v>
      </c>
      <c r="F403" s="138" t="s">
        <v>491</v>
      </c>
      <c r="G403" s="139" t="s">
        <v>143</v>
      </c>
      <c r="H403" s="140">
        <v>4</v>
      </c>
      <c r="I403" s="141"/>
      <c r="J403" s="142">
        <f>ROUND(I403*H403,2)</f>
        <v>0</v>
      </c>
      <c r="K403" s="138" t="s">
        <v>1</v>
      </c>
      <c r="L403" s="32"/>
      <c r="M403" s="143" t="s">
        <v>1</v>
      </c>
      <c r="N403" s="144" t="s">
        <v>44</v>
      </c>
      <c r="P403" s="145">
        <f>O403*H403</f>
        <v>0</v>
      </c>
      <c r="Q403" s="145">
        <v>0</v>
      </c>
      <c r="R403" s="145">
        <f>Q403*H403</f>
        <v>0</v>
      </c>
      <c r="S403" s="145">
        <v>0</v>
      </c>
      <c r="T403" s="146">
        <f>S403*H403</f>
        <v>0</v>
      </c>
      <c r="AR403" s="147" t="s">
        <v>145</v>
      </c>
      <c r="AT403" s="147" t="s">
        <v>140</v>
      </c>
      <c r="AU403" s="147" t="s">
        <v>87</v>
      </c>
      <c r="AY403" s="17" t="s">
        <v>138</v>
      </c>
      <c r="BE403" s="148">
        <f>IF(N403="základní",J403,0)</f>
        <v>0</v>
      </c>
      <c r="BF403" s="148">
        <f>IF(N403="snížená",J403,0)</f>
        <v>0</v>
      </c>
      <c r="BG403" s="148">
        <f>IF(N403="zákl. přenesená",J403,0)</f>
        <v>0</v>
      </c>
      <c r="BH403" s="148">
        <f>IF(N403="sníž. přenesená",J403,0)</f>
        <v>0</v>
      </c>
      <c r="BI403" s="148">
        <f>IF(N403="nulová",J403,0)</f>
        <v>0</v>
      </c>
      <c r="BJ403" s="17" t="s">
        <v>21</v>
      </c>
      <c r="BK403" s="148">
        <f>ROUND(I403*H403,2)</f>
        <v>0</v>
      </c>
      <c r="BL403" s="17" t="s">
        <v>145</v>
      </c>
      <c r="BM403" s="147" t="s">
        <v>492</v>
      </c>
    </row>
    <row r="404" spans="2:65" s="1" customFormat="1" ht="107.25">
      <c r="B404" s="32"/>
      <c r="D404" s="149" t="s">
        <v>147</v>
      </c>
      <c r="F404" s="150" t="s">
        <v>493</v>
      </c>
      <c r="I404" s="151"/>
      <c r="L404" s="32"/>
      <c r="M404" s="152"/>
      <c r="T404" s="56"/>
      <c r="AT404" s="17" t="s">
        <v>147</v>
      </c>
      <c r="AU404" s="17" t="s">
        <v>87</v>
      </c>
    </row>
    <row r="405" spans="2:65" s="1" customFormat="1" ht="19.5">
      <c r="B405" s="32"/>
      <c r="D405" s="149" t="s">
        <v>227</v>
      </c>
      <c r="F405" s="170" t="s">
        <v>488</v>
      </c>
      <c r="I405" s="151"/>
      <c r="L405" s="32"/>
      <c r="M405" s="152"/>
      <c r="T405" s="56"/>
      <c r="AT405" s="17" t="s">
        <v>227</v>
      </c>
      <c r="AU405" s="17" t="s">
        <v>87</v>
      </c>
    </row>
    <row r="406" spans="2:65" s="1" customFormat="1" ht="16.5" customHeight="1">
      <c r="B406" s="32"/>
      <c r="C406" s="136" t="s">
        <v>494</v>
      </c>
      <c r="D406" s="136" t="s">
        <v>140</v>
      </c>
      <c r="E406" s="137" t="s">
        <v>495</v>
      </c>
      <c r="F406" s="138" t="s">
        <v>496</v>
      </c>
      <c r="G406" s="139" t="s">
        <v>183</v>
      </c>
      <c r="H406" s="140">
        <v>10.614000000000001</v>
      </c>
      <c r="I406" s="141"/>
      <c r="J406" s="142">
        <f>ROUND(I406*H406,2)</f>
        <v>0</v>
      </c>
      <c r="K406" s="138" t="s">
        <v>144</v>
      </c>
      <c r="L406" s="32"/>
      <c r="M406" s="143" t="s">
        <v>1</v>
      </c>
      <c r="N406" s="144" t="s">
        <v>44</v>
      </c>
      <c r="P406" s="145">
        <f>O406*H406</f>
        <v>0</v>
      </c>
      <c r="Q406" s="145">
        <v>0</v>
      </c>
      <c r="R406" s="145">
        <f>Q406*H406</f>
        <v>0</v>
      </c>
      <c r="S406" s="145">
        <v>2.5</v>
      </c>
      <c r="T406" s="146">
        <f>S406*H406</f>
        <v>26.535000000000004</v>
      </c>
      <c r="AR406" s="147" t="s">
        <v>145</v>
      </c>
      <c r="AT406" s="147" t="s">
        <v>140</v>
      </c>
      <c r="AU406" s="147" t="s">
        <v>87</v>
      </c>
      <c r="AY406" s="17" t="s">
        <v>138</v>
      </c>
      <c r="BE406" s="148">
        <f>IF(N406="základní",J406,0)</f>
        <v>0</v>
      </c>
      <c r="BF406" s="148">
        <f>IF(N406="snížená",J406,0)</f>
        <v>0</v>
      </c>
      <c r="BG406" s="148">
        <f>IF(N406="zákl. přenesená",J406,0)</f>
        <v>0</v>
      </c>
      <c r="BH406" s="148">
        <f>IF(N406="sníž. přenesená",J406,0)</f>
        <v>0</v>
      </c>
      <c r="BI406" s="148">
        <f>IF(N406="nulová",J406,0)</f>
        <v>0</v>
      </c>
      <c r="BJ406" s="17" t="s">
        <v>21</v>
      </c>
      <c r="BK406" s="148">
        <f>ROUND(I406*H406,2)</f>
        <v>0</v>
      </c>
      <c r="BL406" s="17" t="s">
        <v>145</v>
      </c>
      <c r="BM406" s="147" t="s">
        <v>497</v>
      </c>
    </row>
    <row r="407" spans="2:65" s="1" customFormat="1">
      <c r="B407" s="32"/>
      <c r="D407" s="149" t="s">
        <v>147</v>
      </c>
      <c r="F407" s="150" t="s">
        <v>498</v>
      </c>
      <c r="I407" s="151"/>
      <c r="L407" s="32"/>
      <c r="M407" s="152"/>
      <c r="T407" s="56"/>
      <c r="AT407" s="17" t="s">
        <v>147</v>
      </c>
      <c r="AU407" s="17" t="s">
        <v>87</v>
      </c>
    </row>
    <row r="408" spans="2:65" s="1" customFormat="1">
      <c r="B408" s="32"/>
      <c r="D408" s="153" t="s">
        <v>149</v>
      </c>
      <c r="F408" s="154" t="s">
        <v>499</v>
      </c>
      <c r="I408" s="151"/>
      <c r="L408" s="32"/>
      <c r="M408" s="152"/>
      <c r="T408" s="56"/>
      <c r="AT408" s="17" t="s">
        <v>149</v>
      </c>
      <c r="AU408" s="17" t="s">
        <v>87</v>
      </c>
    </row>
    <row r="409" spans="2:65" s="12" customFormat="1">
      <c r="B409" s="155"/>
      <c r="D409" s="149" t="s">
        <v>162</v>
      </c>
      <c r="E409" s="156" t="s">
        <v>1</v>
      </c>
      <c r="F409" s="192" t="s">
        <v>500</v>
      </c>
      <c r="H409" s="156" t="s">
        <v>1</v>
      </c>
      <c r="I409" s="157"/>
      <c r="L409" s="155"/>
      <c r="M409" s="158"/>
      <c r="T409" s="159"/>
      <c r="AT409" s="156" t="s">
        <v>162</v>
      </c>
      <c r="AU409" s="156" t="s">
        <v>87</v>
      </c>
      <c r="AV409" s="12" t="s">
        <v>21</v>
      </c>
      <c r="AW409" s="12" t="s">
        <v>36</v>
      </c>
      <c r="AX409" s="12" t="s">
        <v>79</v>
      </c>
      <c r="AY409" s="156" t="s">
        <v>138</v>
      </c>
    </row>
    <row r="410" spans="2:65" s="13" customFormat="1">
      <c r="B410" s="160"/>
      <c r="D410" s="149" t="s">
        <v>162</v>
      </c>
      <c r="E410" s="161" t="s">
        <v>1</v>
      </c>
      <c r="F410" s="193" t="s">
        <v>501</v>
      </c>
      <c r="H410" s="194">
        <v>10.614000000000001</v>
      </c>
      <c r="I410" s="162"/>
      <c r="L410" s="160"/>
      <c r="M410" s="163"/>
      <c r="T410" s="164"/>
      <c r="AT410" s="161" t="s">
        <v>162</v>
      </c>
      <c r="AU410" s="161" t="s">
        <v>87</v>
      </c>
      <c r="AV410" s="13" t="s">
        <v>87</v>
      </c>
      <c r="AW410" s="13" t="s">
        <v>36</v>
      </c>
      <c r="AX410" s="13" t="s">
        <v>79</v>
      </c>
      <c r="AY410" s="161" t="s">
        <v>138</v>
      </c>
    </row>
    <row r="411" spans="2:65" s="14" customFormat="1">
      <c r="B411" s="165"/>
      <c r="D411" s="149" t="s">
        <v>162</v>
      </c>
      <c r="E411" s="166" t="s">
        <v>1</v>
      </c>
      <c r="F411" s="195" t="s">
        <v>173</v>
      </c>
      <c r="H411" s="196">
        <v>10.614000000000001</v>
      </c>
      <c r="I411" s="167"/>
      <c r="L411" s="165"/>
      <c r="M411" s="168"/>
      <c r="T411" s="169"/>
      <c r="AT411" s="166" t="s">
        <v>162</v>
      </c>
      <c r="AU411" s="166" t="s">
        <v>87</v>
      </c>
      <c r="AV411" s="14" t="s">
        <v>145</v>
      </c>
      <c r="AW411" s="14" t="s">
        <v>36</v>
      </c>
      <c r="AX411" s="14" t="s">
        <v>21</v>
      </c>
      <c r="AY411" s="166" t="s">
        <v>138</v>
      </c>
    </row>
    <row r="412" spans="2:65" s="1" customFormat="1" ht="24.2" customHeight="1">
      <c r="B412" s="32"/>
      <c r="C412" s="136" t="s">
        <v>502</v>
      </c>
      <c r="D412" s="136" t="s">
        <v>140</v>
      </c>
      <c r="E412" s="137" t="s">
        <v>503</v>
      </c>
      <c r="F412" s="138" t="s">
        <v>504</v>
      </c>
      <c r="G412" s="139" t="s">
        <v>386</v>
      </c>
      <c r="H412" s="140">
        <v>58.58</v>
      </c>
      <c r="I412" s="141"/>
      <c r="J412" s="142">
        <f>ROUND(I412*H412,2)</f>
        <v>0</v>
      </c>
      <c r="K412" s="138" t="s">
        <v>144</v>
      </c>
      <c r="L412" s="32"/>
      <c r="M412" s="143" t="s">
        <v>1</v>
      </c>
      <c r="N412" s="144" t="s">
        <v>44</v>
      </c>
      <c r="P412" s="145">
        <f>O412*H412</f>
        <v>0</v>
      </c>
      <c r="Q412" s="145">
        <v>0</v>
      </c>
      <c r="R412" s="145">
        <f>Q412*H412</f>
        <v>0</v>
      </c>
      <c r="S412" s="145">
        <v>0.15</v>
      </c>
      <c r="T412" s="146">
        <f>S412*H412</f>
        <v>8.786999999999999</v>
      </c>
      <c r="AR412" s="147" t="s">
        <v>145</v>
      </c>
      <c r="AT412" s="147" t="s">
        <v>140</v>
      </c>
      <c r="AU412" s="147" t="s">
        <v>87</v>
      </c>
      <c r="AY412" s="17" t="s">
        <v>138</v>
      </c>
      <c r="BE412" s="148">
        <f>IF(N412="základní",J412,0)</f>
        <v>0</v>
      </c>
      <c r="BF412" s="148">
        <f>IF(N412="snížená",J412,0)</f>
        <v>0</v>
      </c>
      <c r="BG412" s="148">
        <f>IF(N412="zákl. přenesená",J412,0)</f>
        <v>0</v>
      </c>
      <c r="BH412" s="148">
        <f>IF(N412="sníž. přenesená",J412,0)</f>
        <v>0</v>
      </c>
      <c r="BI412" s="148">
        <f>IF(N412="nulová",J412,0)</f>
        <v>0</v>
      </c>
      <c r="BJ412" s="17" t="s">
        <v>21</v>
      </c>
      <c r="BK412" s="148">
        <f>ROUND(I412*H412,2)</f>
        <v>0</v>
      </c>
      <c r="BL412" s="17" t="s">
        <v>145</v>
      </c>
      <c r="BM412" s="147" t="s">
        <v>505</v>
      </c>
    </row>
    <row r="413" spans="2:65" s="1" customFormat="1" ht="19.5">
      <c r="B413" s="32"/>
      <c r="D413" s="149" t="s">
        <v>147</v>
      </c>
      <c r="F413" s="150" t="s">
        <v>506</v>
      </c>
      <c r="I413" s="151"/>
      <c r="L413" s="32"/>
      <c r="M413" s="152"/>
      <c r="T413" s="56"/>
      <c r="AT413" s="17" t="s">
        <v>147</v>
      </c>
      <c r="AU413" s="17" t="s">
        <v>87</v>
      </c>
    </row>
    <row r="414" spans="2:65" s="1" customFormat="1">
      <c r="B414" s="32"/>
      <c r="D414" s="153" t="s">
        <v>149</v>
      </c>
      <c r="F414" s="154" t="s">
        <v>507</v>
      </c>
      <c r="I414" s="151"/>
      <c r="L414" s="32"/>
      <c r="M414" s="152"/>
      <c r="T414" s="56"/>
      <c r="AT414" s="17" t="s">
        <v>149</v>
      </c>
      <c r="AU414" s="17" t="s">
        <v>87</v>
      </c>
    </row>
    <row r="415" spans="2:65" s="12" customFormat="1">
      <c r="B415" s="155"/>
      <c r="D415" s="149" t="s">
        <v>162</v>
      </c>
      <c r="E415" s="156" t="s">
        <v>1</v>
      </c>
      <c r="F415" s="192" t="s">
        <v>209</v>
      </c>
      <c r="H415" s="156" t="s">
        <v>1</v>
      </c>
      <c r="I415" s="157"/>
      <c r="L415" s="155"/>
      <c r="M415" s="158"/>
      <c r="T415" s="159"/>
      <c r="AT415" s="156" t="s">
        <v>162</v>
      </c>
      <c r="AU415" s="156" t="s">
        <v>87</v>
      </c>
      <c r="AV415" s="12" t="s">
        <v>21</v>
      </c>
      <c r="AW415" s="12" t="s">
        <v>36</v>
      </c>
      <c r="AX415" s="12" t="s">
        <v>79</v>
      </c>
      <c r="AY415" s="156" t="s">
        <v>138</v>
      </c>
    </row>
    <row r="416" spans="2:65" s="13" customFormat="1">
      <c r="B416" s="160"/>
      <c r="D416" s="149" t="s">
        <v>162</v>
      </c>
      <c r="E416" s="161" t="s">
        <v>1</v>
      </c>
      <c r="F416" s="193" t="s">
        <v>395</v>
      </c>
      <c r="H416" s="194">
        <v>23.2</v>
      </c>
      <c r="I416" s="162"/>
      <c r="L416" s="160"/>
      <c r="M416" s="163"/>
      <c r="T416" s="164"/>
      <c r="AT416" s="161" t="s">
        <v>162</v>
      </c>
      <c r="AU416" s="161" t="s">
        <v>87</v>
      </c>
      <c r="AV416" s="13" t="s">
        <v>87</v>
      </c>
      <c r="AW416" s="13" t="s">
        <v>36</v>
      </c>
      <c r="AX416" s="13" t="s">
        <v>79</v>
      </c>
      <c r="AY416" s="161" t="s">
        <v>138</v>
      </c>
    </row>
    <row r="417" spans="2:65" s="12" customFormat="1">
      <c r="B417" s="155"/>
      <c r="D417" s="149" t="s">
        <v>162</v>
      </c>
      <c r="E417" s="156" t="s">
        <v>1</v>
      </c>
      <c r="F417" s="192" t="s">
        <v>291</v>
      </c>
      <c r="H417" s="156" t="s">
        <v>1</v>
      </c>
      <c r="I417" s="157"/>
      <c r="L417" s="155"/>
      <c r="M417" s="158"/>
      <c r="T417" s="159"/>
      <c r="AT417" s="156" t="s">
        <v>162</v>
      </c>
      <c r="AU417" s="156" t="s">
        <v>87</v>
      </c>
      <c r="AV417" s="12" t="s">
        <v>21</v>
      </c>
      <c r="AW417" s="12" t="s">
        <v>36</v>
      </c>
      <c r="AX417" s="12" t="s">
        <v>79</v>
      </c>
      <c r="AY417" s="156" t="s">
        <v>138</v>
      </c>
    </row>
    <row r="418" spans="2:65" s="13" customFormat="1">
      <c r="B418" s="160"/>
      <c r="D418" s="149" t="s">
        <v>162</v>
      </c>
      <c r="E418" s="161" t="s">
        <v>1</v>
      </c>
      <c r="F418" s="193" t="s">
        <v>508</v>
      </c>
      <c r="H418" s="194">
        <v>35.380000000000003</v>
      </c>
      <c r="I418" s="162"/>
      <c r="L418" s="160"/>
      <c r="M418" s="163"/>
      <c r="T418" s="164"/>
      <c r="AT418" s="161" t="s">
        <v>162</v>
      </c>
      <c r="AU418" s="161" t="s">
        <v>87</v>
      </c>
      <c r="AV418" s="13" t="s">
        <v>87</v>
      </c>
      <c r="AW418" s="13" t="s">
        <v>36</v>
      </c>
      <c r="AX418" s="13" t="s">
        <v>79</v>
      </c>
      <c r="AY418" s="161" t="s">
        <v>138</v>
      </c>
    </row>
    <row r="419" spans="2:65" s="14" customFormat="1">
      <c r="B419" s="165"/>
      <c r="D419" s="149" t="s">
        <v>162</v>
      </c>
      <c r="E419" s="166" t="s">
        <v>1</v>
      </c>
      <c r="F419" s="195" t="s">
        <v>173</v>
      </c>
      <c r="H419" s="196">
        <v>58.58</v>
      </c>
      <c r="I419" s="167"/>
      <c r="L419" s="165"/>
      <c r="M419" s="168"/>
      <c r="T419" s="169"/>
      <c r="AT419" s="166" t="s">
        <v>162</v>
      </c>
      <c r="AU419" s="166" t="s">
        <v>87</v>
      </c>
      <c r="AV419" s="14" t="s">
        <v>145</v>
      </c>
      <c r="AW419" s="14" t="s">
        <v>36</v>
      </c>
      <c r="AX419" s="14" t="s">
        <v>21</v>
      </c>
      <c r="AY419" s="166" t="s">
        <v>138</v>
      </c>
    </row>
    <row r="420" spans="2:65" s="1" customFormat="1" ht="37.9" customHeight="1">
      <c r="B420" s="32"/>
      <c r="C420" s="136" t="s">
        <v>509</v>
      </c>
      <c r="D420" s="136" t="s">
        <v>140</v>
      </c>
      <c r="E420" s="137" t="s">
        <v>510</v>
      </c>
      <c r="F420" s="138" t="s">
        <v>511</v>
      </c>
      <c r="G420" s="139" t="s">
        <v>158</v>
      </c>
      <c r="H420" s="140">
        <v>102.22</v>
      </c>
      <c r="I420" s="141"/>
      <c r="J420" s="142">
        <f>ROUND(I420*H420,2)</f>
        <v>0</v>
      </c>
      <c r="K420" s="138" t="s">
        <v>144</v>
      </c>
      <c r="L420" s="32"/>
      <c r="M420" s="143" t="s">
        <v>1</v>
      </c>
      <c r="N420" s="144" t="s">
        <v>44</v>
      </c>
      <c r="P420" s="145">
        <f>O420*H420</f>
        <v>0</v>
      </c>
      <c r="Q420" s="145">
        <v>0</v>
      </c>
      <c r="R420" s="145">
        <f>Q420*H420</f>
        <v>0</v>
      </c>
      <c r="S420" s="145">
        <v>5.8999999999999997E-2</v>
      </c>
      <c r="T420" s="146">
        <f>S420*H420</f>
        <v>6.0309799999999996</v>
      </c>
      <c r="AR420" s="147" t="s">
        <v>145</v>
      </c>
      <c r="AT420" s="147" t="s">
        <v>140</v>
      </c>
      <c r="AU420" s="147" t="s">
        <v>87</v>
      </c>
      <c r="AY420" s="17" t="s">
        <v>138</v>
      </c>
      <c r="BE420" s="148">
        <f>IF(N420="základní",J420,0)</f>
        <v>0</v>
      </c>
      <c r="BF420" s="148">
        <f>IF(N420="snížená",J420,0)</f>
        <v>0</v>
      </c>
      <c r="BG420" s="148">
        <f>IF(N420="zákl. přenesená",J420,0)</f>
        <v>0</v>
      </c>
      <c r="BH420" s="148">
        <f>IF(N420="sníž. přenesená",J420,0)</f>
        <v>0</v>
      </c>
      <c r="BI420" s="148">
        <f>IF(N420="nulová",J420,0)</f>
        <v>0</v>
      </c>
      <c r="BJ420" s="17" t="s">
        <v>21</v>
      </c>
      <c r="BK420" s="148">
        <f>ROUND(I420*H420,2)</f>
        <v>0</v>
      </c>
      <c r="BL420" s="17" t="s">
        <v>145</v>
      </c>
      <c r="BM420" s="147" t="s">
        <v>512</v>
      </c>
    </row>
    <row r="421" spans="2:65" s="1" customFormat="1" ht="29.25">
      <c r="B421" s="32"/>
      <c r="D421" s="149" t="s">
        <v>147</v>
      </c>
      <c r="F421" s="150" t="s">
        <v>513</v>
      </c>
      <c r="I421" s="151"/>
      <c r="L421" s="32"/>
      <c r="M421" s="152"/>
      <c r="T421" s="56"/>
      <c r="AT421" s="17" t="s">
        <v>147</v>
      </c>
      <c r="AU421" s="17" t="s">
        <v>87</v>
      </c>
    </row>
    <row r="422" spans="2:65" s="1" customFormat="1">
      <c r="B422" s="32"/>
      <c r="D422" s="153" t="s">
        <v>149</v>
      </c>
      <c r="F422" s="154" t="s">
        <v>514</v>
      </c>
      <c r="I422" s="151"/>
      <c r="L422" s="32"/>
      <c r="M422" s="152"/>
      <c r="T422" s="56"/>
      <c r="AT422" s="17" t="s">
        <v>149</v>
      </c>
      <c r="AU422" s="17" t="s">
        <v>87</v>
      </c>
    </row>
    <row r="423" spans="2:65" s="12" customFormat="1">
      <c r="B423" s="155"/>
      <c r="D423" s="149" t="s">
        <v>162</v>
      </c>
      <c r="E423" s="156" t="s">
        <v>1</v>
      </c>
      <c r="F423" s="192" t="s">
        <v>209</v>
      </c>
      <c r="H423" s="156" t="s">
        <v>1</v>
      </c>
      <c r="I423" s="157"/>
      <c r="L423" s="155"/>
      <c r="M423" s="158"/>
      <c r="T423" s="159"/>
      <c r="AT423" s="156" t="s">
        <v>162</v>
      </c>
      <c r="AU423" s="156" t="s">
        <v>87</v>
      </c>
      <c r="AV423" s="12" t="s">
        <v>21</v>
      </c>
      <c r="AW423" s="12" t="s">
        <v>36</v>
      </c>
      <c r="AX423" s="12" t="s">
        <v>79</v>
      </c>
      <c r="AY423" s="156" t="s">
        <v>138</v>
      </c>
    </row>
    <row r="424" spans="2:65" s="13" customFormat="1">
      <c r="B424" s="160"/>
      <c r="D424" s="149" t="s">
        <v>162</v>
      </c>
      <c r="E424" s="161" t="s">
        <v>1</v>
      </c>
      <c r="F424" s="193" t="s">
        <v>515</v>
      </c>
      <c r="H424" s="194">
        <v>49.15</v>
      </c>
      <c r="I424" s="162"/>
      <c r="L424" s="160"/>
      <c r="M424" s="163"/>
      <c r="T424" s="164"/>
      <c r="AT424" s="161" t="s">
        <v>162</v>
      </c>
      <c r="AU424" s="161" t="s">
        <v>87</v>
      </c>
      <c r="AV424" s="13" t="s">
        <v>87</v>
      </c>
      <c r="AW424" s="13" t="s">
        <v>36</v>
      </c>
      <c r="AX424" s="13" t="s">
        <v>79</v>
      </c>
      <c r="AY424" s="161" t="s">
        <v>138</v>
      </c>
    </row>
    <row r="425" spans="2:65" s="12" customFormat="1">
      <c r="B425" s="155"/>
      <c r="D425" s="149" t="s">
        <v>162</v>
      </c>
      <c r="E425" s="156" t="s">
        <v>1</v>
      </c>
      <c r="F425" s="192" t="s">
        <v>291</v>
      </c>
      <c r="H425" s="156" t="s">
        <v>1</v>
      </c>
      <c r="I425" s="157"/>
      <c r="L425" s="155"/>
      <c r="M425" s="158"/>
      <c r="T425" s="159"/>
      <c r="AT425" s="156" t="s">
        <v>162</v>
      </c>
      <c r="AU425" s="156" t="s">
        <v>87</v>
      </c>
      <c r="AV425" s="12" t="s">
        <v>21</v>
      </c>
      <c r="AW425" s="12" t="s">
        <v>36</v>
      </c>
      <c r="AX425" s="12" t="s">
        <v>79</v>
      </c>
      <c r="AY425" s="156" t="s">
        <v>138</v>
      </c>
    </row>
    <row r="426" spans="2:65" s="13" customFormat="1">
      <c r="B426" s="160"/>
      <c r="D426" s="149" t="s">
        <v>162</v>
      </c>
      <c r="E426" s="161" t="s">
        <v>1</v>
      </c>
      <c r="F426" s="193" t="s">
        <v>516</v>
      </c>
      <c r="H426" s="194">
        <v>53.07</v>
      </c>
      <c r="I426" s="162"/>
      <c r="L426" s="160"/>
      <c r="M426" s="163"/>
      <c r="T426" s="164"/>
      <c r="AT426" s="161" t="s">
        <v>162</v>
      </c>
      <c r="AU426" s="161" t="s">
        <v>87</v>
      </c>
      <c r="AV426" s="13" t="s">
        <v>87</v>
      </c>
      <c r="AW426" s="13" t="s">
        <v>36</v>
      </c>
      <c r="AX426" s="13" t="s">
        <v>79</v>
      </c>
      <c r="AY426" s="161" t="s">
        <v>138</v>
      </c>
    </row>
    <row r="427" spans="2:65" s="14" customFormat="1">
      <c r="B427" s="165"/>
      <c r="D427" s="149" t="s">
        <v>162</v>
      </c>
      <c r="E427" s="166" t="s">
        <v>1</v>
      </c>
      <c r="F427" s="195" t="s">
        <v>173</v>
      </c>
      <c r="H427" s="196">
        <v>102.22</v>
      </c>
      <c r="I427" s="167"/>
      <c r="L427" s="165"/>
      <c r="M427" s="168"/>
      <c r="T427" s="169"/>
      <c r="AT427" s="166" t="s">
        <v>162</v>
      </c>
      <c r="AU427" s="166" t="s">
        <v>87</v>
      </c>
      <c r="AV427" s="14" t="s">
        <v>145</v>
      </c>
      <c r="AW427" s="14" t="s">
        <v>36</v>
      </c>
      <c r="AX427" s="14" t="s">
        <v>21</v>
      </c>
      <c r="AY427" s="166" t="s">
        <v>138</v>
      </c>
    </row>
    <row r="428" spans="2:65" s="1" customFormat="1" ht="24.2" customHeight="1">
      <c r="B428" s="32"/>
      <c r="C428" s="136" t="s">
        <v>517</v>
      </c>
      <c r="D428" s="136" t="s">
        <v>140</v>
      </c>
      <c r="E428" s="137" t="s">
        <v>518</v>
      </c>
      <c r="F428" s="138" t="s">
        <v>519</v>
      </c>
      <c r="G428" s="139" t="s">
        <v>183</v>
      </c>
      <c r="H428" s="140">
        <v>58.962000000000003</v>
      </c>
      <c r="I428" s="141"/>
      <c r="J428" s="142">
        <f>ROUND(I428*H428,2)</f>
        <v>0</v>
      </c>
      <c r="K428" s="138" t="s">
        <v>144</v>
      </c>
      <c r="L428" s="32"/>
      <c r="M428" s="143" t="s">
        <v>1</v>
      </c>
      <c r="N428" s="144" t="s">
        <v>44</v>
      </c>
      <c r="P428" s="145">
        <f>O428*H428</f>
        <v>0</v>
      </c>
      <c r="Q428" s="145">
        <v>0</v>
      </c>
      <c r="R428" s="145">
        <f>Q428*H428</f>
        <v>0</v>
      </c>
      <c r="S428" s="145">
        <v>2.5</v>
      </c>
      <c r="T428" s="146">
        <f>S428*H428</f>
        <v>147.405</v>
      </c>
      <c r="AR428" s="147" t="s">
        <v>145</v>
      </c>
      <c r="AT428" s="147" t="s">
        <v>140</v>
      </c>
      <c r="AU428" s="147" t="s">
        <v>87</v>
      </c>
      <c r="AY428" s="17" t="s">
        <v>138</v>
      </c>
      <c r="BE428" s="148">
        <f>IF(N428="základní",J428,0)</f>
        <v>0</v>
      </c>
      <c r="BF428" s="148">
        <f>IF(N428="snížená",J428,0)</f>
        <v>0</v>
      </c>
      <c r="BG428" s="148">
        <f>IF(N428="zákl. přenesená",J428,0)</f>
        <v>0</v>
      </c>
      <c r="BH428" s="148">
        <f>IF(N428="sníž. přenesená",J428,0)</f>
        <v>0</v>
      </c>
      <c r="BI428" s="148">
        <f>IF(N428="nulová",J428,0)</f>
        <v>0</v>
      </c>
      <c r="BJ428" s="17" t="s">
        <v>21</v>
      </c>
      <c r="BK428" s="148">
        <f>ROUND(I428*H428,2)</f>
        <v>0</v>
      </c>
      <c r="BL428" s="17" t="s">
        <v>145</v>
      </c>
      <c r="BM428" s="147" t="s">
        <v>520</v>
      </c>
    </row>
    <row r="429" spans="2:65" s="1" customFormat="1" ht="19.5">
      <c r="B429" s="32"/>
      <c r="D429" s="149" t="s">
        <v>147</v>
      </c>
      <c r="F429" s="150" t="s">
        <v>521</v>
      </c>
      <c r="I429" s="151"/>
      <c r="L429" s="32"/>
      <c r="M429" s="152"/>
      <c r="T429" s="56"/>
      <c r="AT429" s="17" t="s">
        <v>147</v>
      </c>
      <c r="AU429" s="17" t="s">
        <v>87</v>
      </c>
    </row>
    <row r="430" spans="2:65" s="1" customFormat="1">
      <c r="B430" s="32"/>
      <c r="D430" s="153" t="s">
        <v>149</v>
      </c>
      <c r="F430" s="154" t="s">
        <v>522</v>
      </c>
      <c r="I430" s="151"/>
      <c r="L430" s="32"/>
      <c r="M430" s="152"/>
      <c r="T430" s="56"/>
      <c r="AT430" s="17" t="s">
        <v>149</v>
      </c>
      <c r="AU430" s="17" t="s">
        <v>87</v>
      </c>
    </row>
    <row r="431" spans="2:65" s="1" customFormat="1" ht="19.5">
      <c r="B431" s="32"/>
      <c r="D431" s="149" t="s">
        <v>227</v>
      </c>
      <c r="F431" s="170" t="s">
        <v>523</v>
      </c>
      <c r="I431" s="151"/>
      <c r="L431" s="32"/>
      <c r="M431" s="152"/>
      <c r="T431" s="56"/>
      <c r="AT431" s="17" t="s">
        <v>227</v>
      </c>
      <c r="AU431" s="17" t="s">
        <v>87</v>
      </c>
    </row>
    <row r="432" spans="2:65" s="12" customFormat="1">
      <c r="B432" s="155"/>
      <c r="D432" s="149" t="s">
        <v>162</v>
      </c>
      <c r="E432" s="156" t="s">
        <v>1</v>
      </c>
      <c r="F432" s="192" t="s">
        <v>209</v>
      </c>
      <c r="H432" s="156" t="s">
        <v>1</v>
      </c>
      <c r="I432" s="157"/>
      <c r="L432" s="155"/>
      <c r="M432" s="158"/>
      <c r="T432" s="159"/>
      <c r="AT432" s="156" t="s">
        <v>162</v>
      </c>
      <c r="AU432" s="156" t="s">
        <v>87</v>
      </c>
      <c r="AV432" s="12" t="s">
        <v>21</v>
      </c>
      <c r="AW432" s="12" t="s">
        <v>36</v>
      </c>
      <c r="AX432" s="12" t="s">
        <v>79</v>
      </c>
      <c r="AY432" s="156" t="s">
        <v>138</v>
      </c>
    </row>
    <row r="433" spans="2:65" s="13" customFormat="1">
      <c r="B433" s="160"/>
      <c r="D433" s="149" t="s">
        <v>162</v>
      </c>
      <c r="E433" s="161" t="s">
        <v>1</v>
      </c>
      <c r="F433" s="193" t="s">
        <v>524</v>
      </c>
      <c r="H433" s="194">
        <v>27.12</v>
      </c>
      <c r="I433" s="162"/>
      <c r="L433" s="160"/>
      <c r="M433" s="163"/>
      <c r="T433" s="164"/>
      <c r="AT433" s="161" t="s">
        <v>162</v>
      </c>
      <c r="AU433" s="161" t="s">
        <v>87</v>
      </c>
      <c r="AV433" s="13" t="s">
        <v>87</v>
      </c>
      <c r="AW433" s="13" t="s">
        <v>36</v>
      </c>
      <c r="AX433" s="13" t="s">
        <v>79</v>
      </c>
      <c r="AY433" s="161" t="s">
        <v>138</v>
      </c>
    </row>
    <row r="434" spans="2:65" s="15" customFormat="1">
      <c r="B434" s="181"/>
      <c r="D434" s="149" t="s">
        <v>162</v>
      </c>
      <c r="E434" s="182" t="s">
        <v>1</v>
      </c>
      <c r="F434" s="197" t="s">
        <v>306</v>
      </c>
      <c r="H434" s="198">
        <v>27.12</v>
      </c>
      <c r="I434" s="183"/>
      <c r="L434" s="181"/>
      <c r="M434" s="184"/>
      <c r="T434" s="185"/>
      <c r="AT434" s="182" t="s">
        <v>162</v>
      </c>
      <c r="AU434" s="182" t="s">
        <v>87</v>
      </c>
      <c r="AV434" s="15" t="s">
        <v>155</v>
      </c>
      <c r="AW434" s="15" t="s">
        <v>36</v>
      </c>
      <c r="AX434" s="15" t="s">
        <v>79</v>
      </c>
      <c r="AY434" s="182" t="s">
        <v>138</v>
      </c>
    </row>
    <row r="435" spans="2:65" s="12" customFormat="1">
      <c r="B435" s="155"/>
      <c r="D435" s="149" t="s">
        <v>162</v>
      </c>
      <c r="E435" s="156" t="s">
        <v>1</v>
      </c>
      <c r="F435" s="192" t="s">
        <v>500</v>
      </c>
      <c r="H435" s="156" t="s">
        <v>1</v>
      </c>
      <c r="I435" s="157"/>
      <c r="L435" s="155"/>
      <c r="M435" s="158"/>
      <c r="T435" s="159"/>
      <c r="AT435" s="156" t="s">
        <v>162</v>
      </c>
      <c r="AU435" s="156" t="s">
        <v>87</v>
      </c>
      <c r="AV435" s="12" t="s">
        <v>21</v>
      </c>
      <c r="AW435" s="12" t="s">
        <v>36</v>
      </c>
      <c r="AX435" s="12" t="s">
        <v>79</v>
      </c>
      <c r="AY435" s="156" t="s">
        <v>138</v>
      </c>
    </row>
    <row r="436" spans="2:65" s="13" customFormat="1">
      <c r="B436" s="160"/>
      <c r="D436" s="149" t="s">
        <v>162</v>
      </c>
      <c r="E436" s="161" t="s">
        <v>1</v>
      </c>
      <c r="F436" s="193" t="s">
        <v>525</v>
      </c>
      <c r="H436" s="194">
        <v>31.841999999999999</v>
      </c>
      <c r="I436" s="162"/>
      <c r="L436" s="160"/>
      <c r="M436" s="163"/>
      <c r="T436" s="164"/>
      <c r="AT436" s="161" t="s">
        <v>162</v>
      </c>
      <c r="AU436" s="161" t="s">
        <v>87</v>
      </c>
      <c r="AV436" s="13" t="s">
        <v>87</v>
      </c>
      <c r="AW436" s="13" t="s">
        <v>36</v>
      </c>
      <c r="AX436" s="13" t="s">
        <v>79</v>
      </c>
      <c r="AY436" s="161" t="s">
        <v>138</v>
      </c>
    </row>
    <row r="437" spans="2:65" s="15" customFormat="1">
      <c r="B437" s="181"/>
      <c r="D437" s="149" t="s">
        <v>162</v>
      </c>
      <c r="E437" s="182" t="s">
        <v>1</v>
      </c>
      <c r="F437" s="197" t="s">
        <v>306</v>
      </c>
      <c r="H437" s="198">
        <v>31.841999999999999</v>
      </c>
      <c r="I437" s="183"/>
      <c r="L437" s="181"/>
      <c r="M437" s="184"/>
      <c r="T437" s="185"/>
      <c r="AT437" s="182" t="s">
        <v>162</v>
      </c>
      <c r="AU437" s="182" t="s">
        <v>87</v>
      </c>
      <c r="AV437" s="15" t="s">
        <v>155</v>
      </c>
      <c r="AW437" s="15" t="s">
        <v>36</v>
      </c>
      <c r="AX437" s="15" t="s">
        <v>79</v>
      </c>
      <c r="AY437" s="182" t="s">
        <v>138</v>
      </c>
    </row>
    <row r="438" spans="2:65" s="14" customFormat="1">
      <c r="B438" s="165"/>
      <c r="D438" s="149" t="s">
        <v>162</v>
      </c>
      <c r="E438" s="166" t="s">
        <v>1</v>
      </c>
      <c r="F438" s="195" t="s">
        <v>173</v>
      </c>
      <c r="H438" s="196">
        <v>58.962000000000003</v>
      </c>
      <c r="I438" s="167"/>
      <c r="L438" s="165"/>
      <c r="M438" s="168"/>
      <c r="T438" s="169"/>
      <c r="AT438" s="166" t="s">
        <v>162</v>
      </c>
      <c r="AU438" s="166" t="s">
        <v>87</v>
      </c>
      <c r="AV438" s="14" t="s">
        <v>145</v>
      </c>
      <c r="AW438" s="14" t="s">
        <v>36</v>
      </c>
      <c r="AX438" s="14" t="s">
        <v>21</v>
      </c>
      <c r="AY438" s="166" t="s">
        <v>138</v>
      </c>
    </row>
    <row r="439" spans="2:65" s="1" customFormat="1" ht="24.2" customHeight="1">
      <c r="B439" s="32"/>
      <c r="C439" s="136" t="s">
        <v>526</v>
      </c>
      <c r="D439" s="136" t="s">
        <v>140</v>
      </c>
      <c r="E439" s="137" t="s">
        <v>527</v>
      </c>
      <c r="F439" s="138" t="s">
        <v>528</v>
      </c>
      <c r="G439" s="139" t="s">
        <v>158</v>
      </c>
      <c r="H439" s="140">
        <v>139.476</v>
      </c>
      <c r="I439" s="141"/>
      <c r="J439" s="142">
        <f>ROUND(I439*H439,2)</f>
        <v>0</v>
      </c>
      <c r="K439" s="138" t="s">
        <v>144</v>
      </c>
      <c r="L439" s="32"/>
      <c r="M439" s="143" t="s">
        <v>1</v>
      </c>
      <c r="N439" s="144" t="s">
        <v>44</v>
      </c>
      <c r="P439" s="145">
        <f>O439*H439</f>
        <v>0</v>
      </c>
      <c r="Q439" s="145">
        <v>1.1622199999999999E-2</v>
      </c>
      <c r="R439" s="145">
        <f>Q439*H439</f>
        <v>1.6210179671999998</v>
      </c>
      <c r="S439" s="145">
        <v>0</v>
      </c>
      <c r="T439" s="146">
        <f>S439*H439</f>
        <v>0</v>
      </c>
      <c r="AR439" s="147" t="s">
        <v>145</v>
      </c>
      <c r="AT439" s="147" t="s">
        <v>140</v>
      </c>
      <c r="AU439" s="147" t="s">
        <v>87</v>
      </c>
      <c r="AY439" s="17" t="s">
        <v>138</v>
      </c>
      <c r="BE439" s="148">
        <f>IF(N439="základní",J439,0)</f>
        <v>0</v>
      </c>
      <c r="BF439" s="148">
        <f>IF(N439="snížená",J439,0)</f>
        <v>0</v>
      </c>
      <c r="BG439" s="148">
        <f>IF(N439="zákl. přenesená",J439,0)</f>
        <v>0</v>
      </c>
      <c r="BH439" s="148">
        <f>IF(N439="sníž. přenesená",J439,0)</f>
        <v>0</v>
      </c>
      <c r="BI439" s="148">
        <f>IF(N439="nulová",J439,0)</f>
        <v>0</v>
      </c>
      <c r="BJ439" s="17" t="s">
        <v>21</v>
      </c>
      <c r="BK439" s="148">
        <f>ROUND(I439*H439,2)</f>
        <v>0</v>
      </c>
      <c r="BL439" s="17" t="s">
        <v>145</v>
      </c>
      <c r="BM439" s="147" t="s">
        <v>529</v>
      </c>
    </row>
    <row r="440" spans="2:65" s="1" customFormat="1" ht="19.5">
      <c r="B440" s="32"/>
      <c r="D440" s="149" t="s">
        <v>147</v>
      </c>
      <c r="F440" s="150" t="s">
        <v>530</v>
      </c>
      <c r="I440" s="151"/>
      <c r="L440" s="32"/>
      <c r="M440" s="152"/>
      <c r="T440" s="56"/>
      <c r="AT440" s="17" t="s">
        <v>147</v>
      </c>
      <c r="AU440" s="17" t="s">
        <v>87</v>
      </c>
    </row>
    <row r="441" spans="2:65" s="1" customFormat="1">
      <c r="B441" s="32"/>
      <c r="D441" s="153" t="s">
        <v>149</v>
      </c>
      <c r="F441" s="154" t="s">
        <v>531</v>
      </c>
      <c r="I441" s="151"/>
      <c r="L441" s="32"/>
      <c r="M441" s="152"/>
      <c r="T441" s="56"/>
      <c r="AT441" s="17" t="s">
        <v>149</v>
      </c>
      <c r="AU441" s="17" t="s">
        <v>87</v>
      </c>
    </row>
    <row r="442" spans="2:65" s="12" customFormat="1">
      <c r="B442" s="155"/>
      <c r="D442" s="149" t="s">
        <v>162</v>
      </c>
      <c r="E442" s="156" t="s">
        <v>1</v>
      </c>
      <c r="F442" s="192" t="s">
        <v>209</v>
      </c>
      <c r="H442" s="156" t="s">
        <v>1</v>
      </c>
      <c r="I442" s="157"/>
      <c r="L442" s="155"/>
      <c r="M442" s="158"/>
      <c r="T442" s="159"/>
      <c r="AT442" s="156" t="s">
        <v>162</v>
      </c>
      <c r="AU442" s="156" t="s">
        <v>87</v>
      </c>
      <c r="AV442" s="12" t="s">
        <v>21</v>
      </c>
      <c r="AW442" s="12" t="s">
        <v>36</v>
      </c>
      <c r="AX442" s="12" t="s">
        <v>79</v>
      </c>
      <c r="AY442" s="156" t="s">
        <v>138</v>
      </c>
    </row>
    <row r="443" spans="2:65" s="13" customFormat="1">
      <c r="B443" s="160"/>
      <c r="D443" s="149" t="s">
        <v>162</v>
      </c>
      <c r="E443" s="161" t="s">
        <v>1</v>
      </c>
      <c r="F443" s="193" t="s">
        <v>532</v>
      </c>
      <c r="H443" s="194">
        <v>76.56</v>
      </c>
      <c r="I443" s="162"/>
      <c r="L443" s="160"/>
      <c r="M443" s="163"/>
      <c r="T443" s="164"/>
      <c r="AT443" s="161" t="s">
        <v>162</v>
      </c>
      <c r="AU443" s="161" t="s">
        <v>87</v>
      </c>
      <c r="AV443" s="13" t="s">
        <v>87</v>
      </c>
      <c r="AW443" s="13" t="s">
        <v>36</v>
      </c>
      <c r="AX443" s="13" t="s">
        <v>79</v>
      </c>
      <c r="AY443" s="161" t="s">
        <v>138</v>
      </c>
    </row>
    <row r="444" spans="2:65" s="12" customFormat="1">
      <c r="B444" s="155"/>
      <c r="D444" s="149" t="s">
        <v>162</v>
      </c>
      <c r="E444" s="156" t="s">
        <v>1</v>
      </c>
      <c r="F444" s="192" t="s">
        <v>533</v>
      </c>
      <c r="H444" s="156" t="s">
        <v>1</v>
      </c>
      <c r="I444" s="157"/>
      <c r="L444" s="155"/>
      <c r="M444" s="158"/>
      <c r="T444" s="159"/>
      <c r="AT444" s="156" t="s">
        <v>162</v>
      </c>
      <c r="AU444" s="156" t="s">
        <v>87</v>
      </c>
      <c r="AV444" s="12" t="s">
        <v>21</v>
      </c>
      <c r="AW444" s="12" t="s">
        <v>36</v>
      </c>
      <c r="AX444" s="12" t="s">
        <v>79</v>
      </c>
      <c r="AY444" s="156" t="s">
        <v>138</v>
      </c>
    </row>
    <row r="445" spans="2:65" s="13" customFormat="1">
      <c r="B445" s="160"/>
      <c r="D445" s="149" t="s">
        <v>162</v>
      </c>
      <c r="E445" s="161" t="s">
        <v>1</v>
      </c>
      <c r="F445" s="193" t="s">
        <v>341</v>
      </c>
      <c r="H445" s="194">
        <v>62.915999999999997</v>
      </c>
      <c r="I445" s="162"/>
      <c r="L445" s="160"/>
      <c r="M445" s="163"/>
      <c r="T445" s="164"/>
      <c r="AT445" s="161" t="s">
        <v>162</v>
      </c>
      <c r="AU445" s="161" t="s">
        <v>87</v>
      </c>
      <c r="AV445" s="13" t="s">
        <v>87</v>
      </c>
      <c r="AW445" s="13" t="s">
        <v>36</v>
      </c>
      <c r="AX445" s="13" t="s">
        <v>79</v>
      </c>
      <c r="AY445" s="161" t="s">
        <v>138</v>
      </c>
    </row>
    <row r="446" spans="2:65" s="14" customFormat="1">
      <c r="B446" s="165"/>
      <c r="D446" s="149" t="s">
        <v>162</v>
      </c>
      <c r="E446" s="166" t="s">
        <v>1</v>
      </c>
      <c r="F446" s="195" t="s">
        <v>173</v>
      </c>
      <c r="H446" s="196">
        <v>139.476</v>
      </c>
      <c r="I446" s="167"/>
      <c r="L446" s="165"/>
      <c r="M446" s="168"/>
      <c r="T446" s="169"/>
      <c r="AT446" s="166" t="s">
        <v>162</v>
      </c>
      <c r="AU446" s="166" t="s">
        <v>87</v>
      </c>
      <c r="AV446" s="14" t="s">
        <v>145</v>
      </c>
      <c r="AW446" s="14" t="s">
        <v>36</v>
      </c>
      <c r="AX446" s="14" t="s">
        <v>21</v>
      </c>
      <c r="AY446" s="166" t="s">
        <v>138</v>
      </c>
    </row>
    <row r="447" spans="2:65" s="1" customFormat="1" ht="24.2" customHeight="1">
      <c r="B447" s="32"/>
      <c r="C447" s="136" t="s">
        <v>534</v>
      </c>
      <c r="D447" s="136" t="s">
        <v>140</v>
      </c>
      <c r="E447" s="137" t="s">
        <v>535</v>
      </c>
      <c r="F447" s="138" t="s">
        <v>536</v>
      </c>
      <c r="G447" s="139" t="s">
        <v>158</v>
      </c>
      <c r="H447" s="140">
        <v>139.476</v>
      </c>
      <c r="I447" s="141"/>
      <c r="J447" s="142">
        <f>ROUND(I447*H447,2)</f>
        <v>0</v>
      </c>
      <c r="K447" s="138" t="s">
        <v>144</v>
      </c>
      <c r="L447" s="32"/>
      <c r="M447" s="143" t="s">
        <v>1</v>
      </c>
      <c r="N447" s="144" t="s">
        <v>44</v>
      </c>
      <c r="P447" s="145">
        <f>O447*H447</f>
        <v>0</v>
      </c>
      <c r="Q447" s="145">
        <v>0</v>
      </c>
      <c r="R447" s="145">
        <f>Q447*H447</f>
        <v>0</v>
      </c>
      <c r="S447" s="145">
        <v>0</v>
      </c>
      <c r="T447" s="146">
        <f>S447*H447</f>
        <v>0</v>
      </c>
      <c r="AR447" s="147" t="s">
        <v>145</v>
      </c>
      <c r="AT447" s="147" t="s">
        <v>140</v>
      </c>
      <c r="AU447" s="147" t="s">
        <v>87</v>
      </c>
      <c r="AY447" s="17" t="s">
        <v>138</v>
      </c>
      <c r="BE447" s="148">
        <f>IF(N447="základní",J447,0)</f>
        <v>0</v>
      </c>
      <c r="BF447" s="148">
        <f>IF(N447="snížená",J447,0)</f>
        <v>0</v>
      </c>
      <c r="BG447" s="148">
        <f>IF(N447="zákl. přenesená",J447,0)</f>
        <v>0</v>
      </c>
      <c r="BH447" s="148">
        <f>IF(N447="sníž. přenesená",J447,0)</f>
        <v>0</v>
      </c>
      <c r="BI447" s="148">
        <f>IF(N447="nulová",J447,0)</f>
        <v>0</v>
      </c>
      <c r="BJ447" s="17" t="s">
        <v>21</v>
      </c>
      <c r="BK447" s="148">
        <f>ROUND(I447*H447,2)</f>
        <v>0</v>
      </c>
      <c r="BL447" s="17" t="s">
        <v>145</v>
      </c>
      <c r="BM447" s="147" t="s">
        <v>537</v>
      </c>
    </row>
    <row r="448" spans="2:65" s="1" customFormat="1" ht="19.5">
      <c r="B448" s="32"/>
      <c r="D448" s="149" t="s">
        <v>147</v>
      </c>
      <c r="F448" s="150" t="s">
        <v>538</v>
      </c>
      <c r="I448" s="151"/>
      <c r="L448" s="32"/>
      <c r="M448" s="152"/>
      <c r="T448" s="56"/>
      <c r="AT448" s="17" t="s">
        <v>147</v>
      </c>
      <c r="AU448" s="17" t="s">
        <v>87</v>
      </c>
    </row>
    <row r="449" spans="2:65" s="1" customFormat="1">
      <c r="B449" s="32"/>
      <c r="D449" s="153" t="s">
        <v>149</v>
      </c>
      <c r="F449" s="154" t="s">
        <v>539</v>
      </c>
      <c r="I449" s="151"/>
      <c r="L449" s="32"/>
      <c r="M449" s="152"/>
      <c r="T449" s="56"/>
      <c r="AT449" s="17" t="s">
        <v>149</v>
      </c>
      <c r="AU449" s="17" t="s">
        <v>87</v>
      </c>
    </row>
    <row r="450" spans="2:65" s="12" customFormat="1">
      <c r="B450" s="155"/>
      <c r="D450" s="149" t="s">
        <v>162</v>
      </c>
      <c r="E450" s="156" t="s">
        <v>1</v>
      </c>
      <c r="F450" s="192" t="s">
        <v>209</v>
      </c>
      <c r="H450" s="156" t="s">
        <v>1</v>
      </c>
      <c r="I450" s="157"/>
      <c r="L450" s="155"/>
      <c r="M450" s="158"/>
      <c r="T450" s="159"/>
      <c r="AT450" s="156" t="s">
        <v>162</v>
      </c>
      <c r="AU450" s="156" t="s">
        <v>87</v>
      </c>
      <c r="AV450" s="12" t="s">
        <v>21</v>
      </c>
      <c r="AW450" s="12" t="s">
        <v>36</v>
      </c>
      <c r="AX450" s="12" t="s">
        <v>79</v>
      </c>
      <c r="AY450" s="156" t="s">
        <v>138</v>
      </c>
    </row>
    <row r="451" spans="2:65" s="13" customFormat="1">
      <c r="B451" s="160"/>
      <c r="D451" s="149" t="s">
        <v>162</v>
      </c>
      <c r="E451" s="161" t="s">
        <v>1</v>
      </c>
      <c r="F451" s="193" t="s">
        <v>532</v>
      </c>
      <c r="H451" s="194">
        <v>76.56</v>
      </c>
      <c r="I451" s="162"/>
      <c r="L451" s="160"/>
      <c r="M451" s="163"/>
      <c r="T451" s="164"/>
      <c r="AT451" s="161" t="s">
        <v>162</v>
      </c>
      <c r="AU451" s="161" t="s">
        <v>87</v>
      </c>
      <c r="AV451" s="13" t="s">
        <v>87</v>
      </c>
      <c r="AW451" s="13" t="s">
        <v>36</v>
      </c>
      <c r="AX451" s="13" t="s">
        <v>79</v>
      </c>
      <c r="AY451" s="161" t="s">
        <v>138</v>
      </c>
    </row>
    <row r="452" spans="2:65" s="12" customFormat="1">
      <c r="B452" s="155"/>
      <c r="D452" s="149" t="s">
        <v>162</v>
      </c>
      <c r="E452" s="156" t="s">
        <v>1</v>
      </c>
      <c r="F452" s="192" t="s">
        <v>533</v>
      </c>
      <c r="H452" s="156" t="s">
        <v>1</v>
      </c>
      <c r="I452" s="157"/>
      <c r="L452" s="155"/>
      <c r="M452" s="158"/>
      <c r="T452" s="159"/>
      <c r="AT452" s="156" t="s">
        <v>162</v>
      </c>
      <c r="AU452" s="156" t="s">
        <v>87</v>
      </c>
      <c r="AV452" s="12" t="s">
        <v>21</v>
      </c>
      <c r="AW452" s="12" t="s">
        <v>36</v>
      </c>
      <c r="AX452" s="12" t="s">
        <v>79</v>
      </c>
      <c r="AY452" s="156" t="s">
        <v>138</v>
      </c>
    </row>
    <row r="453" spans="2:65" s="13" customFormat="1">
      <c r="B453" s="160"/>
      <c r="D453" s="149" t="s">
        <v>162</v>
      </c>
      <c r="E453" s="161" t="s">
        <v>1</v>
      </c>
      <c r="F453" s="193" t="s">
        <v>341</v>
      </c>
      <c r="H453" s="194">
        <v>62.915999999999997</v>
      </c>
      <c r="I453" s="162"/>
      <c r="L453" s="160"/>
      <c r="M453" s="163"/>
      <c r="T453" s="164"/>
      <c r="AT453" s="161" t="s">
        <v>162</v>
      </c>
      <c r="AU453" s="161" t="s">
        <v>87</v>
      </c>
      <c r="AV453" s="13" t="s">
        <v>87</v>
      </c>
      <c r="AW453" s="13" t="s">
        <v>36</v>
      </c>
      <c r="AX453" s="13" t="s">
        <v>79</v>
      </c>
      <c r="AY453" s="161" t="s">
        <v>138</v>
      </c>
    </row>
    <row r="454" spans="2:65" s="14" customFormat="1">
      <c r="B454" s="165"/>
      <c r="D454" s="149" t="s">
        <v>162</v>
      </c>
      <c r="E454" s="166" t="s">
        <v>1</v>
      </c>
      <c r="F454" s="195" t="s">
        <v>173</v>
      </c>
      <c r="H454" s="196">
        <v>139.476</v>
      </c>
      <c r="I454" s="167"/>
      <c r="L454" s="165"/>
      <c r="M454" s="168"/>
      <c r="T454" s="169"/>
      <c r="AT454" s="166" t="s">
        <v>162</v>
      </c>
      <c r="AU454" s="166" t="s">
        <v>87</v>
      </c>
      <c r="AV454" s="14" t="s">
        <v>145</v>
      </c>
      <c r="AW454" s="14" t="s">
        <v>36</v>
      </c>
      <c r="AX454" s="14" t="s">
        <v>21</v>
      </c>
      <c r="AY454" s="166" t="s">
        <v>138</v>
      </c>
    </row>
    <row r="455" spans="2:65" s="1" customFormat="1" ht="24.2" customHeight="1">
      <c r="B455" s="32"/>
      <c r="C455" s="136" t="s">
        <v>540</v>
      </c>
      <c r="D455" s="136" t="s">
        <v>140</v>
      </c>
      <c r="E455" s="137" t="s">
        <v>541</v>
      </c>
      <c r="F455" s="138" t="s">
        <v>542</v>
      </c>
      <c r="G455" s="139" t="s">
        <v>543</v>
      </c>
      <c r="H455" s="140">
        <v>50</v>
      </c>
      <c r="I455" s="141"/>
      <c r="J455" s="142">
        <f>ROUND(I455*H455,2)</f>
        <v>0</v>
      </c>
      <c r="K455" s="138" t="s">
        <v>1</v>
      </c>
      <c r="L455" s="32"/>
      <c r="M455" s="143" t="s">
        <v>1</v>
      </c>
      <c r="N455" s="144" t="s">
        <v>44</v>
      </c>
      <c r="P455" s="145">
        <f>O455*H455</f>
        <v>0</v>
      </c>
      <c r="Q455" s="145">
        <v>0</v>
      </c>
      <c r="R455" s="145">
        <f>Q455*H455</f>
        <v>0</v>
      </c>
      <c r="S455" s="145">
        <v>0</v>
      </c>
      <c r="T455" s="146">
        <f>S455*H455</f>
        <v>0</v>
      </c>
      <c r="AR455" s="147" t="s">
        <v>145</v>
      </c>
      <c r="AT455" s="147" t="s">
        <v>140</v>
      </c>
      <c r="AU455" s="147" t="s">
        <v>87</v>
      </c>
      <c r="AY455" s="17" t="s">
        <v>138</v>
      </c>
      <c r="BE455" s="148">
        <f>IF(N455="základní",J455,0)</f>
        <v>0</v>
      </c>
      <c r="BF455" s="148">
        <f>IF(N455="snížená",J455,0)</f>
        <v>0</v>
      </c>
      <c r="BG455" s="148">
        <f>IF(N455="zákl. přenesená",J455,0)</f>
        <v>0</v>
      </c>
      <c r="BH455" s="148">
        <f>IF(N455="sníž. přenesená",J455,0)</f>
        <v>0</v>
      </c>
      <c r="BI455" s="148">
        <f>IF(N455="nulová",J455,0)</f>
        <v>0</v>
      </c>
      <c r="BJ455" s="17" t="s">
        <v>21</v>
      </c>
      <c r="BK455" s="148">
        <f>ROUND(I455*H455,2)</f>
        <v>0</v>
      </c>
      <c r="BL455" s="17" t="s">
        <v>145</v>
      </c>
      <c r="BM455" s="147" t="s">
        <v>544</v>
      </c>
    </row>
    <row r="456" spans="2:65" s="1" customFormat="1">
      <c r="B456" s="32"/>
      <c r="D456" s="149" t="s">
        <v>147</v>
      </c>
      <c r="F456" s="150" t="s">
        <v>542</v>
      </c>
      <c r="I456" s="151"/>
      <c r="L456" s="32"/>
      <c r="M456" s="152"/>
      <c r="T456" s="56"/>
      <c r="AT456" s="17" t="s">
        <v>147</v>
      </c>
      <c r="AU456" s="17" t="s">
        <v>87</v>
      </c>
    </row>
    <row r="457" spans="2:65" s="1" customFormat="1" ht="19.5">
      <c r="B457" s="32"/>
      <c r="D457" s="149" t="s">
        <v>227</v>
      </c>
      <c r="F457" s="170" t="s">
        <v>545</v>
      </c>
      <c r="I457" s="151"/>
      <c r="L457" s="32"/>
      <c r="M457" s="152"/>
      <c r="T457" s="56"/>
      <c r="AT457" s="17" t="s">
        <v>227</v>
      </c>
      <c r="AU457" s="17" t="s">
        <v>87</v>
      </c>
    </row>
    <row r="458" spans="2:65" s="11" customFormat="1" ht="22.9" customHeight="1">
      <c r="B458" s="124"/>
      <c r="D458" s="125" t="s">
        <v>78</v>
      </c>
      <c r="E458" s="134" t="s">
        <v>546</v>
      </c>
      <c r="F458" s="134" t="s">
        <v>547</v>
      </c>
      <c r="I458" s="127"/>
      <c r="J458" s="135">
        <f>BK458</f>
        <v>0</v>
      </c>
      <c r="L458" s="124"/>
      <c r="M458" s="129"/>
      <c r="P458" s="130">
        <f>SUM(P459:P481)</f>
        <v>0</v>
      </c>
      <c r="R458" s="130">
        <f>SUM(R459:R481)</f>
        <v>0</v>
      </c>
      <c r="T458" s="131">
        <f>SUM(T459:T481)</f>
        <v>0</v>
      </c>
      <c r="AR458" s="125" t="s">
        <v>21</v>
      </c>
      <c r="AT458" s="132" t="s">
        <v>78</v>
      </c>
      <c r="AU458" s="132" t="s">
        <v>21</v>
      </c>
      <c r="AY458" s="125" t="s">
        <v>138</v>
      </c>
      <c r="BK458" s="133">
        <f>SUM(BK459:BK481)</f>
        <v>0</v>
      </c>
    </row>
    <row r="459" spans="2:65" s="1" customFormat="1" ht="33" customHeight="1">
      <c r="B459" s="32"/>
      <c r="C459" s="136" t="s">
        <v>548</v>
      </c>
      <c r="D459" s="136" t="s">
        <v>140</v>
      </c>
      <c r="E459" s="137" t="s">
        <v>549</v>
      </c>
      <c r="F459" s="138" t="s">
        <v>550</v>
      </c>
      <c r="G459" s="139" t="s">
        <v>256</v>
      </c>
      <c r="H459" s="140">
        <v>118.95</v>
      </c>
      <c r="I459" s="141"/>
      <c r="J459" s="142">
        <f>ROUND(I459*H459,2)</f>
        <v>0</v>
      </c>
      <c r="K459" s="138" t="s">
        <v>144</v>
      </c>
      <c r="L459" s="32"/>
      <c r="M459" s="143" t="s">
        <v>1</v>
      </c>
      <c r="N459" s="144" t="s">
        <v>44</v>
      </c>
      <c r="P459" s="145">
        <f>O459*H459</f>
        <v>0</v>
      </c>
      <c r="Q459" s="145">
        <v>0</v>
      </c>
      <c r="R459" s="145">
        <f>Q459*H459</f>
        <v>0</v>
      </c>
      <c r="S459" s="145">
        <v>0</v>
      </c>
      <c r="T459" s="146">
        <f>S459*H459</f>
        <v>0</v>
      </c>
      <c r="AR459" s="147" t="s">
        <v>145</v>
      </c>
      <c r="AT459" s="147" t="s">
        <v>140</v>
      </c>
      <c r="AU459" s="147" t="s">
        <v>87</v>
      </c>
      <c r="AY459" s="17" t="s">
        <v>138</v>
      </c>
      <c r="BE459" s="148">
        <f>IF(N459="základní",J459,0)</f>
        <v>0</v>
      </c>
      <c r="BF459" s="148">
        <f>IF(N459="snížená",J459,0)</f>
        <v>0</v>
      </c>
      <c r="BG459" s="148">
        <f>IF(N459="zákl. přenesená",J459,0)</f>
        <v>0</v>
      </c>
      <c r="BH459" s="148">
        <f>IF(N459="sníž. přenesená",J459,0)</f>
        <v>0</v>
      </c>
      <c r="BI459" s="148">
        <f>IF(N459="nulová",J459,0)</f>
        <v>0</v>
      </c>
      <c r="BJ459" s="17" t="s">
        <v>21</v>
      </c>
      <c r="BK459" s="148">
        <f>ROUND(I459*H459,2)</f>
        <v>0</v>
      </c>
      <c r="BL459" s="17" t="s">
        <v>145</v>
      </c>
      <c r="BM459" s="147" t="s">
        <v>551</v>
      </c>
    </row>
    <row r="460" spans="2:65" s="1" customFormat="1" ht="29.25">
      <c r="B460" s="32"/>
      <c r="D460" s="149" t="s">
        <v>147</v>
      </c>
      <c r="F460" s="150" t="s">
        <v>552</v>
      </c>
      <c r="I460" s="151"/>
      <c r="L460" s="32"/>
      <c r="M460" s="152"/>
      <c r="T460" s="56"/>
      <c r="AT460" s="17" t="s">
        <v>147</v>
      </c>
      <c r="AU460" s="17" t="s">
        <v>87</v>
      </c>
    </row>
    <row r="461" spans="2:65" s="1" customFormat="1">
      <c r="B461" s="32"/>
      <c r="D461" s="153" t="s">
        <v>149</v>
      </c>
      <c r="F461" s="154" t="s">
        <v>553</v>
      </c>
      <c r="I461" s="151"/>
      <c r="L461" s="32"/>
      <c r="M461" s="152"/>
      <c r="T461" s="56"/>
      <c r="AT461" s="17" t="s">
        <v>149</v>
      </c>
      <c r="AU461" s="17" t="s">
        <v>87</v>
      </c>
    </row>
    <row r="462" spans="2:65" s="1" customFormat="1" ht="24.2" customHeight="1">
      <c r="B462" s="32"/>
      <c r="C462" s="136" t="s">
        <v>554</v>
      </c>
      <c r="D462" s="136" t="s">
        <v>140</v>
      </c>
      <c r="E462" s="137" t="s">
        <v>555</v>
      </c>
      <c r="F462" s="138" t="s">
        <v>556</v>
      </c>
      <c r="G462" s="139" t="s">
        <v>256</v>
      </c>
      <c r="H462" s="140">
        <v>118.95</v>
      </c>
      <c r="I462" s="141"/>
      <c r="J462" s="142">
        <f>ROUND(I462*H462,2)</f>
        <v>0</v>
      </c>
      <c r="K462" s="138" t="s">
        <v>144</v>
      </c>
      <c r="L462" s="32"/>
      <c r="M462" s="143" t="s">
        <v>1</v>
      </c>
      <c r="N462" s="144" t="s">
        <v>44</v>
      </c>
      <c r="P462" s="145">
        <f>O462*H462</f>
        <v>0</v>
      </c>
      <c r="Q462" s="145">
        <v>0</v>
      </c>
      <c r="R462" s="145">
        <f>Q462*H462</f>
        <v>0</v>
      </c>
      <c r="S462" s="145">
        <v>0</v>
      </c>
      <c r="T462" s="146">
        <f>S462*H462</f>
        <v>0</v>
      </c>
      <c r="AR462" s="147" t="s">
        <v>145</v>
      </c>
      <c r="AT462" s="147" t="s">
        <v>140</v>
      </c>
      <c r="AU462" s="147" t="s">
        <v>87</v>
      </c>
      <c r="AY462" s="17" t="s">
        <v>138</v>
      </c>
      <c r="BE462" s="148">
        <f>IF(N462="základní",J462,0)</f>
        <v>0</v>
      </c>
      <c r="BF462" s="148">
        <f>IF(N462="snížená",J462,0)</f>
        <v>0</v>
      </c>
      <c r="BG462" s="148">
        <f>IF(N462="zákl. přenesená",J462,0)</f>
        <v>0</v>
      </c>
      <c r="BH462" s="148">
        <f>IF(N462="sníž. přenesená",J462,0)</f>
        <v>0</v>
      </c>
      <c r="BI462" s="148">
        <f>IF(N462="nulová",J462,0)</f>
        <v>0</v>
      </c>
      <c r="BJ462" s="17" t="s">
        <v>21</v>
      </c>
      <c r="BK462" s="148">
        <f>ROUND(I462*H462,2)</f>
        <v>0</v>
      </c>
      <c r="BL462" s="17" t="s">
        <v>145</v>
      </c>
      <c r="BM462" s="147" t="s">
        <v>557</v>
      </c>
    </row>
    <row r="463" spans="2:65" s="1" customFormat="1" ht="19.5">
      <c r="B463" s="32"/>
      <c r="D463" s="149" t="s">
        <v>147</v>
      </c>
      <c r="F463" s="150" t="s">
        <v>558</v>
      </c>
      <c r="I463" s="151"/>
      <c r="L463" s="32"/>
      <c r="M463" s="152"/>
      <c r="T463" s="56"/>
      <c r="AT463" s="17" t="s">
        <v>147</v>
      </c>
      <c r="AU463" s="17" t="s">
        <v>87</v>
      </c>
    </row>
    <row r="464" spans="2:65" s="1" customFormat="1">
      <c r="B464" s="32"/>
      <c r="D464" s="153" t="s">
        <v>149</v>
      </c>
      <c r="F464" s="154" t="s">
        <v>559</v>
      </c>
      <c r="I464" s="151"/>
      <c r="L464" s="32"/>
      <c r="M464" s="152"/>
      <c r="T464" s="56"/>
      <c r="AT464" s="17" t="s">
        <v>149</v>
      </c>
      <c r="AU464" s="17" t="s">
        <v>87</v>
      </c>
    </row>
    <row r="465" spans="2:65" s="1" customFormat="1" ht="24.2" customHeight="1">
      <c r="B465" s="32"/>
      <c r="C465" s="136" t="s">
        <v>560</v>
      </c>
      <c r="D465" s="136" t="s">
        <v>140</v>
      </c>
      <c r="E465" s="137" t="s">
        <v>561</v>
      </c>
      <c r="F465" s="138" t="s">
        <v>562</v>
      </c>
      <c r="G465" s="139" t="s">
        <v>256</v>
      </c>
      <c r="H465" s="140">
        <v>1784.25</v>
      </c>
      <c r="I465" s="141"/>
      <c r="J465" s="142">
        <f>ROUND(I465*H465,2)</f>
        <v>0</v>
      </c>
      <c r="K465" s="138" t="s">
        <v>144</v>
      </c>
      <c r="L465" s="32"/>
      <c r="M465" s="143" t="s">
        <v>1</v>
      </c>
      <c r="N465" s="144" t="s">
        <v>44</v>
      </c>
      <c r="P465" s="145">
        <f>O465*H465</f>
        <v>0</v>
      </c>
      <c r="Q465" s="145">
        <v>0</v>
      </c>
      <c r="R465" s="145">
        <f>Q465*H465</f>
        <v>0</v>
      </c>
      <c r="S465" s="145">
        <v>0</v>
      </c>
      <c r="T465" s="146">
        <f>S465*H465</f>
        <v>0</v>
      </c>
      <c r="AR465" s="147" t="s">
        <v>145</v>
      </c>
      <c r="AT465" s="147" t="s">
        <v>140</v>
      </c>
      <c r="AU465" s="147" t="s">
        <v>87</v>
      </c>
      <c r="AY465" s="17" t="s">
        <v>138</v>
      </c>
      <c r="BE465" s="148">
        <f>IF(N465="základní",J465,0)</f>
        <v>0</v>
      </c>
      <c r="BF465" s="148">
        <f>IF(N465="snížená",J465,0)</f>
        <v>0</v>
      </c>
      <c r="BG465" s="148">
        <f>IF(N465="zákl. přenesená",J465,0)</f>
        <v>0</v>
      </c>
      <c r="BH465" s="148">
        <f>IF(N465="sníž. přenesená",J465,0)</f>
        <v>0</v>
      </c>
      <c r="BI465" s="148">
        <f>IF(N465="nulová",J465,0)</f>
        <v>0</v>
      </c>
      <c r="BJ465" s="17" t="s">
        <v>21</v>
      </c>
      <c r="BK465" s="148">
        <f>ROUND(I465*H465,2)</f>
        <v>0</v>
      </c>
      <c r="BL465" s="17" t="s">
        <v>145</v>
      </c>
      <c r="BM465" s="147" t="s">
        <v>563</v>
      </c>
    </row>
    <row r="466" spans="2:65" s="1" customFormat="1" ht="29.25">
      <c r="B466" s="32"/>
      <c r="D466" s="149" t="s">
        <v>147</v>
      </c>
      <c r="F466" s="150" t="s">
        <v>564</v>
      </c>
      <c r="I466" s="151"/>
      <c r="L466" s="32"/>
      <c r="M466" s="152"/>
      <c r="T466" s="56"/>
      <c r="AT466" s="17" t="s">
        <v>147</v>
      </c>
      <c r="AU466" s="17" t="s">
        <v>87</v>
      </c>
    </row>
    <row r="467" spans="2:65" s="1" customFormat="1">
      <c r="B467" s="32"/>
      <c r="D467" s="153" t="s">
        <v>149</v>
      </c>
      <c r="F467" s="154" t="s">
        <v>565</v>
      </c>
      <c r="I467" s="151"/>
      <c r="L467" s="32"/>
      <c r="M467" s="152"/>
      <c r="T467" s="56"/>
      <c r="AT467" s="17" t="s">
        <v>149</v>
      </c>
      <c r="AU467" s="17" t="s">
        <v>87</v>
      </c>
    </row>
    <row r="468" spans="2:65" s="13" customFormat="1">
      <c r="B468" s="160"/>
      <c r="D468" s="149" t="s">
        <v>162</v>
      </c>
      <c r="E468" s="161" t="s">
        <v>1</v>
      </c>
      <c r="F468" s="193" t="s">
        <v>566</v>
      </c>
      <c r="H468" s="194">
        <v>1784.25</v>
      </c>
      <c r="I468" s="162"/>
      <c r="L468" s="160"/>
      <c r="M468" s="163"/>
      <c r="T468" s="164"/>
      <c r="AT468" s="161" t="s">
        <v>162</v>
      </c>
      <c r="AU468" s="161" t="s">
        <v>87</v>
      </c>
      <c r="AV468" s="13" t="s">
        <v>87</v>
      </c>
      <c r="AW468" s="13" t="s">
        <v>36</v>
      </c>
      <c r="AX468" s="13" t="s">
        <v>21</v>
      </c>
      <c r="AY468" s="161" t="s">
        <v>138</v>
      </c>
    </row>
    <row r="469" spans="2:65" s="1" customFormat="1" ht="24.2" customHeight="1">
      <c r="B469" s="32"/>
      <c r="C469" s="136" t="s">
        <v>567</v>
      </c>
      <c r="D469" s="136" t="s">
        <v>140</v>
      </c>
      <c r="E469" s="137" t="s">
        <v>568</v>
      </c>
      <c r="F469" s="138" t="s">
        <v>569</v>
      </c>
      <c r="G469" s="139" t="s">
        <v>256</v>
      </c>
      <c r="H469" s="140">
        <v>118.95</v>
      </c>
      <c r="I469" s="141"/>
      <c r="J469" s="142">
        <f>ROUND(I469*H469,2)</f>
        <v>0</v>
      </c>
      <c r="K469" s="138" t="s">
        <v>144</v>
      </c>
      <c r="L469" s="32"/>
      <c r="M469" s="143" t="s">
        <v>1</v>
      </c>
      <c r="N469" s="144" t="s">
        <v>44</v>
      </c>
      <c r="P469" s="145">
        <f>O469*H469</f>
        <v>0</v>
      </c>
      <c r="Q469" s="145">
        <v>0</v>
      </c>
      <c r="R469" s="145">
        <f>Q469*H469</f>
        <v>0</v>
      </c>
      <c r="S469" s="145">
        <v>0</v>
      </c>
      <c r="T469" s="146">
        <f>S469*H469</f>
        <v>0</v>
      </c>
      <c r="AR469" s="147" t="s">
        <v>145</v>
      </c>
      <c r="AT469" s="147" t="s">
        <v>140</v>
      </c>
      <c r="AU469" s="147" t="s">
        <v>87</v>
      </c>
      <c r="AY469" s="17" t="s">
        <v>138</v>
      </c>
      <c r="BE469" s="148">
        <f>IF(N469="základní",J469,0)</f>
        <v>0</v>
      </c>
      <c r="BF469" s="148">
        <f>IF(N469="snížená",J469,0)</f>
        <v>0</v>
      </c>
      <c r="BG469" s="148">
        <f>IF(N469="zákl. přenesená",J469,0)</f>
        <v>0</v>
      </c>
      <c r="BH469" s="148">
        <f>IF(N469="sníž. přenesená",J469,0)</f>
        <v>0</v>
      </c>
      <c r="BI469" s="148">
        <f>IF(N469="nulová",J469,0)</f>
        <v>0</v>
      </c>
      <c r="BJ469" s="17" t="s">
        <v>21</v>
      </c>
      <c r="BK469" s="148">
        <f>ROUND(I469*H469,2)</f>
        <v>0</v>
      </c>
      <c r="BL469" s="17" t="s">
        <v>145</v>
      </c>
      <c r="BM469" s="147" t="s">
        <v>570</v>
      </c>
    </row>
    <row r="470" spans="2:65" s="1" customFormat="1">
      <c r="B470" s="32"/>
      <c r="D470" s="149" t="s">
        <v>147</v>
      </c>
      <c r="F470" s="150" t="s">
        <v>571</v>
      </c>
      <c r="I470" s="151"/>
      <c r="L470" s="32"/>
      <c r="M470" s="152"/>
      <c r="T470" s="56"/>
      <c r="AT470" s="17" t="s">
        <v>147</v>
      </c>
      <c r="AU470" s="17" t="s">
        <v>87</v>
      </c>
    </row>
    <row r="471" spans="2:65" s="1" customFormat="1">
      <c r="B471" s="32"/>
      <c r="D471" s="153" t="s">
        <v>149</v>
      </c>
      <c r="F471" s="154" t="s">
        <v>572</v>
      </c>
      <c r="I471" s="151"/>
      <c r="L471" s="32"/>
      <c r="M471" s="152"/>
      <c r="T471" s="56"/>
      <c r="AT471" s="17" t="s">
        <v>149</v>
      </c>
      <c r="AU471" s="17" t="s">
        <v>87</v>
      </c>
    </row>
    <row r="472" spans="2:65" s="1" customFormat="1" ht="44.25" customHeight="1">
      <c r="B472" s="32"/>
      <c r="C472" s="136" t="s">
        <v>573</v>
      </c>
      <c r="D472" s="136" t="s">
        <v>140</v>
      </c>
      <c r="E472" s="137" t="s">
        <v>574</v>
      </c>
      <c r="F472" s="138" t="s">
        <v>575</v>
      </c>
      <c r="G472" s="139" t="s">
        <v>256</v>
      </c>
      <c r="H472" s="140">
        <v>26.077000000000002</v>
      </c>
      <c r="I472" s="141"/>
      <c r="J472" s="142">
        <f>ROUND(I472*H472,2)</f>
        <v>0</v>
      </c>
      <c r="K472" s="138" t="s">
        <v>144</v>
      </c>
      <c r="L472" s="32"/>
      <c r="M472" s="143" t="s">
        <v>1</v>
      </c>
      <c r="N472" s="144" t="s">
        <v>44</v>
      </c>
      <c r="P472" s="145">
        <f>O472*H472</f>
        <v>0</v>
      </c>
      <c r="Q472" s="145">
        <v>0</v>
      </c>
      <c r="R472" s="145">
        <f>Q472*H472</f>
        <v>0</v>
      </c>
      <c r="S472" s="145">
        <v>0</v>
      </c>
      <c r="T472" s="146">
        <f>S472*H472</f>
        <v>0</v>
      </c>
      <c r="AR472" s="147" t="s">
        <v>145</v>
      </c>
      <c r="AT472" s="147" t="s">
        <v>140</v>
      </c>
      <c r="AU472" s="147" t="s">
        <v>87</v>
      </c>
      <c r="AY472" s="17" t="s">
        <v>138</v>
      </c>
      <c r="BE472" s="148">
        <f>IF(N472="základní",J472,0)</f>
        <v>0</v>
      </c>
      <c r="BF472" s="148">
        <f>IF(N472="snížená",J472,0)</f>
        <v>0</v>
      </c>
      <c r="BG472" s="148">
        <f>IF(N472="zákl. přenesená",J472,0)</f>
        <v>0</v>
      </c>
      <c r="BH472" s="148">
        <f>IF(N472="sníž. přenesená",J472,0)</f>
        <v>0</v>
      </c>
      <c r="BI472" s="148">
        <f>IF(N472="nulová",J472,0)</f>
        <v>0</v>
      </c>
      <c r="BJ472" s="17" t="s">
        <v>21</v>
      </c>
      <c r="BK472" s="148">
        <f>ROUND(I472*H472,2)</f>
        <v>0</v>
      </c>
      <c r="BL472" s="17" t="s">
        <v>145</v>
      </c>
      <c r="BM472" s="147" t="s">
        <v>576</v>
      </c>
    </row>
    <row r="473" spans="2:65" s="1" customFormat="1" ht="29.25">
      <c r="B473" s="32"/>
      <c r="D473" s="149" t="s">
        <v>147</v>
      </c>
      <c r="F473" s="150" t="s">
        <v>575</v>
      </c>
      <c r="I473" s="151"/>
      <c r="L473" s="32"/>
      <c r="M473" s="152"/>
      <c r="T473" s="56"/>
      <c r="AT473" s="17" t="s">
        <v>147</v>
      </c>
      <c r="AU473" s="17" t="s">
        <v>87</v>
      </c>
    </row>
    <row r="474" spans="2:65" s="1" customFormat="1">
      <c r="B474" s="32"/>
      <c r="D474" s="153" t="s">
        <v>149</v>
      </c>
      <c r="F474" s="154" t="s">
        <v>577</v>
      </c>
      <c r="I474" s="151"/>
      <c r="L474" s="32"/>
      <c r="M474" s="152"/>
      <c r="T474" s="56"/>
      <c r="AT474" s="17" t="s">
        <v>149</v>
      </c>
      <c r="AU474" s="17" t="s">
        <v>87</v>
      </c>
    </row>
    <row r="475" spans="2:65" s="1" customFormat="1" ht="19.5">
      <c r="B475" s="32"/>
      <c r="D475" s="149" t="s">
        <v>227</v>
      </c>
      <c r="F475" s="170" t="s">
        <v>578</v>
      </c>
      <c r="I475" s="151"/>
      <c r="L475" s="32"/>
      <c r="M475" s="152"/>
      <c r="T475" s="56"/>
      <c r="AT475" s="17" t="s">
        <v>227</v>
      </c>
      <c r="AU475" s="17" t="s">
        <v>87</v>
      </c>
    </row>
    <row r="476" spans="2:65" s="1" customFormat="1" ht="44.25" customHeight="1">
      <c r="B476" s="32"/>
      <c r="C476" s="136" t="s">
        <v>579</v>
      </c>
      <c r="D476" s="136" t="s">
        <v>140</v>
      </c>
      <c r="E476" s="137" t="s">
        <v>580</v>
      </c>
      <c r="F476" s="138" t="s">
        <v>581</v>
      </c>
      <c r="G476" s="139" t="s">
        <v>256</v>
      </c>
      <c r="H476" s="140">
        <v>6.0309999999999997</v>
      </c>
      <c r="I476" s="141"/>
      <c r="J476" s="142">
        <f>ROUND(I476*H476,2)</f>
        <v>0</v>
      </c>
      <c r="K476" s="138" t="s">
        <v>144</v>
      </c>
      <c r="L476" s="32"/>
      <c r="M476" s="143" t="s">
        <v>1</v>
      </c>
      <c r="N476" s="144" t="s">
        <v>44</v>
      </c>
      <c r="P476" s="145">
        <f>O476*H476</f>
        <v>0</v>
      </c>
      <c r="Q476" s="145">
        <v>0</v>
      </c>
      <c r="R476" s="145">
        <f>Q476*H476</f>
        <v>0</v>
      </c>
      <c r="S476" s="145">
        <v>0</v>
      </c>
      <c r="T476" s="146">
        <f>S476*H476</f>
        <v>0</v>
      </c>
      <c r="AR476" s="147" t="s">
        <v>145</v>
      </c>
      <c r="AT476" s="147" t="s">
        <v>140</v>
      </c>
      <c r="AU476" s="147" t="s">
        <v>87</v>
      </c>
      <c r="AY476" s="17" t="s">
        <v>138</v>
      </c>
      <c r="BE476" s="148">
        <f>IF(N476="základní",J476,0)</f>
        <v>0</v>
      </c>
      <c r="BF476" s="148">
        <f>IF(N476="snížená",J476,0)</f>
        <v>0</v>
      </c>
      <c r="BG476" s="148">
        <f>IF(N476="zákl. přenesená",J476,0)</f>
        <v>0</v>
      </c>
      <c r="BH476" s="148">
        <f>IF(N476="sníž. přenesená",J476,0)</f>
        <v>0</v>
      </c>
      <c r="BI476" s="148">
        <f>IF(N476="nulová",J476,0)</f>
        <v>0</v>
      </c>
      <c r="BJ476" s="17" t="s">
        <v>21</v>
      </c>
      <c r="BK476" s="148">
        <f>ROUND(I476*H476,2)</f>
        <v>0</v>
      </c>
      <c r="BL476" s="17" t="s">
        <v>145</v>
      </c>
      <c r="BM476" s="147" t="s">
        <v>582</v>
      </c>
    </row>
    <row r="477" spans="2:65" s="1" customFormat="1" ht="29.25">
      <c r="B477" s="32"/>
      <c r="D477" s="149" t="s">
        <v>147</v>
      </c>
      <c r="F477" s="150" t="s">
        <v>583</v>
      </c>
      <c r="I477" s="151"/>
      <c r="L477" s="32"/>
      <c r="M477" s="152"/>
      <c r="T477" s="56"/>
      <c r="AT477" s="17" t="s">
        <v>147</v>
      </c>
      <c r="AU477" s="17" t="s">
        <v>87</v>
      </c>
    </row>
    <row r="478" spans="2:65" s="1" customFormat="1">
      <c r="B478" s="32"/>
      <c r="D478" s="153" t="s">
        <v>149</v>
      </c>
      <c r="F478" s="154" t="s">
        <v>584</v>
      </c>
      <c r="I478" s="151"/>
      <c r="L478" s="32"/>
      <c r="M478" s="152"/>
      <c r="T478" s="56"/>
      <c r="AT478" s="17" t="s">
        <v>149</v>
      </c>
      <c r="AU478" s="17" t="s">
        <v>87</v>
      </c>
    </row>
    <row r="479" spans="2:65" s="1" customFormat="1" ht="44.25" customHeight="1">
      <c r="B479" s="32"/>
      <c r="C479" s="136" t="s">
        <v>585</v>
      </c>
      <c r="D479" s="136" t="s">
        <v>140</v>
      </c>
      <c r="E479" s="137" t="s">
        <v>586</v>
      </c>
      <c r="F479" s="138" t="s">
        <v>587</v>
      </c>
      <c r="G479" s="139" t="s">
        <v>256</v>
      </c>
      <c r="H479" s="140">
        <v>2.7149999999999999</v>
      </c>
      <c r="I479" s="141"/>
      <c r="J479" s="142">
        <f>ROUND(I479*H479,2)</f>
        <v>0</v>
      </c>
      <c r="K479" s="138" t="s">
        <v>588</v>
      </c>
      <c r="L479" s="32"/>
      <c r="M479" s="143" t="s">
        <v>1</v>
      </c>
      <c r="N479" s="144" t="s">
        <v>44</v>
      </c>
      <c r="P479" s="145">
        <f>O479*H479</f>
        <v>0</v>
      </c>
      <c r="Q479" s="145">
        <v>0</v>
      </c>
      <c r="R479" s="145">
        <f>Q479*H479</f>
        <v>0</v>
      </c>
      <c r="S479" s="145">
        <v>0</v>
      </c>
      <c r="T479" s="146">
        <f>S479*H479</f>
        <v>0</v>
      </c>
      <c r="AR479" s="147" t="s">
        <v>145</v>
      </c>
      <c r="AT479" s="147" t="s">
        <v>140</v>
      </c>
      <c r="AU479" s="147" t="s">
        <v>87</v>
      </c>
      <c r="AY479" s="17" t="s">
        <v>138</v>
      </c>
      <c r="BE479" s="148">
        <f>IF(N479="základní",J479,0)</f>
        <v>0</v>
      </c>
      <c r="BF479" s="148">
        <f>IF(N479="snížená",J479,0)</f>
        <v>0</v>
      </c>
      <c r="BG479" s="148">
        <f>IF(N479="zákl. přenesená",J479,0)</f>
        <v>0</v>
      </c>
      <c r="BH479" s="148">
        <f>IF(N479="sníž. přenesená",J479,0)</f>
        <v>0</v>
      </c>
      <c r="BI479" s="148">
        <f>IF(N479="nulová",J479,0)</f>
        <v>0</v>
      </c>
      <c r="BJ479" s="17" t="s">
        <v>21</v>
      </c>
      <c r="BK479" s="148">
        <f>ROUND(I479*H479,2)</f>
        <v>0</v>
      </c>
      <c r="BL479" s="17" t="s">
        <v>145</v>
      </c>
      <c r="BM479" s="147" t="s">
        <v>589</v>
      </c>
    </row>
    <row r="480" spans="2:65" s="1" customFormat="1" ht="29.25">
      <c r="B480" s="32"/>
      <c r="D480" s="149" t="s">
        <v>147</v>
      </c>
      <c r="F480" s="150" t="s">
        <v>587</v>
      </c>
      <c r="I480" s="151"/>
      <c r="L480" s="32"/>
      <c r="M480" s="152"/>
      <c r="T480" s="56"/>
      <c r="AT480" s="17" t="s">
        <v>147</v>
      </c>
      <c r="AU480" s="17" t="s">
        <v>87</v>
      </c>
    </row>
    <row r="481" spans="2:65" s="1" customFormat="1">
      <c r="B481" s="32"/>
      <c r="D481" s="153" t="s">
        <v>149</v>
      </c>
      <c r="F481" s="154" t="s">
        <v>590</v>
      </c>
      <c r="I481" s="151"/>
      <c r="L481" s="32"/>
      <c r="M481" s="152"/>
      <c r="T481" s="56"/>
      <c r="AT481" s="17" t="s">
        <v>149</v>
      </c>
      <c r="AU481" s="17" t="s">
        <v>87</v>
      </c>
    </row>
    <row r="482" spans="2:65" s="11" customFormat="1" ht="22.9" customHeight="1">
      <c r="B482" s="124"/>
      <c r="D482" s="125" t="s">
        <v>78</v>
      </c>
      <c r="E482" s="134" t="s">
        <v>591</v>
      </c>
      <c r="F482" s="134" t="s">
        <v>592</v>
      </c>
      <c r="I482" s="127"/>
      <c r="J482" s="135">
        <f>BK482</f>
        <v>0</v>
      </c>
      <c r="L482" s="124"/>
      <c r="M482" s="129"/>
      <c r="P482" s="130">
        <f>SUM(P483:P485)</f>
        <v>0</v>
      </c>
      <c r="R482" s="130">
        <f>SUM(R483:R485)</f>
        <v>0</v>
      </c>
      <c r="T482" s="131">
        <f>SUM(T483:T485)</f>
        <v>0</v>
      </c>
      <c r="AR482" s="125" t="s">
        <v>21</v>
      </c>
      <c r="AT482" s="132" t="s">
        <v>78</v>
      </c>
      <c r="AU482" s="132" t="s">
        <v>21</v>
      </c>
      <c r="AY482" s="125" t="s">
        <v>138</v>
      </c>
      <c r="BK482" s="133">
        <f>SUM(BK483:BK485)</f>
        <v>0</v>
      </c>
    </row>
    <row r="483" spans="2:65" s="1" customFormat="1" ht="24.2" customHeight="1">
      <c r="B483" s="32"/>
      <c r="C483" s="136" t="s">
        <v>593</v>
      </c>
      <c r="D483" s="136" t="s">
        <v>140</v>
      </c>
      <c r="E483" s="137" t="s">
        <v>594</v>
      </c>
      <c r="F483" s="138" t="s">
        <v>595</v>
      </c>
      <c r="G483" s="139" t="s">
        <v>256</v>
      </c>
      <c r="H483" s="140">
        <v>462.79300000000001</v>
      </c>
      <c r="I483" s="141"/>
      <c r="J483" s="142">
        <f>ROUND(I483*H483,2)</f>
        <v>0</v>
      </c>
      <c r="K483" s="138" t="s">
        <v>144</v>
      </c>
      <c r="L483" s="32"/>
      <c r="M483" s="143" t="s">
        <v>1</v>
      </c>
      <c r="N483" s="144" t="s">
        <v>44</v>
      </c>
      <c r="P483" s="145">
        <f>O483*H483</f>
        <v>0</v>
      </c>
      <c r="Q483" s="145">
        <v>0</v>
      </c>
      <c r="R483" s="145">
        <f>Q483*H483</f>
        <v>0</v>
      </c>
      <c r="S483" s="145">
        <v>0</v>
      </c>
      <c r="T483" s="146">
        <f>S483*H483</f>
        <v>0</v>
      </c>
      <c r="AR483" s="147" t="s">
        <v>145</v>
      </c>
      <c r="AT483" s="147" t="s">
        <v>140</v>
      </c>
      <c r="AU483" s="147" t="s">
        <v>87</v>
      </c>
      <c r="AY483" s="17" t="s">
        <v>138</v>
      </c>
      <c r="BE483" s="148">
        <f>IF(N483="základní",J483,0)</f>
        <v>0</v>
      </c>
      <c r="BF483" s="148">
        <f>IF(N483="snížená",J483,0)</f>
        <v>0</v>
      </c>
      <c r="BG483" s="148">
        <f>IF(N483="zákl. přenesená",J483,0)</f>
        <v>0</v>
      </c>
      <c r="BH483" s="148">
        <f>IF(N483="sníž. přenesená",J483,0)</f>
        <v>0</v>
      </c>
      <c r="BI483" s="148">
        <f>IF(N483="nulová",J483,0)</f>
        <v>0</v>
      </c>
      <c r="BJ483" s="17" t="s">
        <v>21</v>
      </c>
      <c r="BK483" s="148">
        <f>ROUND(I483*H483,2)</f>
        <v>0</v>
      </c>
      <c r="BL483" s="17" t="s">
        <v>145</v>
      </c>
      <c r="BM483" s="147" t="s">
        <v>596</v>
      </c>
    </row>
    <row r="484" spans="2:65" s="1" customFormat="1" ht="29.25">
      <c r="B484" s="32"/>
      <c r="D484" s="149" t="s">
        <v>147</v>
      </c>
      <c r="F484" s="150" t="s">
        <v>597</v>
      </c>
      <c r="I484" s="151"/>
      <c r="L484" s="32"/>
      <c r="M484" s="152"/>
      <c r="T484" s="56"/>
      <c r="AT484" s="17" t="s">
        <v>147</v>
      </c>
      <c r="AU484" s="17" t="s">
        <v>87</v>
      </c>
    </row>
    <row r="485" spans="2:65" s="1" customFormat="1">
      <c r="B485" s="32"/>
      <c r="D485" s="153" t="s">
        <v>149</v>
      </c>
      <c r="F485" s="154" t="s">
        <v>598</v>
      </c>
      <c r="I485" s="151"/>
      <c r="L485" s="32"/>
      <c r="M485" s="152"/>
      <c r="T485" s="56"/>
      <c r="AT485" s="17" t="s">
        <v>149</v>
      </c>
      <c r="AU485" s="17" t="s">
        <v>87</v>
      </c>
    </row>
    <row r="486" spans="2:65" s="11" customFormat="1" ht="25.9" customHeight="1">
      <c r="B486" s="124"/>
      <c r="D486" s="125" t="s">
        <v>78</v>
      </c>
      <c r="E486" s="126" t="s">
        <v>599</v>
      </c>
      <c r="F486" s="126" t="s">
        <v>600</v>
      </c>
      <c r="I486" s="127"/>
      <c r="J486" s="128">
        <f>BK486</f>
        <v>0</v>
      </c>
      <c r="L486" s="124"/>
      <c r="M486" s="129"/>
      <c r="P486" s="130">
        <f>P487+P515+P542+P561</f>
        <v>0</v>
      </c>
      <c r="R486" s="130">
        <f>R487+R515+R542+R561</f>
        <v>3.3253861599999999</v>
      </c>
      <c r="T486" s="131">
        <f>T487+T515+T542+T561</f>
        <v>0</v>
      </c>
      <c r="AR486" s="125" t="s">
        <v>87</v>
      </c>
      <c r="AT486" s="132" t="s">
        <v>78</v>
      </c>
      <c r="AU486" s="132" t="s">
        <v>79</v>
      </c>
      <c r="AY486" s="125" t="s">
        <v>138</v>
      </c>
      <c r="BK486" s="133">
        <f>BK487+BK515+BK542+BK561</f>
        <v>0</v>
      </c>
    </row>
    <row r="487" spans="2:65" s="11" customFormat="1" ht="22.9" customHeight="1">
      <c r="B487" s="124"/>
      <c r="D487" s="125" t="s">
        <v>78</v>
      </c>
      <c r="E487" s="134" t="s">
        <v>601</v>
      </c>
      <c r="F487" s="134" t="s">
        <v>602</v>
      </c>
      <c r="I487" s="127"/>
      <c r="J487" s="135">
        <f>BK487</f>
        <v>0</v>
      </c>
      <c r="L487" s="124"/>
      <c r="M487" s="129"/>
      <c r="P487" s="130">
        <f>SUM(P488:P514)</f>
        <v>0</v>
      </c>
      <c r="R487" s="130">
        <f>SUM(R488:R514)</f>
        <v>0.83495620000000004</v>
      </c>
      <c r="T487" s="131">
        <f>SUM(T488:T514)</f>
        <v>0</v>
      </c>
      <c r="AR487" s="125" t="s">
        <v>87</v>
      </c>
      <c r="AT487" s="132" t="s">
        <v>78</v>
      </c>
      <c r="AU487" s="132" t="s">
        <v>21</v>
      </c>
      <c r="AY487" s="125" t="s">
        <v>138</v>
      </c>
      <c r="BK487" s="133">
        <f>SUM(BK488:BK514)</f>
        <v>0</v>
      </c>
    </row>
    <row r="488" spans="2:65" s="1" customFormat="1" ht="24.2" customHeight="1">
      <c r="B488" s="32"/>
      <c r="C488" s="136" t="s">
        <v>603</v>
      </c>
      <c r="D488" s="136" t="s">
        <v>140</v>
      </c>
      <c r="E488" s="137" t="s">
        <v>604</v>
      </c>
      <c r="F488" s="138" t="s">
        <v>605</v>
      </c>
      <c r="G488" s="139" t="s">
        <v>158</v>
      </c>
      <c r="H488" s="140">
        <v>122.053</v>
      </c>
      <c r="I488" s="141"/>
      <c r="J488" s="142">
        <f>ROUND(I488*H488,2)</f>
        <v>0</v>
      </c>
      <c r="K488" s="138" t="s">
        <v>144</v>
      </c>
      <c r="L488" s="32"/>
      <c r="M488" s="143" t="s">
        <v>1</v>
      </c>
      <c r="N488" s="144" t="s">
        <v>44</v>
      </c>
      <c r="P488" s="145">
        <f>O488*H488</f>
        <v>0</v>
      </c>
      <c r="Q488" s="145">
        <v>0</v>
      </c>
      <c r="R488" s="145">
        <f>Q488*H488</f>
        <v>0</v>
      </c>
      <c r="S488" s="145">
        <v>0</v>
      </c>
      <c r="T488" s="146">
        <f>S488*H488</f>
        <v>0</v>
      </c>
      <c r="AR488" s="147" t="s">
        <v>253</v>
      </c>
      <c r="AT488" s="147" t="s">
        <v>140</v>
      </c>
      <c r="AU488" s="147" t="s">
        <v>87</v>
      </c>
      <c r="AY488" s="17" t="s">
        <v>138</v>
      </c>
      <c r="BE488" s="148">
        <f>IF(N488="základní",J488,0)</f>
        <v>0</v>
      </c>
      <c r="BF488" s="148">
        <f>IF(N488="snížená",J488,0)</f>
        <v>0</v>
      </c>
      <c r="BG488" s="148">
        <f>IF(N488="zákl. přenesená",J488,0)</f>
        <v>0</v>
      </c>
      <c r="BH488" s="148">
        <f>IF(N488="sníž. přenesená",J488,0)</f>
        <v>0</v>
      </c>
      <c r="BI488" s="148">
        <f>IF(N488="nulová",J488,0)</f>
        <v>0</v>
      </c>
      <c r="BJ488" s="17" t="s">
        <v>21</v>
      </c>
      <c r="BK488" s="148">
        <f>ROUND(I488*H488,2)</f>
        <v>0</v>
      </c>
      <c r="BL488" s="17" t="s">
        <v>253</v>
      </c>
      <c r="BM488" s="147" t="s">
        <v>606</v>
      </c>
    </row>
    <row r="489" spans="2:65" s="1" customFormat="1" ht="19.5">
      <c r="B489" s="32"/>
      <c r="D489" s="149" t="s">
        <v>147</v>
      </c>
      <c r="F489" s="150" t="s">
        <v>607</v>
      </c>
      <c r="I489" s="151"/>
      <c r="L489" s="32"/>
      <c r="M489" s="152"/>
      <c r="T489" s="56"/>
      <c r="AT489" s="17" t="s">
        <v>147</v>
      </c>
      <c r="AU489" s="17" t="s">
        <v>87</v>
      </c>
    </row>
    <row r="490" spans="2:65" s="1" customFormat="1">
      <c r="B490" s="32"/>
      <c r="D490" s="153" t="s">
        <v>149</v>
      </c>
      <c r="F490" s="154" t="s">
        <v>608</v>
      </c>
      <c r="I490" s="151"/>
      <c r="L490" s="32"/>
      <c r="M490" s="152"/>
      <c r="T490" s="56"/>
      <c r="AT490" s="17" t="s">
        <v>149</v>
      </c>
      <c r="AU490" s="17" t="s">
        <v>87</v>
      </c>
    </row>
    <row r="491" spans="2:65" s="13" customFormat="1">
      <c r="B491" s="160"/>
      <c r="D491" s="149" t="s">
        <v>162</v>
      </c>
      <c r="E491" s="161" t="s">
        <v>1</v>
      </c>
      <c r="F491" s="193" t="s">
        <v>609</v>
      </c>
      <c r="H491" s="194">
        <v>5.4320000000000004</v>
      </c>
      <c r="I491" s="162"/>
      <c r="L491" s="160"/>
      <c r="M491" s="163"/>
      <c r="T491" s="164"/>
      <c r="AT491" s="161" t="s">
        <v>162</v>
      </c>
      <c r="AU491" s="161" t="s">
        <v>87</v>
      </c>
      <c r="AV491" s="13" t="s">
        <v>87</v>
      </c>
      <c r="AW491" s="13" t="s">
        <v>36</v>
      </c>
      <c r="AX491" s="13" t="s">
        <v>79</v>
      </c>
      <c r="AY491" s="161" t="s">
        <v>138</v>
      </c>
    </row>
    <row r="492" spans="2:65" s="13" customFormat="1">
      <c r="B492" s="160"/>
      <c r="D492" s="149" t="s">
        <v>162</v>
      </c>
      <c r="E492" s="161" t="s">
        <v>1</v>
      </c>
      <c r="F492" s="193" t="s">
        <v>610</v>
      </c>
      <c r="H492" s="194">
        <v>112.161</v>
      </c>
      <c r="I492" s="162"/>
      <c r="L492" s="160"/>
      <c r="M492" s="163"/>
      <c r="T492" s="164"/>
      <c r="AT492" s="161" t="s">
        <v>162</v>
      </c>
      <c r="AU492" s="161" t="s">
        <v>87</v>
      </c>
      <c r="AV492" s="13" t="s">
        <v>87</v>
      </c>
      <c r="AW492" s="13" t="s">
        <v>36</v>
      </c>
      <c r="AX492" s="13" t="s">
        <v>79</v>
      </c>
      <c r="AY492" s="161" t="s">
        <v>138</v>
      </c>
    </row>
    <row r="493" spans="2:65" s="13" customFormat="1">
      <c r="B493" s="160"/>
      <c r="D493" s="149" t="s">
        <v>162</v>
      </c>
      <c r="E493" s="161" t="s">
        <v>1</v>
      </c>
      <c r="F493" s="193" t="s">
        <v>611</v>
      </c>
      <c r="H493" s="194">
        <v>4.46</v>
      </c>
      <c r="I493" s="162"/>
      <c r="L493" s="160"/>
      <c r="M493" s="163"/>
      <c r="T493" s="164"/>
      <c r="AT493" s="161" t="s">
        <v>162</v>
      </c>
      <c r="AU493" s="161" t="s">
        <v>87</v>
      </c>
      <c r="AV493" s="13" t="s">
        <v>87</v>
      </c>
      <c r="AW493" s="13" t="s">
        <v>36</v>
      </c>
      <c r="AX493" s="13" t="s">
        <v>79</v>
      </c>
      <c r="AY493" s="161" t="s">
        <v>138</v>
      </c>
    </row>
    <row r="494" spans="2:65" s="14" customFormat="1">
      <c r="B494" s="165"/>
      <c r="D494" s="149" t="s">
        <v>162</v>
      </c>
      <c r="E494" s="166" t="s">
        <v>1</v>
      </c>
      <c r="F494" s="195" t="s">
        <v>173</v>
      </c>
      <c r="H494" s="196">
        <v>122.053</v>
      </c>
      <c r="I494" s="167"/>
      <c r="L494" s="165"/>
      <c r="M494" s="168"/>
      <c r="T494" s="169"/>
      <c r="AT494" s="166" t="s">
        <v>162</v>
      </c>
      <c r="AU494" s="166" t="s">
        <v>87</v>
      </c>
      <c r="AV494" s="14" t="s">
        <v>145</v>
      </c>
      <c r="AW494" s="14" t="s">
        <v>36</v>
      </c>
      <c r="AX494" s="14" t="s">
        <v>21</v>
      </c>
      <c r="AY494" s="166" t="s">
        <v>138</v>
      </c>
    </row>
    <row r="495" spans="2:65" s="1" customFormat="1" ht="16.5" customHeight="1">
      <c r="B495" s="32"/>
      <c r="C495" s="171" t="s">
        <v>612</v>
      </c>
      <c r="D495" s="171" t="s">
        <v>270</v>
      </c>
      <c r="E495" s="172" t="s">
        <v>613</v>
      </c>
      <c r="F495" s="173" t="s">
        <v>614</v>
      </c>
      <c r="G495" s="174" t="s">
        <v>256</v>
      </c>
      <c r="H495" s="175">
        <v>4.1000000000000002E-2</v>
      </c>
      <c r="I495" s="176"/>
      <c r="J495" s="177">
        <f>ROUND(I495*H495,2)</f>
        <v>0</v>
      </c>
      <c r="K495" s="173" t="s">
        <v>144</v>
      </c>
      <c r="L495" s="178"/>
      <c r="M495" s="179" t="s">
        <v>1</v>
      </c>
      <c r="N495" s="180" t="s">
        <v>44</v>
      </c>
      <c r="P495" s="145">
        <f>O495*H495</f>
        <v>0</v>
      </c>
      <c r="Q495" s="145">
        <v>1</v>
      </c>
      <c r="R495" s="145">
        <f>Q495*H495</f>
        <v>4.1000000000000002E-2</v>
      </c>
      <c r="S495" s="145">
        <v>0</v>
      </c>
      <c r="T495" s="146">
        <f>S495*H495</f>
        <v>0</v>
      </c>
      <c r="AR495" s="147" t="s">
        <v>383</v>
      </c>
      <c r="AT495" s="147" t="s">
        <v>270</v>
      </c>
      <c r="AU495" s="147" t="s">
        <v>87</v>
      </c>
      <c r="AY495" s="17" t="s">
        <v>138</v>
      </c>
      <c r="BE495" s="148">
        <f>IF(N495="základní",J495,0)</f>
        <v>0</v>
      </c>
      <c r="BF495" s="148">
        <f>IF(N495="snížená",J495,0)</f>
        <v>0</v>
      </c>
      <c r="BG495" s="148">
        <f>IF(N495="zákl. přenesená",J495,0)</f>
        <v>0</v>
      </c>
      <c r="BH495" s="148">
        <f>IF(N495="sníž. přenesená",J495,0)</f>
        <v>0</v>
      </c>
      <c r="BI495" s="148">
        <f>IF(N495="nulová",J495,0)</f>
        <v>0</v>
      </c>
      <c r="BJ495" s="17" t="s">
        <v>21</v>
      </c>
      <c r="BK495" s="148">
        <f>ROUND(I495*H495,2)</f>
        <v>0</v>
      </c>
      <c r="BL495" s="17" t="s">
        <v>253</v>
      </c>
      <c r="BM495" s="147" t="s">
        <v>615</v>
      </c>
    </row>
    <row r="496" spans="2:65" s="1" customFormat="1">
      <c r="B496" s="32"/>
      <c r="D496" s="149" t="s">
        <v>147</v>
      </c>
      <c r="F496" s="150" t="s">
        <v>614</v>
      </c>
      <c r="I496" s="151"/>
      <c r="L496" s="32"/>
      <c r="M496" s="152"/>
      <c r="T496" s="56"/>
      <c r="AT496" s="17" t="s">
        <v>147</v>
      </c>
      <c r="AU496" s="17" t="s">
        <v>87</v>
      </c>
    </row>
    <row r="497" spans="2:65" s="13" customFormat="1">
      <c r="B497" s="160"/>
      <c r="D497" s="149" t="s">
        <v>162</v>
      </c>
      <c r="E497" s="161" t="s">
        <v>1</v>
      </c>
      <c r="F497" s="193" t="s">
        <v>609</v>
      </c>
      <c r="H497" s="194">
        <v>5.4320000000000004</v>
      </c>
      <c r="I497" s="162"/>
      <c r="L497" s="160"/>
      <c r="M497" s="163"/>
      <c r="T497" s="164"/>
      <c r="AT497" s="161" t="s">
        <v>162</v>
      </c>
      <c r="AU497" s="161" t="s">
        <v>87</v>
      </c>
      <c r="AV497" s="13" t="s">
        <v>87</v>
      </c>
      <c r="AW497" s="13" t="s">
        <v>36</v>
      </c>
      <c r="AX497" s="13" t="s">
        <v>79</v>
      </c>
      <c r="AY497" s="161" t="s">
        <v>138</v>
      </c>
    </row>
    <row r="498" spans="2:65" s="13" customFormat="1">
      <c r="B498" s="160"/>
      <c r="D498" s="149" t="s">
        <v>162</v>
      </c>
      <c r="E498" s="161" t="s">
        <v>1</v>
      </c>
      <c r="F498" s="193" t="s">
        <v>610</v>
      </c>
      <c r="H498" s="194">
        <v>112.161</v>
      </c>
      <c r="I498" s="162"/>
      <c r="L498" s="160"/>
      <c r="M498" s="163"/>
      <c r="T498" s="164"/>
      <c r="AT498" s="161" t="s">
        <v>162</v>
      </c>
      <c r="AU498" s="161" t="s">
        <v>87</v>
      </c>
      <c r="AV498" s="13" t="s">
        <v>87</v>
      </c>
      <c r="AW498" s="13" t="s">
        <v>36</v>
      </c>
      <c r="AX498" s="13" t="s">
        <v>79</v>
      </c>
      <c r="AY498" s="161" t="s">
        <v>138</v>
      </c>
    </row>
    <row r="499" spans="2:65" s="13" customFormat="1">
      <c r="B499" s="160"/>
      <c r="D499" s="149" t="s">
        <v>162</v>
      </c>
      <c r="E499" s="161" t="s">
        <v>1</v>
      </c>
      <c r="F499" s="193" t="s">
        <v>611</v>
      </c>
      <c r="H499" s="194">
        <v>4.46</v>
      </c>
      <c r="I499" s="162"/>
      <c r="L499" s="160"/>
      <c r="M499" s="163"/>
      <c r="T499" s="164"/>
      <c r="AT499" s="161" t="s">
        <v>162</v>
      </c>
      <c r="AU499" s="161" t="s">
        <v>87</v>
      </c>
      <c r="AV499" s="13" t="s">
        <v>87</v>
      </c>
      <c r="AW499" s="13" t="s">
        <v>36</v>
      </c>
      <c r="AX499" s="13" t="s">
        <v>79</v>
      </c>
      <c r="AY499" s="161" t="s">
        <v>138</v>
      </c>
    </row>
    <row r="500" spans="2:65" s="14" customFormat="1">
      <c r="B500" s="165"/>
      <c r="D500" s="149" t="s">
        <v>162</v>
      </c>
      <c r="E500" s="166" t="s">
        <v>1</v>
      </c>
      <c r="F500" s="195" t="s">
        <v>173</v>
      </c>
      <c r="H500" s="196">
        <v>122.053</v>
      </c>
      <c r="I500" s="167"/>
      <c r="L500" s="165"/>
      <c r="M500" s="168"/>
      <c r="T500" s="169"/>
      <c r="AT500" s="166" t="s">
        <v>162</v>
      </c>
      <c r="AU500" s="166" t="s">
        <v>87</v>
      </c>
      <c r="AV500" s="14" t="s">
        <v>145</v>
      </c>
      <c r="AW500" s="14" t="s">
        <v>36</v>
      </c>
      <c r="AX500" s="14" t="s">
        <v>21</v>
      </c>
      <c r="AY500" s="166" t="s">
        <v>138</v>
      </c>
    </row>
    <row r="501" spans="2:65" s="13" customFormat="1">
      <c r="B501" s="160"/>
      <c r="D501" s="149" t="s">
        <v>162</v>
      </c>
      <c r="F501" s="193" t="s">
        <v>616</v>
      </c>
      <c r="H501" s="194">
        <v>4.1000000000000002E-2</v>
      </c>
      <c r="I501" s="162"/>
      <c r="L501" s="160"/>
      <c r="M501" s="163"/>
      <c r="T501" s="164"/>
      <c r="AT501" s="161" t="s">
        <v>162</v>
      </c>
      <c r="AU501" s="161" t="s">
        <v>87</v>
      </c>
      <c r="AV501" s="13" t="s">
        <v>87</v>
      </c>
      <c r="AW501" s="13" t="s">
        <v>4</v>
      </c>
      <c r="AX501" s="13" t="s">
        <v>21</v>
      </c>
      <c r="AY501" s="161" t="s">
        <v>138</v>
      </c>
    </row>
    <row r="502" spans="2:65" s="1" customFormat="1" ht="24.2" customHeight="1">
      <c r="B502" s="32"/>
      <c r="C502" s="136" t="s">
        <v>617</v>
      </c>
      <c r="D502" s="136" t="s">
        <v>140</v>
      </c>
      <c r="E502" s="137" t="s">
        <v>618</v>
      </c>
      <c r="F502" s="138" t="s">
        <v>619</v>
      </c>
      <c r="G502" s="139" t="s">
        <v>158</v>
      </c>
      <c r="H502" s="140">
        <v>122.053</v>
      </c>
      <c r="I502" s="141"/>
      <c r="J502" s="142">
        <f>ROUND(I502*H502,2)</f>
        <v>0</v>
      </c>
      <c r="K502" s="138" t="s">
        <v>144</v>
      </c>
      <c r="L502" s="32"/>
      <c r="M502" s="143" t="s">
        <v>1</v>
      </c>
      <c r="N502" s="144" t="s">
        <v>44</v>
      </c>
      <c r="P502" s="145">
        <f>O502*H502</f>
        <v>0</v>
      </c>
      <c r="Q502" s="145">
        <v>4.0000000000000002E-4</v>
      </c>
      <c r="R502" s="145">
        <f>Q502*H502</f>
        <v>4.8821200000000002E-2</v>
      </c>
      <c r="S502" s="145">
        <v>0</v>
      </c>
      <c r="T502" s="146">
        <f>S502*H502</f>
        <v>0</v>
      </c>
      <c r="AR502" s="147" t="s">
        <v>253</v>
      </c>
      <c r="AT502" s="147" t="s">
        <v>140</v>
      </c>
      <c r="AU502" s="147" t="s">
        <v>87</v>
      </c>
      <c r="AY502" s="17" t="s">
        <v>138</v>
      </c>
      <c r="BE502" s="148">
        <f>IF(N502="základní",J502,0)</f>
        <v>0</v>
      </c>
      <c r="BF502" s="148">
        <f>IF(N502="snížená",J502,0)</f>
        <v>0</v>
      </c>
      <c r="BG502" s="148">
        <f>IF(N502="zákl. přenesená",J502,0)</f>
        <v>0</v>
      </c>
      <c r="BH502" s="148">
        <f>IF(N502="sníž. přenesená",J502,0)</f>
        <v>0</v>
      </c>
      <c r="BI502" s="148">
        <f>IF(N502="nulová",J502,0)</f>
        <v>0</v>
      </c>
      <c r="BJ502" s="17" t="s">
        <v>21</v>
      </c>
      <c r="BK502" s="148">
        <f>ROUND(I502*H502,2)</f>
        <v>0</v>
      </c>
      <c r="BL502" s="17" t="s">
        <v>253</v>
      </c>
      <c r="BM502" s="147" t="s">
        <v>620</v>
      </c>
    </row>
    <row r="503" spans="2:65" s="1" customFormat="1" ht="19.5">
      <c r="B503" s="32"/>
      <c r="D503" s="149" t="s">
        <v>147</v>
      </c>
      <c r="F503" s="150" t="s">
        <v>621</v>
      </c>
      <c r="I503" s="151"/>
      <c r="L503" s="32"/>
      <c r="M503" s="152"/>
      <c r="T503" s="56"/>
      <c r="AT503" s="17" t="s">
        <v>147</v>
      </c>
      <c r="AU503" s="17" t="s">
        <v>87</v>
      </c>
    </row>
    <row r="504" spans="2:65" s="1" customFormat="1">
      <c r="B504" s="32"/>
      <c r="D504" s="153" t="s">
        <v>149</v>
      </c>
      <c r="F504" s="154" t="s">
        <v>622</v>
      </c>
      <c r="I504" s="151"/>
      <c r="L504" s="32"/>
      <c r="M504" s="152"/>
      <c r="T504" s="56"/>
      <c r="AT504" s="17" t="s">
        <v>149</v>
      </c>
      <c r="AU504" s="17" t="s">
        <v>87</v>
      </c>
    </row>
    <row r="505" spans="2:65" s="13" customFormat="1">
      <c r="B505" s="160"/>
      <c r="D505" s="149" t="s">
        <v>162</v>
      </c>
      <c r="E505" s="161" t="s">
        <v>1</v>
      </c>
      <c r="F505" s="193" t="s">
        <v>609</v>
      </c>
      <c r="H505" s="194">
        <v>5.4320000000000004</v>
      </c>
      <c r="I505" s="162"/>
      <c r="L505" s="160"/>
      <c r="M505" s="163"/>
      <c r="T505" s="164"/>
      <c r="AT505" s="161" t="s">
        <v>162</v>
      </c>
      <c r="AU505" s="161" t="s">
        <v>87</v>
      </c>
      <c r="AV505" s="13" t="s">
        <v>87</v>
      </c>
      <c r="AW505" s="13" t="s">
        <v>36</v>
      </c>
      <c r="AX505" s="13" t="s">
        <v>79</v>
      </c>
      <c r="AY505" s="161" t="s">
        <v>138</v>
      </c>
    </row>
    <row r="506" spans="2:65" s="13" customFormat="1">
      <c r="B506" s="160"/>
      <c r="D506" s="149" t="s">
        <v>162</v>
      </c>
      <c r="E506" s="161" t="s">
        <v>1</v>
      </c>
      <c r="F506" s="193" t="s">
        <v>610</v>
      </c>
      <c r="H506" s="194">
        <v>112.161</v>
      </c>
      <c r="I506" s="162"/>
      <c r="L506" s="160"/>
      <c r="M506" s="163"/>
      <c r="T506" s="164"/>
      <c r="AT506" s="161" t="s">
        <v>162</v>
      </c>
      <c r="AU506" s="161" t="s">
        <v>87</v>
      </c>
      <c r="AV506" s="13" t="s">
        <v>87</v>
      </c>
      <c r="AW506" s="13" t="s">
        <v>36</v>
      </c>
      <c r="AX506" s="13" t="s">
        <v>79</v>
      </c>
      <c r="AY506" s="161" t="s">
        <v>138</v>
      </c>
    </row>
    <row r="507" spans="2:65" s="13" customFormat="1">
      <c r="B507" s="160"/>
      <c r="D507" s="149" t="s">
        <v>162</v>
      </c>
      <c r="E507" s="161" t="s">
        <v>1</v>
      </c>
      <c r="F507" s="193" t="s">
        <v>611</v>
      </c>
      <c r="H507" s="194">
        <v>4.46</v>
      </c>
      <c r="I507" s="162"/>
      <c r="L507" s="160"/>
      <c r="M507" s="163"/>
      <c r="T507" s="164"/>
      <c r="AT507" s="161" t="s">
        <v>162</v>
      </c>
      <c r="AU507" s="161" t="s">
        <v>87</v>
      </c>
      <c r="AV507" s="13" t="s">
        <v>87</v>
      </c>
      <c r="AW507" s="13" t="s">
        <v>36</v>
      </c>
      <c r="AX507" s="13" t="s">
        <v>79</v>
      </c>
      <c r="AY507" s="161" t="s">
        <v>138</v>
      </c>
    </row>
    <row r="508" spans="2:65" s="14" customFormat="1">
      <c r="B508" s="165"/>
      <c r="D508" s="149" t="s">
        <v>162</v>
      </c>
      <c r="E508" s="166" t="s">
        <v>1</v>
      </c>
      <c r="F508" s="195" t="s">
        <v>173</v>
      </c>
      <c r="H508" s="196">
        <v>122.053</v>
      </c>
      <c r="I508" s="167"/>
      <c r="L508" s="165"/>
      <c r="M508" s="168"/>
      <c r="T508" s="169"/>
      <c r="AT508" s="166" t="s">
        <v>162</v>
      </c>
      <c r="AU508" s="166" t="s">
        <v>87</v>
      </c>
      <c r="AV508" s="14" t="s">
        <v>145</v>
      </c>
      <c r="AW508" s="14" t="s">
        <v>36</v>
      </c>
      <c r="AX508" s="14" t="s">
        <v>21</v>
      </c>
      <c r="AY508" s="166" t="s">
        <v>138</v>
      </c>
    </row>
    <row r="509" spans="2:65" s="1" customFormat="1" ht="44.25" customHeight="1">
      <c r="B509" s="32"/>
      <c r="C509" s="171" t="s">
        <v>623</v>
      </c>
      <c r="D509" s="171" t="s">
        <v>270</v>
      </c>
      <c r="E509" s="172" t="s">
        <v>624</v>
      </c>
      <c r="F509" s="173" t="s">
        <v>625</v>
      </c>
      <c r="G509" s="174" t="s">
        <v>158</v>
      </c>
      <c r="H509" s="175">
        <v>149.02699999999999</v>
      </c>
      <c r="I509" s="176"/>
      <c r="J509" s="177">
        <f>ROUND(I509*H509,2)</f>
        <v>0</v>
      </c>
      <c r="K509" s="173" t="s">
        <v>144</v>
      </c>
      <c r="L509" s="178"/>
      <c r="M509" s="179" t="s">
        <v>1</v>
      </c>
      <c r="N509" s="180" t="s">
        <v>44</v>
      </c>
      <c r="P509" s="145">
        <f>O509*H509</f>
        <v>0</v>
      </c>
      <c r="Q509" s="145">
        <v>5.0000000000000001E-3</v>
      </c>
      <c r="R509" s="145">
        <f>Q509*H509</f>
        <v>0.74513499999999999</v>
      </c>
      <c r="S509" s="145">
        <v>0</v>
      </c>
      <c r="T509" s="146">
        <f>S509*H509</f>
        <v>0</v>
      </c>
      <c r="AR509" s="147" t="s">
        <v>383</v>
      </c>
      <c r="AT509" s="147" t="s">
        <v>270</v>
      </c>
      <c r="AU509" s="147" t="s">
        <v>87</v>
      </c>
      <c r="AY509" s="17" t="s">
        <v>138</v>
      </c>
      <c r="BE509" s="148">
        <f>IF(N509="základní",J509,0)</f>
        <v>0</v>
      </c>
      <c r="BF509" s="148">
        <f>IF(N509="snížená",J509,0)</f>
        <v>0</v>
      </c>
      <c r="BG509" s="148">
        <f>IF(N509="zákl. přenesená",J509,0)</f>
        <v>0</v>
      </c>
      <c r="BH509" s="148">
        <f>IF(N509="sníž. přenesená",J509,0)</f>
        <v>0</v>
      </c>
      <c r="BI509" s="148">
        <f>IF(N509="nulová",J509,0)</f>
        <v>0</v>
      </c>
      <c r="BJ509" s="17" t="s">
        <v>21</v>
      </c>
      <c r="BK509" s="148">
        <f>ROUND(I509*H509,2)</f>
        <v>0</v>
      </c>
      <c r="BL509" s="17" t="s">
        <v>253</v>
      </c>
      <c r="BM509" s="147" t="s">
        <v>626</v>
      </c>
    </row>
    <row r="510" spans="2:65" s="1" customFormat="1" ht="29.25">
      <c r="B510" s="32"/>
      <c r="D510" s="149" t="s">
        <v>147</v>
      </c>
      <c r="F510" s="150" t="s">
        <v>625</v>
      </c>
      <c r="I510" s="151"/>
      <c r="L510" s="32"/>
      <c r="M510" s="152"/>
      <c r="T510" s="56"/>
      <c r="AT510" s="17" t="s">
        <v>147</v>
      </c>
      <c r="AU510" s="17" t="s">
        <v>87</v>
      </c>
    </row>
    <row r="511" spans="2:65" s="13" customFormat="1">
      <c r="B511" s="160"/>
      <c r="D511" s="149" t="s">
        <v>162</v>
      </c>
      <c r="F511" s="193" t="s">
        <v>627</v>
      </c>
      <c r="H511" s="194">
        <v>149.02699999999999</v>
      </c>
      <c r="I511" s="162"/>
      <c r="L511" s="160"/>
      <c r="M511" s="163"/>
      <c r="T511" s="164"/>
      <c r="AT511" s="161" t="s">
        <v>162</v>
      </c>
      <c r="AU511" s="161" t="s">
        <v>87</v>
      </c>
      <c r="AV511" s="13" t="s">
        <v>87</v>
      </c>
      <c r="AW511" s="13" t="s">
        <v>4</v>
      </c>
      <c r="AX511" s="13" t="s">
        <v>21</v>
      </c>
      <c r="AY511" s="161" t="s">
        <v>138</v>
      </c>
    </row>
    <row r="512" spans="2:65" s="1" customFormat="1" ht="24.2" customHeight="1">
      <c r="B512" s="32"/>
      <c r="C512" s="136" t="s">
        <v>628</v>
      </c>
      <c r="D512" s="136" t="s">
        <v>140</v>
      </c>
      <c r="E512" s="137" t="s">
        <v>629</v>
      </c>
      <c r="F512" s="138" t="s">
        <v>630</v>
      </c>
      <c r="G512" s="139" t="s">
        <v>631</v>
      </c>
      <c r="H512" s="246"/>
      <c r="I512" s="141"/>
      <c r="J512" s="142">
        <f>ROUND(I512*H512,2)</f>
        <v>0</v>
      </c>
      <c r="K512" s="138" t="s">
        <v>144</v>
      </c>
      <c r="L512" s="32"/>
      <c r="M512" s="143" t="s">
        <v>1</v>
      </c>
      <c r="N512" s="144" t="s">
        <v>44</v>
      </c>
      <c r="P512" s="145">
        <f>O512*H512</f>
        <v>0</v>
      </c>
      <c r="Q512" s="145">
        <v>0</v>
      </c>
      <c r="R512" s="145">
        <f>Q512*H512</f>
        <v>0</v>
      </c>
      <c r="S512" s="145">
        <v>0</v>
      </c>
      <c r="T512" s="146">
        <f>S512*H512</f>
        <v>0</v>
      </c>
      <c r="AR512" s="147" t="s">
        <v>253</v>
      </c>
      <c r="AT512" s="147" t="s">
        <v>140</v>
      </c>
      <c r="AU512" s="147" t="s">
        <v>87</v>
      </c>
      <c r="AY512" s="17" t="s">
        <v>138</v>
      </c>
      <c r="BE512" s="148">
        <f>IF(N512="základní",J512,0)</f>
        <v>0</v>
      </c>
      <c r="BF512" s="148">
        <f>IF(N512="snížená",J512,0)</f>
        <v>0</v>
      </c>
      <c r="BG512" s="148">
        <f>IF(N512="zákl. přenesená",J512,0)</f>
        <v>0</v>
      </c>
      <c r="BH512" s="148">
        <f>IF(N512="sníž. přenesená",J512,0)</f>
        <v>0</v>
      </c>
      <c r="BI512" s="148">
        <f>IF(N512="nulová",J512,0)</f>
        <v>0</v>
      </c>
      <c r="BJ512" s="17" t="s">
        <v>21</v>
      </c>
      <c r="BK512" s="148">
        <f>ROUND(I512*H512,2)</f>
        <v>0</v>
      </c>
      <c r="BL512" s="17" t="s">
        <v>253</v>
      </c>
      <c r="BM512" s="147" t="s">
        <v>632</v>
      </c>
    </row>
    <row r="513" spans="2:65" s="1" customFormat="1" ht="29.25">
      <c r="B513" s="32"/>
      <c r="D513" s="149" t="s">
        <v>147</v>
      </c>
      <c r="F513" s="150" t="s">
        <v>633</v>
      </c>
      <c r="I513" s="151"/>
      <c r="L513" s="32"/>
      <c r="M513" s="152"/>
      <c r="T513" s="56"/>
      <c r="AT513" s="17" t="s">
        <v>147</v>
      </c>
      <c r="AU513" s="17" t="s">
        <v>87</v>
      </c>
    </row>
    <row r="514" spans="2:65" s="1" customFormat="1">
      <c r="B514" s="32"/>
      <c r="D514" s="153" t="s">
        <v>149</v>
      </c>
      <c r="F514" s="154" t="s">
        <v>634</v>
      </c>
      <c r="I514" s="151"/>
      <c r="L514" s="32"/>
      <c r="M514" s="152"/>
      <c r="T514" s="56"/>
      <c r="AT514" s="17" t="s">
        <v>149</v>
      </c>
      <c r="AU514" s="17" t="s">
        <v>87</v>
      </c>
    </row>
    <row r="515" spans="2:65" s="11" customFormat="1" ht="22.9" customHeight="1">
      <c r="B515" s="124"/>
      <c r="D515" s="125" t="s">
        <v>78</v>
      </c>
      <c r="E515" s="134" t="s">
        <v>635</v>
      </c>
      <c r="F515" s="134" t="s">
        <v>636</v>
      </c>
      <c r="I515" s="127"/>
      <c r="J515" s="135">
        <f>BK515</f>
        <v>0</v>
      </c>
      <c r="L515" s="124"/>
      <c r="M515" s="129"/>
      <c r="P515" s="130">
        <f>SUM(P516:P541)</f>
        <v>0</v>
      </c>
      <c r="R515" s="130">
        <f>SUM(R516:R541)</f>
        <v>2.4611399999999999</v>
      </c>
      <c r="T515" s="131">
        <f>SUM(T516:T541)</f>
        <v>0</v>
      </c>
      <c r="AR515" s="125" t="s">
        <v>87</v>
      </c>
      <c r="AT515" s="132" t="s">
        <v>78</v>
      </c>
      <c r="AU515" s="132" t="s">
        <v>21</v>
      </c>
      <c r="AY515" s="125" t="s">
        <v>138</v>
      </c>
      <c r="BK515" s="133">
        <f>SUM(BK516:BK541)</f>
        <v>0</v>
      </c>
    </row>
    <row r="516" spans="2:65" s="1" customFormat="1" ht="24.2" customHeight="1">
      <c r="B516" s="32"/>
      <c r="C516" s="136" t="s">
        <v>637</v>
      </c>
      <c r="D516" s="136" t="s">
        <v>140</v>
      </c>
      <c r="E516" s="137" t="s">
        <v>638</v>
      </c>
      <c r="F516" s="138" t="s">
        <v>639</v>
      </c>
      <c r="G516" s="139" t="s">
        <v>640</v>
      </c>
      <c r="H516" s="140">
        <v>3</v>
      </c>
      <c r="I516" s="141"/>
      <c r="J516" s="142">
        <f>ROUND(I516*H516,2)</f>
        <v>0</v>
      </c>
      <c r="K516" s="138" t="s">
        <v>1</v>
      </c>
      <c r="L516" s="32"/>
      <c r="M516" s="143" t="s">
        <v>1</v>
      </c>
      <c r="N516" s="144" t="s">
        <v>44</v>
      </c>
      <c r="P516" s="145">
        <f>O516*H516</f>
        <v>0</v>
      </c>
      <c r="Q516" s="145">
        <v>0</v>
      </c>
      <c r="R516" s="145">
        <f>Q516*H516</f>
        <v>0</v>
      </c>
      <c r="S516" s="145">
        <v>0</v>
      </c>
      <c r="T516" s="146">
        <f>S516*H516</f>
        <v>0</v>
      </c>
      <c r="AR516" s="147" t="s">
        <v>253</v>
      </c>
      <c r="AT516" s="147" t="s">
        <v>140</v>
      </c>
      <c r="AU516" s="147" t="s">
        <v>87</v>
      </c>
      <c r="AY516" s="17" t="s">
        <v>138</v>
      </c>
      <c r="BE516" s="148">
        <f>IF(N516="základní",J516,0)</f>
        <v>0</v>
      </c>
      <c r="BF516" s="148">
        <f>IF(N516="snížená",J516,0)</f>
        <v>0</v>
      </c>
      <c r="BG516" s="148">
        <f>IF(N516="zákl. přenesená",J516,0)</f>
        <v>0</v>
      </c>
      <c r="BH516" s="148">
        <f>IF(N516="sníž. přenesená",J516,0)</f>
        <v>0</v>
      </c>
      <c r="BI516" s="148">
        <f>IF(N516="nulová",J516,0)</f>
        <v>0</v>
      </c>
      <c r="BJ516" s="17" t="s">
        <v>21</v>
      </c>
      <c r="BK516" s="148">
        <f>ROUND(I516*H516,2)</f>
        <v>0</v>
      </c>
      <c r="BL516" s="17" t="s">
        <v>253</v>
      </c>
      <c r="BM516" s="147" t="s">
        <v>641</v>
      </c>
    </row>
    <row r="517" spans="2:65" s="1" customFormat="1" ht="117">
      <c r="B517" s="32"/>
      <c r="D517" s="149" t="s">
        <v>147</v>
      </c>
      <c r="F517" s="150" t="s">
        <v>642</v>
      </c>
      <c r="I517" s="151"/>
      <c r="L517" s="32"/>
      <c r="M517" s="152"/>
      <c r="T517" s="56"/>
      <c r="AT517" s="17" t="s">
        <v>147</v>
      </c>
      <c r="AU517" s="17" t="s">
        <v>87</v>
      </c>
    </row>
    <row r="518" spans="2:65" s="1" customFormat="1" ht="19.5">
      <c r="B518" s="32"/>
      <c r="D518" s="149" t="s">
        <v>227</v>
      </c>
      <c r="F518" s="170" t="s">
        <v>643</v>
      </c>
      <c r="I518" s="151"/>
      <c r="L518" s="32"/>
      <c r="M518" s="152"/>
      <c r="T518" s="56"/>
      <c r="AT518" s="17" t="s">
        <v>227</v>
      </c>
      <c r="AU518" s="17" t="s">
        <v>87</v>
      </c>
    </row>
    <row r="519" spans="2:65" s="1" customFormat="1" ht="24.2" customHeight="1">
      <c r="B519" s="32"/>
      <c r="C519" s="136" t="s">
        <v>644</v>
      </c>
      <c r="D519" s="136" t="s">
        <v>140</v>
      </c>
      <c r="E519" s="137" t="s">
        <v>645</v>
      </c>
      <c r="F519" s="138" t="s">
        <v>646</v>
      </c>
      <c r="G519" s="139" t="s">
        <v>143</v>
      </c>
      <c r="H519" s="140">
        <v>192</v>
      </c>
      <c r="I519" s="141"/>
      <c r="J519" s="142">
        <f>ROUND(I519*H519,2)</f>
        <v>0</v>
      </c>
      <c r="K519" s="138" t="s">
        <v>1</v>
      </c>
      <c r="L519" s="32"/>
      <c r="M519" s="143" t="s">
        <v>1</v>
      </c>
      <c r="N519" s="144" t="s">
        <v>44</v>
      </c>
      <c r="P519" s="145">
        <f>O519*H519</f>
        <v>0</v>
      </c>
      <c r="Q519" s="145">
        <v>0</v>
      </c>
      <c r="R519" s="145">
        <f>Q519*H519</f>
        <v>0</v>
      </c>
      <c r="S519" s="145">
        <v>0</v>
      </c>
      <c r="T519" s="146">
        <f>S519*H519</f>
        <v>0</v>
      </c>
      <c r="AR519" s="147" t="s">
        <v>253</v>
      </c>
      <c r="AT519" s="147" t="s">
        <v>140</v>
      </c>
      <c r="AU519" s="147" t="s">
        <v>87</v>
      </c>
      <c r="AY519" s="17" t="s">
        <v>138</v>
      </c>
      <c r="BE519" s="148">
        <f>IF(N519="základní",J519,0)</f>
        <v>0</v>
      </c>
      <c r="BF519" s="148">
        <f>IF(N519="snížená",J519,0)</f>
        <v>0</v>
      </c>
      <c r="BG519" s="148">
        <f>IF(N519="zákl. přenesená",J519,0)</f>
        <v>0</v>
      </c>
      <c r="BH519" s="148">
        <f>IF(N519="sníž. přenesená",J519,0)</f>
        <v>0</v>
      </c>
      <c r="BI519" s="148">
        <f>IF(N519="nulová",J519,0)</f>
        <v>0</v>
      </c>
      <c r="BJ519" s="17" t="s">
        <v>21</v>
      </c>
      <c r="BK519" s="148">
        <f>ROUND(I519*H519,2)</f>
        <v>0</v>
      </c>
      <c r="BL519" s="17" t="s">
        <v>253</v>
      </c>
      <c r="BM519" s="147" t="s">
        <v>647</v>
      </c>
    </row>
    <row r="520" spans="2:65" s="1" customFormat="1" ht="78">
      <c r="B520" s="32"/>
      <c r="D520" s="149" t="s">
        <v>147</v>
      </c>
      <c r="F520" s="150" t="s">
        <v>648</v>
      </c>
      <c r="I520" s="151"/>
      <c r="L520" s="32"/>
      <c r="M520" s="152"/>
      <c r="T520" s="56"/>
      <c r="AT520" s="17" t="s">
        <v>147</v>
      </c>
      <c r="AU520" s="17" t="s">
        <v>87</v>
      </c>
    </row>
    <row r="521" spans="2:65" s="1" customFormat="1" ht="19.5">
      <c r="B521" s="32"/>
      <c r="D521" s="149" t="s">
        <v>227</v>
      </c>
      <c r="F521" s="170" t="s">
        <v>643</v>
      </c>
      <c r="I521" s="151"/>
      <c r="L521" s="32"/>
      <c r="M521" s="152"/>
      <c r="T521" s="56"/>
      <c r="AT521" s="17" t="s">
        <v>227</v>
      </c>
      <c r="AU521" s="17" t="s">
        <v>87</v>
      </c>
    </row>
    <row r="522" spans="2:65" s="1" customFormat="1" ht="16.5" customHeight="1">
      <c r="B522" s="32"/>
      <c r="C522" s="136" t="s">
        <v>649</v>
      </c>
      <c r="D522" s="136" t="s">
        <v>140</v>
      </c>
      <c r="E522" s="137" t="s">
        <v>650</v>
      </c>
      <c r="F522" s="138" t="s">
        <v>651</v>
      </c>
      <c r="G522" s="139" t="s">
        <v>143</v>
      </c>
      <c r="H522" s="140">
        <v>3</v>
      </c>
      <c r="I522" s="141"/>
      <c r="J522" s="142">
        <f>ROUND(I522*H522,2)</f>
        <v>0</v>
      </c>
      <c r="K522" s="138" t="s">
        <v>1</v>
      </c>
      <c r="L522" s="32"/>
      <c r="M522" s="143" t="s">
        <v>1</v>
      </c>
      <c r="N522" s="144" t="s">
        <v>44</v>
      </c>
      <c r="P522" s="145">
        <f>O522*H522</f>
        <v>0</v>
      </c>
      <c r="Q522" s="145">
        <v>0</v>
      </c>
      <c r="R522" s="145">
        <f>Q522*H522</f>
        <v>0</v>
      </c>
      <c r="S522" s="145">
        <v>0</v>
      </c>
      <c r="T522" s="146">
        <f>S522*H522</f>
        <v>0</v>
      </c>
      <c r="AR522" s="147" t="s">
        <v>253</v>
      </c>
      <c r="AT522" s="147" t="s">
        <v>140</v>
      </c>
      <c r="AU522" s="147" t="s">
        <v>87</v>
      </c>
      <c r="AY522" s="17" t="s">
        <v>138</v>
      </c>
      <c r="BE522" s="148">
        <f>IF(N522="základní",J522,0)</f>
        <v>0</v>
      </c>
      <c r="BF522" s="148">
        <f>IF(N522="snížená",J522,0)</f>
        <v>0</v>
      </c>
      <c r="BG522" s="148">
        <f>IF(N522="zákl. přenesená",J522,0)</f>
        <v>0</v>
      </c>
      <c r="BH522" s="148">
        <f>IF(N522="sníž. přenesená",J522,0)</f>
        <v>0</v>
      </c>
      <c r="BI522" s="148">
        <f>IF(N522="nulová",J522,0)</f>
        <v>0</v>
      </c>
      <c r="BJ522" s="17" t="s">
        <v>21</v>
      </c>
      <c r="BK522" s="148">
        <f>ROUND(I522*H522,2)</f>
        <v>0</v>
      </c>
      <c r="BL522" s="17" t="s">
        <v>253</v>
      </c>
      <c r="BM522" s="147" t="s">
        <v>652</v>
      </c>
    </row>
    <row r="523" spans="2:65" s="1" customFormat="1" ht="58.5">
      <c r="B523" s="32"/>
      <c r="D523" s="149" t="s">
        <v>147</v>
      </c>
      <c r="F523" s="150" t="s">
        <v>653</v>
      </c>
      <c r="I523" s="151"/>
      <c r="L523" s="32"/>
      <c r="M523" s="152"/>
      <c r="T523" s="56"/>
      <c r="AT523" s="17" t="s">
        <v>147</v>
      </c>
      <c r="AU523" s="17" t="s">
        <v>87</v>
      </c>
    </row>
    <row r="524" spans="2:65" s="1" customFormat="1" ht="19.5">
      <c r="B524" s="32"/>
      <c r="D524" s="149" t="s">
        <v>227</v>
      </c>
      <c r="F524" s="170" t="s">
        <v>643</v>
      </c>
      <c r="I524" s="151"/>
      <c r="L524" s="32"/>
      <c r="M524" s="152"/>
      <c r="T524" s="56"/>
      <c r="AT524" s="17" t="s">
        <v>227</v>
      </c>
      <c r="AU524" s="17" t="s">
        <v>87</v>
      </c>
    </row>
    <row r="525" spans="2:65" s="1" customFormat="1" ht="24.2" customHeight="1">
      <c r="B525" s="32"/>
      <c r="C525" s="136" t="s">
        <v>654</v>
      </c>
      <c r="D525" s="136" t="s">
        <v>140</v>
      </c>
      <c r="E525" s="137" t="s">
        <v>655</v>
      </c>
      <c r="F525" s="138" t="s">
        <v>656</v>
      </c>
      <c r="G525" s="139" t="s">
        <v>143</v>
      </c>
      <c r="H525" s="140">
        <v>4</v>
      </c>
      <c r="I525" s="141"/>
      <c r="J525" s="142">
        <f>ROUND(I525*H525,2)</f>
        <v>0</v>
      </c>
      <c r="K525" s="138" t="s">
        <v>1</v>
      </c>
      <c r="L525" s="32"/>
      <c r="M525" s="143" t="s">
        <v>1</v>
      </c>
      <c r="N525" s="144" t="s">
        <v>44</v>
      </c>
      <c r="P525" s="145">
        <f>O525*H525</f>
        <v>0</v>
      </c>
      <c r="Q525" s="145">
        <v>0</v>
      </c>
      <c r="R525" s="145">
        <f>Q525*H525</f>
        <v>0</v>
      </c>
      <c r="S525" s="145">
        <v>0</v>
      </c>
      <c r="T525" s="146">
        <f>S525*H525</f>
        <v>0</v>
      </c>
      <c r="AR525" s="147" t="s">
        <v>253</v>
      </c>
      <c r="AT525" s="147" t="s">
        <v>140</v>
      </c>
      <c r="AU525" s="147" t="s">
        <v>87</v>
      </c>
      <c r="AY525" s="17" t="s">
        <v>138</v>
      </c>
      <c r="BE525" s="148">
        <f>IF(N525="základní",J525,0)</f>
        <v>0</v>
      </c>
      <c r="BF525" s="148">
        <f>IF(N525="snížená",J525,0)</f>
        <v>0</v>
      </c>
      <c r="BG525" s="148">
        <f>IF(N525="zákl. přenesená",J525,0)</f>
        <v>0</v>
      </c>
      <c r="BH525" s="148">
        <f>IF(N525="sníž. přenesená",J525,0)</f>
        <v>0</v>
      </c>
      <c r="BI525" s="148">
        <f>IF(N525="nulová",J525,0)</f>
        <v>0</v>
      </c>
      <c r="BJ525" s="17" t="s">
        <v>21</v>
      </c>
      <c r="BK525" s="148">
        <f>ROUND(I525*H525,2)</f>
        <v>0</v>
      </c>
      <c r="BL525" s="17" t="s">
        <v>253</v>
      </c>
      <c r="BM525" s="147" t="s">
        <v>657</v>
      </c>
    </row>
    <row r="526" spans="2:65" s="1" customFormat="1" ht="68.25">
      <c r="B526" s="32"/>
      <c r="D526" s="149" t="s">
        <v>147</v>
      </c>
      <c r="F526" s="150" t="s">
        <v>658</v>
      </c>
      <c r="I526" s="151"/>
      <c r="L526" s="32"/>
      <c r="M526" s="152"/>
      <c r="T526" s="56"/>
      <c r="AT526" s="17" t="s">
        <v>147</v>
      </c>
      <c r="AU526" s="17" t="s">
        <v>87</v>
      </c>
    </row>
    <row r="527" spans="2:65" s="1" customFormat="1" ht="19.5">
      <c r="B527" s="32"/>
      <c r="D527" s="149" t="s">
        <v>227</v>
      </c>
      <c r="F527" s="170" t="s">
        <v>643</v>
      </c>
      <c r="I527" s="151"/>
      <c r="L527" s="32"/>
      <c r="M527" s="152"/>
      <c r="T527" s="56"/>
      <c r="AT527" s="17" t="s">
        <v>227</v>
      </c>
      <c r="AU527" s="17" t="s">
        <v>87</v>
      </c>
    </row>
    <row r="528" spans="2:65" s="1" customFormat="1" ht="16.5" customHeight="1">
      <c r="B528" s="32"/>
      <c r="C528" s="136" t="s">
        <v>659</v>
      </c>
      <c r="D528" s="136" t="s">
        <v>140</v>
      </c>
      <c r="E528" s="137" t="s">
        <v>660</v>
      </c>
      <c r="F528" s="138" t="s">
        <v>661</v>
      </c>
      <c r="G528" s="139" t="s">
        <v>183</v>
      </c>
      <c r="H528" s="140">
        <v>10.17</v>
      </c>
      <c r="I528" s="141"/>
      <c r="J528" s="142">
        <f>ROUND(I528*H528,2)</f>
        <v>0</v>
      </c>
      <c r="K528" s="138" t="s">
        <v>144</v>
      </c>
      <c r="L528" s="32"/>
      <c r="M528" s="143" t="s">
        <v>1</v>
      </c>
      <c r="N528" s="144" t="s">
        <v>44</v>
      </c>
      <c r="P528" s="145">
        <f>O528*H528</f>
        <v>0</v>
      </c>
      <c r="Q528" s="145">
        <v>0</v>
      </c>
      <c r="R528" s="145">
        <f>Q528*H528</f>
        <v>0</v>
      </c>
      <c r="S528" s="145">
        <v>0</v>
      </c>
      <c r="T528" s="146">
        <f>S528*H528</f>
        <v>0</v>
      </c>
      <c r="AR528" s="147" t="s">
        <v>253</v>
      </c>
      <c r="AT528" s="147" t="s">
        <v>140</v>
      </c>
      <c r="AU528" s="147" t="s">
        <v>87</v>
      </c>
      <c r="AY528" s="17" t="s">
        <v>138</v>
      </c>
      <c r="BE528" s="148">
        <f>IF(N528="základní",J528,0)</f>
        <v>0</v>
      </c>
      <c r="BF528" s="148">
        <f>IF(N528="snížená",J528,0)</f>
        <v>0</v>
      </c>
      <c r="BG528" s="148">
        <f>IF(N528="zákl. přenesená",J528,0)</f>
        <v>0</v>
      </c>
      <c r="BH528" s="148">
        <f>IF(N528="sníž. přenesená",J528,0)</f>
        <v>0</v>
      </c>
      <c r="BI528" s="148">
        <f>IF(N528="nulová",J528,0)</f>
        <v>0</v>
      </c>
      <c r="BJ528" s="17" t="s">
        <v>21</v>
      </c>
      <c r="BK528" s="148">
        <f>ROUND(I528*H528,2)</f>
        <v>0</v>
      </c>
      <c r="BL528" s="17" t="s">
        <v>253</v>
      </c>
      <c r="BM528" s="147" t="s">
        <v>662</v>
      </c>
    </row>
    <row r="529" spans="2:65" s="1" customFormat="1" ht="19.5">
      <c r="B529" s="32"/>
      <c r="D529" s="149" t="s">
        <v>147</v>
      </c>
      <c r="F529" s="150" t="s">
        <v>663</v>
      </c>
      <c r="I529" s="151"/>
      <c r="L529" s="32"/>
      <c r="M529" s="152"/>
      <c r="T529" s="56"/>
      <c r="AT529" s="17" t="s">
        <v>147</v>
      </c>
      <c r="AU529" s="17" t="s">
        <v>87</v>
      </c>
    </row>
    <row r="530" spans="2:65" s="1" customFormat="1">
      <c r="B530" s="32"/>
      <c r="D530" s="153" t="s">
        <v>149</v>
      </c>
      <c r="F530" s="154" t="s">
        <v>664</v>
      </c>
      <c r="I530" s="151"/>
      <c r="L530" s="32"/>
      <c r="M530" s="152"/>
      <c r="T530" s="56"/>
      <c r="AT530" s="17" t="s">
        <v>149</v>
      </c>
      <c r="AU530" s="17" t="s">
        <v>87</v>
      </c>
    </row>
    <row r="531" spans="2:65" s="12" customFormat="1">
      <c r="B531" s="155"/>
      <c r="D531" s="149" t="s">
        <v>162</v>
      </c>
      <c r="E531" s="156" t="s">
        <v>1</v>
      </c>
      <c r="F531" s="192" t="s">
        <v>290</v>
      </c>
      <c r="H531" s="156" t="s">
        <v>1</v>
      </c>
      <c r="I531" s="157"/>
      <c r="L531" s="155"/>
      <c r="M531" s="158"/>
      <c r="T531" s="159"/>
      <c r="AT531" s="156" t="s">
        <v>162</v>
      </c>
      <c r="AU531" s="156" t="s">
        <v>87</v>
      </c>
      <c r="AV531" s="12" t="s">
        <v>21</v>
      </c>
      <c r="AW531" s="12" t="s">
        <v>36</v>
      </c>
      <c r="AX531" s="12" t="s">
        <v>79</v>
      </c>
      <c r="AY531" s="156" t="s">
        <v>138</v>
      </c>
    </row>
    <row r="532" spans="2:65" s="12" customFormat="1">
      <c r="B532" s="155"/>
      <c r="D532" s="149" t="s">
        <v>162</v>
      </c>
      <c r="E532" s="156" t="s">
        <v>1</v>
      </c>
      <c r="F532" s="192" t="s">
        <v>365</v>
      </c>
      <c r="H532" s="156" t="s">
        <v>1</v>
      </c>
      <c r="I532" s="157"/>
      <c r="L532" s="155"/>
      <c r="M532" s="158"/>
      <c r="T532" s="159"/>
      <c r="AT532" s="156" t="s">
        <v>162</v>
      </c>
      <c r="AU532" s="156" t="s">
        <v>87</v>
      </c>
      <c r="AV532" s="12" t="s">
        <v>21</v>
      </c>
      <c r="AW532" s="12" t="s">
        <v>36</v>
      </c>
      <c r="AX532" s="12" t="s">
        <v>79</v>
      </c>
      <c r="AY532" s="156" t="s">
        <v>138</v>
      </c>
    </row>
    <row r="533" spans="2:65" s="13" customFormat="1">
      <c r="B533" s="160"/>
      <c r="D533" s="149" t="s">
        <v>162</v>
      </c>
      <c r="E533" s="161" t="s">
        <v>1</v>
      </c>
      <c r="F533" s="193" t="s">
        <v>665</v>
      </c>
      <c r="H533" s="194">
        <v>8.6110000000000007</v>
      </c>
      <c r="I533" s="162"/>
      <c r="L533" s="160"/>
      <c r="M533" s="163"/>
      <c r="T533" s="164"/>
      <c r="AT533" s="161" t="s">
        <v>162</v>
      </c>
      <c r="AU533" s="161" t="s">
        <v>87</v>
      </c>
      <c r="AV533" s="13" t="s">
        <v>87</v>
      </c>
      <c r="AW533" s="13" t="s">
        <v>36</v>
      </c>
      <c r="AX533" s="13" t="s">
        <v>79</v>
      </c>
      <c r="AY533" s="161" t="s">
        <v>138</v>
      </c>
    </row>
    <row r="534" spans="2:65" s="13" customFormat="1">
      <c r="B534" s="160"/>
      <c r="D534" s="149" t="s">
        <v>162</v>
      </c>
      <c r="E534" s="161" t="s">
        <v>1</v>
      </c>
      <c r="F534" s="193" t="s">
        <v>666</v>
      </c>
      <c r="H534" s="194">
        <v>1.5589999999999999</v>
      </c>
      <c r="I534" s="162"/>
      <c r="L534" s="160"/>
      <c r="M534" s="163"/>
      <c r="T534" s="164"/>
      <c r="AT534" s="161" t="s">
        <v>162</v>
      </c>
      <c r="AU534" s="161" t="s">
        <v>87</v>
      </c>
      <c r="AV534" s="13" t="s">
        <v>87</v>
      </c>
      <c r="AW534" s="13" t="s">
        <v>36</v>
      </c>
      <c r="AX534" s="13" t="s">
        <v>79</v>
      </c>
      <c r="AY534" s="161" t="s">
        <v>138</v>
      </c>
    </row>
    <row r="535" spans="2:65" s="14" customFormat="1">
      <c r="B535" s="165"/>
      <c r="D535" s="149" t="s">
        <v>162</v>
      </c>
      <c r="E535" s="166" t="s">
        <v>1</v>
      </c>
      <c r="F535" s="195" t="s">
        <v>173</v>
      </c>
      <c r="H535" s="196">
        <v>10.17</v>
      </c>
      <c r="I535" s="167"/>
      <c r="L535" s="165"/>
      <c r="M535" s="168"/>
      <c r="T535" s="169"/>
      <c r="AT535" s="166" t="s">
        <v>162</v>
      </c>
      <c r="AU535" s="166" t="s">
        <v>87</v>
      </c>
      <c r="AV535" s="14" t="s">
        <v>145</v>
      </c>
      <c r="AW535" s="14" t="s">
        <v>36</v>
      </c>
      <c r="AX535" s="14" t="s">
        <v>21</v>
      </c>
      <c r="AY535" s="166" t="s">
        <v>138</v>
      </c>
    </row>
    <row r="536" spans="2:65" s="1" customFormat="1" ht="16.5" customHeight="1">
      <c r="B536" s="32"/>
      <c r="C536" s="171" t="s">
        <v>667</v>
      </c>
      <c r="D536" s="171" t="s">
        <v>270</v>
      </c>
      <c r="E536" s="172" t="s">
        <v>668</v>
      </c>
      <c r="F536" s="173" t="s">
        <v>669</v>
      </c>
      <c r="G536" s="174" t="s">
        <v>183</v>
      </c>
      <c r="H536" s="175">
        <v>11.186999999999999</v>
      </c>
      <c r="I536" s="176"/>
      <c r="J536" s="177">
        <f>ROUND(I536*H536,2)</f>
        <v>0</v>
      </c>
      <c r="K536" s="173" t="s">
        <v>144</v>
      </c>
      <c r="L536" s="178"/>
      <c r="M536" s="179" t="s">
        <v>1</v>
      </c>
      <c r="N536" s="180" t="s">
        <v>44</v>
      </c>
      <c r="P536" s="145">
        <f>O536*H536</f>
        <v>0</v>
      </c>
      <c r="Q536" s="145">
        <v>0.22</v>
      </c>
      <c r="R536" s="145">
        <f>Q536*H536</f>
        <v>2.4611399999999999</v>
      </c>
      <c r="S536" s="145">
        <v>0</v>
      </c>
      <c r="T536" s="146">
        <f>S536*H536</f>
        <v>0</v>
      </c>
      <c r="AR536" s="147" t="s">
        <v>383</v>
      </c>
      <c r="AT536" s="147" t="s">
        <v>270</v>
      </c>
      <c r="AU536" s="147" t="s">
        <v>87</v>
      </c>
      <c r="AY536" s="17" t="s">
        <v>138</v>
      </c>
      <c r="BE536" s="148">
        <f>IF(N536="základní",J536,0)</f>
        <v>0</v>
      </c>
      <c r="BF536" s="148">
        <f>IF(N536="snížená",J536,0)</f>
        <v>0</v>
      </c>
      <c r="BG536" s="148">
        <f>IF(N536="zákl. přenesená",J536,0)</f>
        <v>0</v>
      </c>
      <c r="BH536" s="148">
        <f>IF(N536="sníž. přenesená",J536,0)</f>
        <v>0</v>
      </c>
      <c r="BI536" s="148">
        <f>IF(N536="nulová",J536,0)</f>
        <v>0</v>
      </c>
      <c r="BJ536" s="17" t="s">
        <v>21</v>
      </c>
      <c r="BK536" s="148">
        <f>ROUND(I536*H536,2)</f>
        <v>0</v>
      </c>
      <c r="BL536" s="17" t="s">
        <v>253</v>
      </c>
      <c r="BM536" s="147" t="s">
        <v>670</v>
      </c>
    </row>
    <row r="537" spans="2:65" s="1" customFormat="1">
      <c r="B537" s="32"/>
      <c r="D537" s="149" t="s">
        <v>147</v>
      </c>
      <c r="F537" s="150" t="s">
        <v>669</v>
      </c>
      <c r="I537" s="151"/>
      <c r="L537" s="32"/>
      <c r="M537" s="152"/>
      <c r="T537" s="56"/>
      <c r="AT537" s="17" t="s">
        <v>147</v>
      </c>
      <c r="AU537" s="17" t="s">
        <v>87</v>
      </c>
    </row>
    <row r="538" spans="2:65" s="13" customFormat="1">
      <c r="B538" s="160"/>
      <c r="D538" s="149" t="s">
        <v>162</v>
      </c>
      <c r="F538" s="193" t="s">
        <v>671</v>
      </c>
      <c r="H538" s="194">
        <v>11.186999999999999</v>
      </c>
      <c r="I538" s="162"/>
      <c r="L538" s="160"/>
      <c r="M538" s="163"/>
      <c r="T538" s="164"/>
      <c r="AT538" s="161" t="s">
        <v>162</v>
      </c>
      <c r="AU538" s="161" t="s">
        <v>87</v>
      </c>
      <c r="AV538" s="13" t="s">
        <v>87</v>
      </c>
      <c r="AW538" s="13" t="s">
        <v>4</v>
      </c>
      <c r="AX538" s="13" t="s">
        <v>21</v>
      </c>
      <c r="AY538" s="161" t="s">
        <v>138</v>
      </c>
    </row>
    <row r="539" spans="2:65" s="1" customFormat="1" ht="24.2" customHeight="1">
      <c r="B539" s="32"/>
      <c r="C539" s="136" t="s">
        <v>672</v>
      </c>
      <c r="D539" s="136" t="s">
        <v>140</v>
      </c>
      <c r="E539" s="137" t="s">
        <v>673</v>
      </c>
      <c r="F539" s="138" t="s">
        <v>674</v>
      </c>
      <c r="G539" s="139" t="s">
        <v>631</v>
      </c>
      <c r="H539" s="246"/>
      <c r="I539" s="141"/>
      <c r="J539" s="142">
        <f>ROUND(I539*H539,2)</f>
        <v>0</v>
      </c>
      <c r="K539" s="138" t="s">
        <v>144</v>
      </c>
      <c r="L539" s="32"/>
      <c r="M539" s="143" t="s">
        <v>1</v>
      </c>
      <c r="N539" s="144" t="s">
        <v>44</v>
      </c>
      <c r="P539" s="145">
        <f>O539*H539</f>
        <v>0</v>
      </c>
      <c r="Q539" s="145">
        <v>0</v>
      </c>
      <c r="R539" s="145">
        <f>Q539*H539</f>
        <v>0</v>
      </c>
      <c r="S539" s="145">
        <v>0</v>
      </c>
      <c r="T539" s="146">
        <f>S539*H539</f>
        <v>0</v>
      </c>
      <c r="AR539" s="147" t="s">
        <v>253</v>
      </c>
      <c r="AT539" s="147" t="s">
        <v>140</v>
      </c>
      <c r="AU539" s="147" t="s">
        <v>87</v>
      </c>
      <c r="AY539" s="17" t="s">
        <v>138</v>
      </c>
      <c r="BE539" s="148">
        <f>IF(N539="základní",J539,0)</f>
        <v>0</v>
      </c>
      <c r="BF539" s="148">
        <f>IF(N539="snížená",J539,0)</f>
        <v>0</v>
      </c>
      <c r="BG539" s="148">
        <f>IF(N539="zákl. přenesená",J539,0)</f>
        <v>0</v>
      </c>
      <c r="BH539" s="148">
        <f>IF(N539="sníž. přenesená",J539,0)</f>
        <v>0</v>
      </c>
      <c r="BI539" s="148">
        <f>IF(N539="nulová",J539,0)</f>
        <v>0</v>
      </c>
      <c r="BJ539" s="17" t="s">
        <v>21</v>
      </c>
      <c r="BK539" s="148">
        <f>ROUND(I539*H539,2)</f>
        <v>0</v>
      </c>
      <c r="BL539" s="17" t="s">
        <v>253</v>
      </c>
      <c r="BM539" s="147" t="s">
        <v>675</v>
      </c>
    </row>
    <row r="540" spans="2:65" s="1" customFormat="1" ht="29.25">
      <c r="B540" s="32"/>
      <c r="D540" s="149" t="s">
        <v>147</v>
      </c>
      <c r="F540" s="150" t="s">
        <v>676</v>
      </c>
      <c r="I540" s="151"/>
      <c r="L540" s="32"/>
      <c r="M540" s="152"/>
      <c r="T540" s="56"/>
      <c r="AT540" s="17" t="s">
        <v>147</v>
      </c>
      <c r="AU540" s="17" t="s">
        <v>87</v>
      </c>
    </row>
    <row r="541" spans="2:65" s="1" customFormat="1">
      <c r="B541" s="32"/>
      <c r="D541" s="153" t="s">
        <v>149</v>
      </c>
      <c r="F541" s="154" t="s">
        <v>677</v>
      </c>
      <c r="I541" s="151"/>
      <c r="L541" s="32"/>
      <c r="M541" s="152"/>
      <c r="T541" s="56"/>
      <c r="AT541" s="17" t="s">
        <v>149</v>
      </c>
      <c r="AU541" s="17" t="s">
        <v>87</v>
      </c>
    </row>
    <row r="542" spans="2:65" s="11" customFormat="1" ht="22.9" customHeight="1">
      <c r="B542" s="124"/>
      <c r="D542" s="125" t="s">
        <v>78</v>
      </c>
      <c r="E542" s="134" t="s">
        <v>678</v>
      </c>
      <c r="F542" s="134" t="s">
        <v>679</v>
      </c>
      <c r="I542" s="127"/>
      <c r="J542" s="135">
        <f>BK542</f>
        <v>0</v>
      </c>
      <c r="L542" s="124"/>
      <c r="M542" s="129"/>
      <c r="P542" s="130">
        <f>SUM(P543:P560)</f>
        <v>0</v>
      </c>
      <c r="R542" s="130">
        <f>SUM(R543:R560)</f>
        <v>0</v>
      </c>
      <c r="T542" s="131">
        <f>SUM(T543:T560)</f>
        <v>0</v>
      </c>
      <c r="AR542" s="125" t="s">
        <v>87</v>
      </c>
      <c r="AT542" s="132" t="s">
        <v>78</v>
      </c>
      <c r="AU542" s="132" t="s">
        <v>21</v>
      </c>
      <c r="AY542" s="125" t="s">
        <v>138</v>
      </c>
      <c r="BK542" s="133">
        <f>SUM(BK543:BK560)</f>
        <v>0</v>
      </c>
    </row>
    <row r="543" spans="2:65" s="1" customFormat="1" ht="24.2" customHeight="1">
      <c r="B543" s="32"/>
      <c r="C543" s="136" t="s">
        <v>680</v>
      </c>
      <c r="D543" s="136" t="s">
        <v>140</v>
      </c>
      <c r="E543" s="137" t="s">
        <v>681</v>
      </c>
      <c r="F543" s="138" t="s">
        <v>682</v>
      </c>
      <c r="G543" s="139" t="s">
        <v>143</v>
      </c>
      <c r="H543" s="140">
        <v>16</v>
      </c>
      <c r="I543" s="141"/>
      <c r="J543" s="142">
        <f>ROUND(I543*H543,2)</f>
        <v>0</v>
      </c>
      <c r="K543" s="138" t="s">
        <v>1</v>
      </c>
      <c r="L543" s="32"/>
      <c r="M543" s="143" t="s">
        <v>1</v>
      </c>
      <c r="N543" s="144" t="s">
        <v>44</v>
      </c>
      <c r="P543" s="145">
        <f>O543*H543</f>
        <v>0</v>
      </c>
      <c r="Q543" s="145">
        <v>0</v>
      </c>
      <c r="R543" s="145">
        <f>Q543*H543</f>
        <v>0</v>
      </c>
      <c r="S543" s="145">
        <v>0</v>
      </c>
      <c r="T543" s="146">
        <f>S543*H543</f>
        <v>0</v>
      </c>
      <c r="AR543" s="147" t="s">
        <v>253</v>
      </c>
      <c r="AT543" s="147" t="s">
        <v>140</v>
      </c>
      <c r="AU543" s="147" t="s">
        <v>87</v>
      </c>
      <c r="AY543" s="17" t="s">
        <v>138</v>
      </c>
      <c r="BE543" s="148">
        <f>IF(N543="základní",J543,0)</f>
        <v>0</v>
      </c>
      <c r="BF543" s="148">
        <f>IF(N543="snížená",J543,0)</f>
        <v>0</v>
      </c>
      <c r="BG543" s="148">
        <f>IF(N543="zákl. přenesená",J543,0)</f>
        <v>0</v>
      </c>
      <c r="BH543" s="148">
        <f>IF(N543="sníž. přenesená",J543,0)</f>
        <v>0</v>
      </c>
      <c r="BI543" s="148">
        <f>IF(N543="nulová",J543,0)</f>
        <v>0</v>
      </c>
      <c r="BJ543" s="17" t="s">
        <v>21</v>
      </c>
      <c r="BK543" s="148">
        <f>ROUND(I543*H543,2)</f>
        <v>0</v>
      </c>
      <c r="BL543" s="17" t="s">
        <v>253</v>
      </c>
      <c r="BM543" s="147" t="s">
        <v>683</v>
      </c>
    </row>
    <row r="544" spans="2:65" s="1" customFormat="1">
      <c r="B544" s="32"/>
      <c r="D544" s="149" t="s">
        <v>147</v>
      </c>
      <c r="F544" s="150" t="s">
        <v>682</v>
      </c>
      <c r="I544" s="151"/>
      <c r="L544" s="32"/>
      <c r="M544" s="152"/>
      <c r="T544" s="56"/>
      <c r="AT544" s="17" t="s">
        <v>147</v>
      </c>
      <c r="AU544" s="17" t="s">
        <v>87</v>
      </c>
    </row>
    <row r="545" spans="2:65" s="1" customFormat="1" ht="29.25">
      <c r="B545" s="32"/>
      <c r="D545" s="149" t="s">
        <v>227</v>
      </c>
      <c r="F545" s="170" t="s">
        <v>684</v>
      </c>
      <c r="I545" s="151"/>
      <c r="L545" s="32"/>
      <c r="M545" s="152"/>
      <c r="T545" s="56"/>
      <c r="AT545" s="17" t="s">
        <v>227</v>
      </c>
      <c r="AU545" s="17" t="s">
        <v>87</v>
      </c>
    </row>
    <row r="546" spans="2:65" s="1" customFormat="1" ht="24.2" customHeight="1">
      <c r="B546" s="32"/>
      <c r="C546" s="136" t="s">
        <v>685</v>
      </c>
      <c r="D546" s="136" t="s">
        <v>140</v>
      </c>
      <c r="E546" s="137" t="s">
        <v>686</v>
      </c>
      <c r="F546" s="138" t="s">
        <v>687</v>
      </c>
      <c r="G546" s="139" t="s">
        <v>143</v>
      </c>
      <c r="H546" s="140">
        <v>176</v>
      </c>
      <c r="I546" s="141"/>
      <c r="J546" s="142">
        <f>ROUND(I546*H546,2)</f>
        <v>0</v>
      </c>
      <c r="K546" s="138" t="s">
        <v>1</v>
      </c>
      <c r="L546" s="32"/>
      <c r="M546" s="143" t="s">
        <v>1</v>
      </c>
      <c r="N546" s="144" t="s">
        <v>44</v>
      </c>
      <c r="P546" s="145">
        <f>O546*H546</f>
        <v>0</v>
      </c>
      <c r="Q546" s="145">
        <v>0</v>
      </c>
      <c r="R546" s="145">
        <f>Q546*H546</f>
        <v>0</v>
      </c>
      <c r="S546" s="145">
        <v>0</v>
      </c>
      <c r="T546" s="146">
        <f>S546*H546</f>
        <v>0</v>
      </c>
      <c r="AR546" s="147" t="s">
        <v>253</v>
      </c>
      <c r="AT546" s="147" t="s">
        <v>140</v>
      </c>
      <c r="AU546" s="147" t="s">
        <v>87</v>
      </c>
      <c r="AY546" s="17" t="s">
        <v>138</v>
      </c>
      <c r="BE546" s="148">
        <f>IF(N546="základní",J546,0)</f>
        <v>0</v>
      </c>
      <c r="BF546" s="148">
        <f>IF(N546="snížená",J546,0)</f>
        <v>0</v>
      </c>
      <c r="BG546" s="148">
        <f>IF(N546="zákl. přenesená",J546,0)</f>
        <v>0</v>
      </c>
      <c r="BH546" s="148">
        <f>IF(N546="sníž. přenesená",J546,0)</f>
        <v>0</v>
      </c>
      <c r="BI546" s="148">
        <f>IF(N546="nulová",J546,0)</f>
        <v>0</v>
      </c>
      <c r="BJ546" s="17" t="s">
        <v>21</v>
      </c>
      <c r="BK546" s="148">
        <f>ROUND(I546*H546,2)</f>
        <v>0</v>
      </c>
      <c r="BL546" s="17" t="s">
        <v>253</v>
      </c>
      <c r="BM546" s="147" t="s">
        <v>688</v>
      </c>
    </row>
    <row r="547" spans="2:65" s="1" customFormat="1">
      <c r="B547" s="32"/>
      <c r="D547" s="149" t="s">
        <v>147</v>
      </c>
      <c r="F547" s="150" t="s">
        <v>687</v>
      </c>
      <c r="I547" s="151"/>
      <c r="L547" s="32"/>
      <c r="M547" s="152"/>
      <c r="T547" s="56"/>
      <c r="AT547" s="17" t="s">
        <v>147</v>
      </c>
      <c r="AU547" s="17" t="s">
        <v>87</v>
      </c>
    </row>
    <row r="548" spans="2:65" s="1" customFormat="1" ht="29.25">
      <c r="B548" s="32"/>
      <c r="D548" s="149" t="s">
        <v>227</v>
      </c>
      <c r="F548" s="170" t="s">
        <v>684</v>
      </c>
      <c r="I548" s="151"/>
      <c r="L548" s="32"/>
      <c r="M548" s="152"/>
      <c r="T548" s="56"/>
      <c r="AT548" s="17" t="s">
        <v>227</v>
      </c>
      <c r="AU548" s="17" t="s">
        <v>87</v>
      </c>
    </row>
    <row r="549" spans="2:65" s="1" customFormat="1" ht="33" customHeight="1">
      <c r="B549" s="32"/>
      <c r="C549" s="136" t="s">
        <v>689</v>
      </c>
      <c r="D549" s="136" t="s">
        <v>140</v>
      </c>
      <c r="E549" s="137" t="s">
        <v>690</v>
      </c>
      <c r="F549" s="138" t="s">
        <v>691</v>
      </c>
      <c r="G549" s="139" t="s">
        <v>158</v>
      </c>
      <c r="H549" s="140">
        <v>115</v>
      </c>
      <c r="I549" s="141"/>
      <c r="J549" s="142">
        <f>ROUND(I549*H549,2)</f>
        <v>0</v>
      </c>
      <c r="K549" s="138" t="s">
        <v>1</v>
      </c>
      <c r="L549" s="32"/>
      <c r="M549" s="143" t="s">
        <v>1</v>
      </c>
      <c r="N549" s="144" t="s">
        <v>44</v>
      </c>
      <c r="P549" s="145">
        <f>O549*H549</f>
        <v>0</v>
      </c>
      <c r="Q549" s="145">
        <v>0</v>
      </c>
      <c r="R549" s="145">
        <f>Q549*H549</f>
        <v>0</v>
      </c>
      <c r="S549" s="145">
        <v>0</v>
      </c>
      <c r="T549" s="146">
        <f>S549*H549</f>
        <v>0</v>
      </c>
      <c r="AR549" s="147" t="s">
        <v>253</v>
      </c>
      <c r="AT549" s="147" t="s">
        <v>140</v>
      </c>
      <c r="AU549" s="147" t="s">
        <v>87</v>
      </c>
      <c r="AY549" s="17" t="s">
        <v>138</v>
      </c>
      <c r="BE549" s="148">
        <f>IF(N549="základní",J549,0)</f>
        <v>0</v>
      </c>
      <c r="BF549" s="148">
        <f>IF(N549="snížená",J549,0)</f>
        <v>0</v>
      </c>
      <c r="BG549" s="148">
        <f>IF(N549="zákl. přenesená",J549,0)</f>
        <v>0</v>
      </c>
      <c r="BH549" s="148">
        <f>IF(N549="sníž. přenesená",J549,0)</f>
        <v>0</v>
      </c>
      <c r="BI549" s="148">
        <f>IF(N549="nulová",J549,0)</f>
        <v>0</v>
      </c>
      <c r="BJ549" s="17" t="s">
        <v>21</v>
      </c>
      <c r="BK549" s="148">
        <f>ROUND(I549*H549,2)</f>
        <v>0</v>
      </c>
      <c r="BL549" s="17" t="s">
        <v>253</v>
      </c>
      <c r="BM549" s="147" t="s">
        <v>692</v>
      </c>
    </row>
    <row r="550" spans="2:65" s="1" customFormat="1" ht="97.5">
      <c r="B550" s="32"/>
      <c r="D550" s="149" t="s">
        <v>147</v>
      </c>
      <c r="F550" s="150" t="s">
        <v>693</v>
      </c>
      <c r="I550" s="151"/>
      <c r="L550" s="32"/>
      <c r="M550" s="152"/>
      <c r="T550" s="56"/>
      <c r="AT550" s="17" t="s">
        <v>147</v>
      </c>
      <c r="AU550" s="17" t="s">
        <v>87</v>
      </c>
    </row>
    <row r="551" spans="2:65" s="1" customFormat="1" ht="19.5">
      <c r="B551" s="32"/>
      <c r="D551" s="149" t="s">
        <v>227</v>
      </c>
      <c r="F551" s="170" t="s">
        <v>694</v>
      </c>
      <c r="I551" s="151"/>
      <c r="L551" s="32"/>
      <c r="M551" s="152"/>
      <c r="T551" s="56"/>
      <c r="AT551" s="17" t="s">
        <v>227</v>
      </c>
      <c r="AU551" s="17" t="s">
        <v>87</v>
      </c>
    </row>
    <row r="552" spans="2:65" s="1" customFormat="1" ht="21.75" customHeight="1">
      <c r="B552" s="32"/>
      <c r="C552" s="136" t="s">
        <v>695</v>
      </c>
      <c r="D552" s="136" t="s">
        <v>140</v>
      </c>
      <c r="E552" s="137" t="s">
        <v>696</v>
      </c>
      <c r="F552" s="138" t="s">
        <v>697</v>
      </c>
      <c r="G552" s="139" t="s">
        <v>158</v>
      </c>
      <c r="H552" s="140">
        <v>1</v>
      </c>
      <c r="I552" s="141"/>
      <c r="J552" s="142">
        <f>ROUND(I552*H552,2)</f>
        <v>0</v>
      </c>
      <c r="K552" s="138" t="s">
        <v>1</v>
      </c>
      <c r="L552" s="32"/>
      <c r="M552" s="143" t="s">
        <v>1</v>
      </c>
      <c r="N552" s="144" t="s">
        <v>44</v>
      </c>
      <c r="P552" s="145">
        <f>O552*H552</f>
        <v>0</v>
      </c>
      <c r="Q552" s="145">
        <v>0</v>
      </c>
      <c r="R552" s="145">
        <f>Q552*H552</f>
        <v>0</v>
      </c>
      <c r="S552" s="145">
        <v>0</v>
      </c>
      <c r="T552" s="146">
        <f>S552*H552</f>
        <v>0</v>
      </c>
      <c r="AR552" s="147" t="s">
        <v>253</v>
      </c>
      <c r="AT552" s="147" t="s">
        <v>140</v>
      </c>
      <c r="AU552" s="147" t="s">
        <v>87</v>
      </c>
      <c r="AY552" s="17" t="s">
        <v>138</v>
      </c>
      <c r="BE552" s="148">
        <f>IF(N552="základní",J552,0)</f>
        <v>0</v>
      </c>
      <c r="BF552" s="148">
        <f>IF(N552="snížená",J552,0)</f>
        <v>0</v>
      </c>
      <c r="BG552" s="148">
        <f>IF(N552="zákl. přenesená",J552,0)</f>
        <v>0</v>
      </c>
      <c r="BH552" s="148">
        <f>IF(N552="sníž. přenesená",J552,0)</f>
        <v>0</v>
      </c>
      <c r="BI552" s="148">
        <f>IF(N552="nulová",J552,0)</f>
        <v>0</v>
      </c>
      <c r="BJ552" s="17" t="s">
        <v>21</v>
      </c>
      <c r="BK552" s="148">
        <f>ROUND(I552*H552,2)</f>
        <v>0</v>
      </c>
      <c r="BL552" s="17" t="s">
        <v>253</v>
      </c>
      <c r="BM552" s="147" t="s">
        <v>698</v>
      </c>
    </row>
    <row r="553" spans="2:65" s="1" customFormat="1" ht="78">
      <c r="B553" s="32"/>
      <c r="D553" s="149" t="s">
        <v>147</v>
      </c>
      <c r="F553" s="150" t="s">
        <v>699</v>
      </c>
      <c r="I553" s="151"/>
      <c r="L553" s="32"/>
      <c r="M553" s="152"/>
      <c r="T553" s="56"/>
      <c r="AT553" s="17" t="s">
        <v>147</v>
      </c>
      <c r="AU553" s="17" t="s">
        <v>87</v>
      </c>
    </row>
    <row r="554" spans="2:65" s="1" customFormat="1" ht="19.5">
      <c r="B554" s="32"/>
      <c r="D554" s="149" t="s">
        <v>227</v>
      </c>
      <c r="F554" s="170" t="s">
        <v>694</v>
      </c>
      <c r="I554" s="151"/>
      <c r="L554" s="32"/>
      <c r="M554" s="152"/>
      <c r="T554" s="56"/>
      <c r="AT554" s="17" t="s">
        <v>227</v>
      </c>
      <c r="AU554" s="17" t="s">
        <v>87</v>
      </c>
    </row>
    <row r="555" spans="2:65" s="1" customFormat="1" ht="24.2" customHeight="1">
      <c r="B555" s="32"/>
      <c r="C555" s="136" t="s">
        <v>700</v>
      </c>
      <c r="D555" s="136" t="s">
        <v>140</v>
      </c>
      <c r="E555" s="137" t="s">
        <v>701</v>
      </c>
      <c r="F555" s="138" t="s">
        <v>702</v>
      </c>
      <c r="G555" s="139" t="s">
        <v>158</v>
      </c>
      <c r="H555" s="140">
        <v>38</v>
      </c>
      <c r="I555" s="141"/>
      <c r="J555" s="142">
        <f>ROUND(I555*H555,2)</f>
        <v>0</v>
      </c>
      <c r="K555" s="138" t="s">
        <v>1</v>
      </c>
      <c r="L555" s="32"/>
      <c r="M555" s="143" t="s">
        <v>1</v>
      </c>
      <c r="N555" s="144" t="s">
        <v>44</v>
      </c>
      <c r="P555" s="145">
        <f>O555*H555</f>
        <v>0</v>
      </c>
      <c r="Q555" s="145">
        <v>0</v>
      </c>
      <c r="R555" s="145">
        <f>Q555*H555</f>
        <v>0</v>
      </c>
      <c r="S555" s="145">
        <v>0</v>
      </c>
      <c r="T555" s="146">
        <f>S555*H555</f>
        <v>0</v>
      </c>
      <c r="AR555" s="147" t="s">
        <v>253</v>
      </c>
      <c r="AT555" s="147" t="s">
        <v>140</v>
      </c>
      <c r="AU555" s="147" t="s">
        <v>87</v>
      </c>
      <c r="AY555" s="17" t="s">
        <v>138</v>
      </c>
      <c r="BE555" s="148">
        <f>IF(N555="základní",J555,0)</f>
        <v>0</v>
      </c>
      <c r="BF555" s="148">
        <f>IF(N555="snížená",J555,0)</f>
        <v>0</v>
      </c>
      <c r="BG555" s="148">
        <f>IF(N555="zákl. přenesená",J555,0)</f>
        <v>0</v>
      </c>
      <c r="BH555" s="148">
        <f>IF(N555="sníž. přenesená",J555,0)</f>
        <v>0</v>
      </c>
      <c r="BI555" s="148">
        <f>IF(N555="nulová",J555,0)</f>
        <v>0</v>
      </c>
      <c r="BJ555" s="17" t="s">
        <v>21</v>
      </c>
      <c r="BK555" s="148">
        <f>ROUND(I555*H555,2)</f>
        <v>0</v>
      </c>
      <c r="BL555" s="17" t="s">
        <v>253</v>
      </c>
      <c r="BM555" s="147" t="s">
        <v>703</v>
      </c>
    </row>
    <row r="556" spans="2:65" s="1" customFormat="1" ht="87.75">
      <c r="B556" s="32"/>
      <c r="D556" s="149" t="s">
        <v>147</v>
      </c>
      <c r="F556" s="150" t="s">
        <v>704</v>
      </c>
      <c r="I556" s="151"/>
      <c r="L556" s="32"/>
      <c r="M556" s="152"/>
      <c r="T556" s="56"/>
      <c r="AT556" s="17" t="s">
        <v>147</v>
      </c>
      <c r="AU556" s="17" t="s">
        <v>87</v>
      </c>
    </row>
    <row r="557" spans="2:65" s="1" customFormat="1" ht="19.5">
      <c r="B557" s="32"/>
      <c r="D557" s="149" t="s">
        <v>227</v>
      </c>
      <c r="F557" s="170" t="s">
        <v>694</v>
      </c>
      <c r="I557" s="151"/>
      <c r="L557" s="32"/>
      <c r="M557" s="152"/>
      <c r="T557" s="56"/>
      <c r="AT557" s="17" t="s">
        <v>227</v>
      </c>
      <c r="AU557" s="17" t="s">
        <v>87</v>
      </c>
    </row>
    <row r="558" spans="2:65" s="1" customFormat="1" ht="24.2" customHeight="1">
      <c r="B558" s="32"/>
      <c r="C558" s="136" t="s">
        <v>705</v>
      </c>
      <c r="D558" s="136" t="s">
        <v>140</v>
      </c>
      <c r="E558" s="137" t="s">
        <v>706</v>
      </c>
      <c r="F558" s="138" t="s">
        <v>707</v>
      </c>
      <c r="G558" s="139" t="s">
        <v>631</v>
      </c>
      <c r="H558" s="246"/>
      <c r="I558" s="141"/>
      <c r="J558" s="142">
        <f>ROUND(I558*H558,2)</f>
        <v>0</v>
      </c>
      <c r="K558" s="138" t="s">
        <v>144</v>
      </c>
      <c r="L558" s="32"/>
      <c r="M558" s="143" t="s">
        <v>1</v>
      </c>
      <c r="N558" s="144" t="s">
        <v>44</v>
      </c>
      <c r="P558" s="145">
        <f>O558*H558</f>
        <v>0</v>
      </c>
      <c r="Q558" s="145">
        <v>0</v>
      </c>
      <c r="R558" s="145">
        <f>Q558*H558</f>
        <v>0</v>
      </c>
      <c r="S558" s="145">
        <v>0</v>
      </c>
      <c r="T558" s="146">
        <f>S558*H558</f>
        <v>0</v>
      </c>
      <c r="AR558" s="147" t="s">
        <v>253</v>
      </c>
      <c r="AT558" s="147" t="s">
        <v>140</v>
      </c>
      <c r="AU558" s="147" t="s">
        <v>87</v>
      </c>
      <c r="AY558" s="17" t="s">
        <v>138</v>
      </c>
      <c r="BE558" s="148">
        <f>IF(N558="základní",J558,0)</f>
        <v>0</v>
      </c>
      <c r="BF558" s="148">
        <f>IF(N558="snížená",J558,0)</f>
        <v>0</v>
      </c>
      <c r="BG558" s="148">
        <f>IF(N558="zákl. přenesená",J558,0)</f>
        <v>0</v>
      </c>
      <c r="BH558" s="148">
        <f>IF(N558="sníž. přenesená",J558,0)</f>
        <v>0</v>
      </c>
      <c r="BI558" s="148">
        <f>IF(N558="nulová",J558,0)</f>
        <v>0</v>
      </c>
      <c r="BJ558" s="17" t="s">
        <v>21</v>
      </c>
      <c r="BK558" s="148">
        <f>ROUND(I558*H558,2)</f>
        <v>0</v>
      </c>
      <c r="BL558" s="17" t="s">
        <v>253</v>
      </c>
      <c r="BM558" s="147" t="s">
        <v>708</v>
      </c>
    </row>
    <row r="559" spans="2:65" s="1" customFormat="1" ht="29.25">
      <c r="B559" s="32"/>
      <c r="D559" s="149" t="s">
        <v>147</v>
      </c>
      <c r="F559" s="150" t="s">
        <v>709</v>
      </c>
      <c r="I559" s="151"/>
      <c r="L559" s="32"/>
      <c r="M559" s="152"/>
      <c r="T559" s="56"/>
      <c r="AT559" s="17" t="s">
        <v>147</v>
      </c>
      <c r="AU559" s="17" t="s">
        <v>87</v>
      </c>
    </row>
    <row r="560" spans="2:65" s="1" customFormat="1">
      <c r="B560" s="32"/>
      <c r="D560" s="153" t="s">
        <v>149</v>
      </c>
      <c r="F560" s="154" t="s">
        <v>710</v>
      </c>
      <c r="I560" s="151"/>
      <c r="L560" s="32"/>
      <c r="M560" s="152"/>
      <c r="T560" s="56"/>
      <c r="AT560" s="17" t="s">
        <v>149</v>
      </c>
      <c r="AU560" s="17" t="s">
        <v>87</v>
      </c>
    </row>
    <row r="561" spans="2:65" s="11" customFormat="1" ht="22.9" customHeight="1">
      <c r="B561" s="124"/>
      <c r="D561" s="125" t="s">
        <v>78</v>
      </c>
      <c r="E561" s="134" t="s">
        <v>711</v>
      </c>
      <c r="F561" s="134" t="s">
        <v>712</v>
      </c>
      <c r="I561" s="127"/>
      <c r="J561" s="135">
        <f>BK561</f>
        <v>0</v>
      </c>
      <c r="L561" s="124"/>
      <c r="M561" s="129"/>
      <c r="P561" s="130">
        <f>SUM(P562:P568)</f>
        <v>0</v>
      </c>
      <c r="R561" s="130">
        <f>SUM(R562:R568)</f>
        <v>2.928996E-2</v>
      </c>
      <c r="T561" s="131">
        <f>SUM(T562:T568)</f>
        <v>0</v>
      </c>
      <c r="AR561" s="125" t="s">
        <v>87</v>
      </c>
      <c r="AT561" s="132" t="s">
        <v>78</v>
      </c>
      <c r="AU561" s="132" t="s">
        <v>21</v>
      </c>
      <c r="AY561" s="125" t="s">
        <v>138</v>
      </c>
      <c r="BK561" s="133">
        <f>SUM(BK562:BK568)</f>
        <v>0</v>
      </c>
    </row>
    <row r="562" spans="2:65" s="1" customFormat="1" ht="16.5" customHeight="1">
      <c r="B562" s="32"/>
      <c r="C562" s="136" t="s">
        <v>713</v>
      </c>
      <c r="D562" s="136" t="s">
        <v>140</v>
      </c>
      <c r="E562" s="137" t="s">
        <v>714</v>
      </c>
      <c r="F562" s="138" t="s">
        <v>715</v>
      </c>
      <c r="G562" s="139" t="s">
        <v>158</v>
      </c>
      <c r="H562" s="140">
        <v>139.476</v>
      </c>
      <c r="I562" s="141"/>
      <c r="J562" s="142">
        <f>ROUND(I562*H562,2)</f>
        <v>0</v>
      </c>
      <c r="K562" s="138" t="s">
        <v>1</v>
      </c>
      <c r="L562" s="32"/>
      <c r="M562" s="143" t="s">
        <v>1</v>
      </c>
      <c r="N562" s="144" t="s">
        <v>44</v>
      </c>
      <c r="P562" s="145">
        <f>O562*H562</f>
        <v>0</v>
      </c>
      <c r="Q562" s="145">
        <v>2.1000000000000001E-4</v>
      </c>
      <c r="R562" s="145">
        <f>Q562*H562</f>
        <v>2.928996E-2</v>
      </c>
      <c r="S562" s="145">
        <v>0</v>
      </c>
      <c r="T562" s="146">
        <f>S562*H562</f>
        <v>0</v>
      </c>
      <c r="AR562" s="147" t="s">
        <v>253</v>
      </c>
      <c r="AT562" s="147" t="s">
        <v>140</v>
      </c>
      <c r="AU562" s="147" t="s">
        <v>87</v>
      </c>
      <c r="AY562" s="17" t="s">
        <v>138</v>
      </c>
      <c r="BE562" s="148">
        <f>IF(N562="základní",J562,0)</f>
        <v>0</v>
      </c>
      <c r="BF562" s="148">
        <f>IF(N562="snížená",J562,0)</f>
        <v>0</v>
      </c>
      <c r="BG562" s="148">
        <f>IF(N562="zákl. přenesená",J562,0)</f>
        <v>0</v>
      </c>
      <c r="BH562" s="148">
        <f>IF(N562="sníž. přenesená",J562,0)</f>
        <v>0</v>
      </c>
      <c r="BI562" s="148">
        <f>IF(N562="nulová",J562,0)</f>
        <v>0</v>
      </c>
      <c r="BJ562" s="17" t="s">
        <v>21</v>
      </c>
      <c r="BK562" s="148">
        <f>ROUND(I562*H562,2)</f>
        <v>0</v>
      </c>
      <c r="BL562" s="17" t="s">
        <v>253</v>
      </c>
      <c r="BM562" s="147" t="s">
        <v>716</v>
      </c>
    </row>
    <row r="563" spans="2:65" s="1" customFormat="1">
      <c r="B563" s="32"/>
      <c r="D563" s="149" t="s">
        <v>147</v>
      </c>
      <c r="F563" s="150" t="s">
        <v>715</v>
      </c>
      <c r="I563" s="151"/>
      <c r="L563" s="32"/>
      <c r="M563" s="152"/>
      <c r="T563" s="56"/>
      <c r="AT563" s="17" t="s">
        <v>147</v>
      </c>
      <c r="AU563" s="17" t="s">
        <v>87</v>
      </c>
    </row>
    <row r="564" spans="2:65" s="12" customFormat="1">
      <c r="B564" s="155"/>
      <c r="D564" s="149" t="s">
        <v>162</v>
      </c>
      <c r="E564" s="156" t="s">
        <v>1</v>
      </c>
      <c r="F564" s="192" t="s">
        <v>209</v>
      </c>
      <c r="H564" s="156" t="s">
        <v>1</v>
      </c>
      <c r="I564" s="157"/>
      <c r="L564" s="155"/>
      <c r="M564" s="158"/>
      <c r="T564" s="159"/>
      <c r="AT564" s="156" t="s">
        <v>162</v>
      </c>
      <c r="AU564" s="156" t="s">
        <v>87</v>
      </c>
      <c r="AV564" s="12" t="s">
        <v>21</v>
      </c>
      <c r="AW564" s="12" t="s">
        <v>36</v>
      </c>
      <c r="AX564" s="12" t="s">
        <v>79</v>
      </c>
      <c r="AY564" s="156" t="s">
        <v>138</v>
      </c>
    </row>
    <row r="565" spans="2:65" s="13" customFormat="1">
      <c r="B565" s="160"/>
      <c r="D565" s="149" t="s">
        <v>162</v>
      </c>
      <c r="E565" s="161" t="s">
        <v>1</v>
      </c>
      <c r="F565" s="193" t="s">
        <v>717</v>
      </c>
      <c r="H565" s="194">
        <v>76.56</v>
      </c>
      <c r="I565" s="162"/>
      <c r="L565" s="160"/>
      <c r="M565" s="163"/>
      <c r="T565" s="164"/>
      <c r="AT565" s="161" t="s">
        <v>162</v>
      </c>
      <c r="AU565" s="161" t="s">
        <v>87</v>
      </c>
      <c r="AV565" s="13" t="s">
        <v>87</v>
      </c>
      <c r="AW565" s="13" t="s">
        <v>36</v>
      </c>
      <c r="AX565" s="13" t="s">
        <v>79</v>
      </c>
      <c r="AY565" s="161" t="s">
        <v>138</v>
      </c>
    </row>
    <row r="566" spans="2:65" s="12" customFormat="1">
      <c r="B566" s="155"/>
      <c r="D566" s="149" t="s">
        <v>162</v>
      </c>
      <c r="E566" s="156" t="s">
        <v>1</v>
      </c>
      <c r="F566" s="192" t="s">
        <v>718</v>
      </c>
      <c r="H566" s="156" t="s">
        <v>1</v>
      </c>
      <c r="I566" s="157"/>
      <c r="L566" s="155"/>
      <c r="M566" s="158"/>
      <c r="T566" s="159"/>
      <c r="AT566" s="156" t="s">
        <v>162</v>
      </c>
      <c r="AU566" s="156" t="s">
        <v>87</v>
      </c>
      <c r="AV566" s="12" t="s">
        <v>21</v>
      </c>
      <c r="AW566" s="12" t="s">
        <v>36</v>
      </c>
      <c r="AX566" s="12" t="s">
        <v>79</v>
      </c>
      <c r="AY566" s="156" t="s">
        <v>138</v>
      </c>
    </row>
    <row r="567" spans="2:65" s="13" customFormat="1">
      <c r="B567" s="160"/>
      <c r="D567" s="149" t="s">
        <v>162</v>
      </c>
      <c r="E567" s="161" t="s">
        <v>1</v>
      </c>
      <c r="F567" s="193" t="s">
        <v>719</v>
      </c>
      <c r="H567" s="194">
        <v>62.915999999999997</v>
      </c>
      <c r="I567" s="162"/>
      <c r="L567" s="160"/>
      <c r="M567" s="163"/>
      <c r="T567" s="164"/>
      <c r="AT567" s="161" t="s">
        <v>162</v>
      </c>
      <c r="AU567" s="161" t="s">
        <v>87</v>
      </c>
      <c r="AV567" s="13" t="s">
        <v>87</v>
      </c>
      <c r="AW567" s="13" t="s">
        <v>36</v>
      </c>
      <c r="AX567" s="13" t="s">
        <v>79</v>
      </c>
      <c r="AY567" s="161" t="s">
        <v>138</v>
      </c>
    </row>
    <row r="568" spans="2:65" s="14" customFormat="1">
      <c r="B568" s="165"/>
      <c r="D568" s="149" t="s">
        <v>162</v>
      </c>
      <c r="E568" s="166" t="s">
        <v>1</v>
      </c>
      <c r="F568" s="195" t="s">
        <v>173</v>
      </c>
      <c r="H568" s="196">
        <v>139.476</v>
      </c>
      <c r="I568" s="167"/>
      <c r="L568" s="165"/>
      <c r="M568" s="186"/>
      <c r="N568" s="187"/>
      <c r="O568" s="187"/>
      <c r="P568" s="187"/>
      <c r="Q568" s="187"/>
      <c r="R568" s="187"/>
      <c r="S568" s="187"/>
      <c r="T568" s="188"/>
      <c r="AT568" s="166" t="s">
        <v>162</v>
      </c>
      <c r="AU568" s="166" t="s">
        <v>87</v>
      </c>
      <c r="AV568" s="14" t="s">
        <v>145</v>
      </c>
      <c r="AW568" s="14" t="s">
        <v>36</v>
      </c>
      <c r="AX568" s="14" t="s">
        <v>21</v>
      </c>
      <c r="AY568" s="166" t="s">
        <v>138</v>
      </c>
    </row>
    <row r="569" spans="2:65" s="1" customFormat="1" ht="6.95" customHeight="1">
      <c r="B569" s="44"/>
      <c r="C569" s="45"/>
      <c r="D569" s="45"/>
      <c r="E569" s="45"/>
      <c r="F569" s="45"/>
      <c r="G569" s="45"/>
      <c r="H569" s="45"/>
      <c r="I569" s="45"/>
      <c r="J569" s="45"/>
      <c r="K569" s="45"/>
      <c r="L569" s="32"/>
    </row>
  </sheetData>
  <sheetProtection algorithmName="SHA-512" hashValue="91XuTwg25bNZVIEgn8qb6YiyGt2TlJcGCaYtr+hwaGwGYdHIKlZOcHU/F55VIoVIZJ/RY9Mf1dO1HWrenwb8ug==" saltValue="gE6RcUiPmY0xsTZ68V7fkA==" spinCount="100000" sheet="1" formatCells="0" formatColumns="0" formatRows="0" insertColumns="0" insertRows="0" insertHyperlinks="0" deleteColumns="0" deleteRows="0" sort="0" autoFilter="0" pivotTables="0"/>
  <autoFilter ref="C133:K568" xr:uid="{00000000-0009-0000-0000-000001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hyperlinks>
    <hyperlink ref="F139" r:id="rId1" xr:uid="{00000000-0004-0000-0100-000000000000}"/>
    <hyperlink ref="F144" r:id="rId2" xr:uid="{00000000-0004-0000-0100-000001000000}"/>
    <hyperlink ref="F149" r:id="rId3" xr:uid="{00000000-0004-0000-0100-000002000000}"/>
    <hyperlink ref="F157" r:id="rId4" xr:uid="{00000000-0004-0000-0100-000003000000}"/>
    <hyperlink ref="F162" r:id="rId5" xr:uid="{00000000-0004-0000-0100-000004000000}"/>
    <hyperlink ref="F168" r:id="rId6" xr:uid="{00000000-0004-0000-0100-000005000000}"/>
    <hyperlink ref="F172" r:id="rId7" xr:uid="{00000000-0004-0000-0100-000006000000}"/>
    <hyperlink ref="F187" r:id="rId8" xr:uid="{00000000-0004-0000-0100-000007000000}"/>
    <hyperlink ref="F196" r:id="rId9" xr:uid="{00000000-0004-0000-0100-000008000000}"/>
    <hyperlink ref="F202" r:id="rId10" xr:uid="{00000000-0004-0000-0100-000009000000}"/>
    <hyperlink ref="F206" r:id="rId11" xr:uid="{00000000-0004-0000-0100-00000A000000}"/>
    <hyperlink ref="F209" r:id="rId12" xr:uid="{00000000-0004-0000-0100-00000B000000}"/>
    <hyperlink ref="F212" r:id="rId13" xr:uid="{00000000-0004-0000-0100-00000C000000}"/>
    <hyperlink ref="F216" r:id="rId14" xr:uid="{00000000-0004-0000-0100-00000D000000}"/>
    <hyperlink ref="F225" r:id="rId15" xr:uid="{00000000-0004-0000-0100-00000E000000}"/>
    <hyperlink ref="F231" r:id="rId16" xr:uid="{00000000-0004-0000-0100-00000F000000}"/>
    <hyperlink ref="F242" r:id="rId17" xr:uid="{00000000-0004-0000-0100-000010000000}"/>
    <hyperlink ref="F254" r:id="rId18" xr:uid="{00000000-0004-0000-0100-000011000000}"/>
    <hyperlink ref="F265" r:id="rId19" xr:uid="{00000000-0004-0000-0100-000012000000}"/>
    <hyperlink ref="F276" r:id="rId20" xr:uid="{00000000-0004-0000-0100-000013000000}"/>
    <hyperlink ref="F282" r:id="rId21" xr:uid="{00000000-0004-0000-0100-000014000000}"/>
    <hyperlink ref="F290" r:id="rId22" xr:uid="{00000000-0004-0000-0100-000015000000}"/>
    <hyperlink ref="F298" r:id="rId23" xr:uid="{00000000-0004-0000-0100-000016000000}"/>
    <hyperlink ref="F304" r:id="rId24" xr:uid="{00000000-0004-0000-0100-000017000000}"/>
    <hyperlink ref="F310" r:id="rId25" xr:uid="{00000000-0004-0000-0100-000018000000}"/>
    <hyperlink ref="F315" r:id="rId26" xr:uid="{00000000-0004-0000-0100-000019000000}"/>
    <hyperlink ref="F337" r:id="rId27" xr:uid="{00000000-0004-0000-0100-00001A000000}"/>
    <hyperlink ref="F342" r:id="rId28" xr:uid="{00000000-0004-0000-0100-00001B000000}"/>
    <hyperlink ref="F347" r:id="rId29" xr:uid="{00000000-0004-0000-0100-00001C000000}"/>
    <hyperlink ref="F352" r:id="rId30" xr:uid="{00000000-0004-0000-0100-00001D000000}"/>
    <hyperlink ref="F357" r:id="rId31" xr:uid="{00000000-0004-0000-0100-00001E000000}"/>
    <hyperlink ref="F362" r:id="rId32" xr:uid="{00000000-0004-0000-0100-00001F000000}"/>
    <hyperlink ref="F368" r:id="rId33" xr:uid="{00000000-0004-0000-0100-000020000000}"/>
    <hyperlink ref="F376" r:id="rId34" xr:uid="{00000000-0004-0000-0100-000021000000}"/>
    <hyperlink ref="F382" r:id="rId35" xr:uid="{00000000-0004-0000-0100-000022000000}"/>
    <hyperlink ref="F397" r:id="rId36" xr:uid="{00000000-0004-0000-0100-000023000000}"/>
    <hyperlink ref="F408" r:id="rId37" xr:uid="{00000000-0004-0000-0100-000024000000}"/>
    <hyperlink ref="F414" r:id="rId38" xr:uid="{00000000-0004-0000-0100-000025000000}"/>
    <hyperlink ref="F422" r:id="rId39" xr:uid="{00000000-0004-0000-0100-000026000000}"/>
    <hyperlink ref="F430" r:id="rId40" xr:uid="{00000000-0004-0000-0100-000027000000}"/>
    <hyperlink ref="F441" r:id="rId41" xr:uid="{00000000-0004-0000-0100-000028000000}"/>
    <hyperlink ref="F449" r:id="rId42" xr:uid="{00000000-0004-0000-0100-000029000000}"/>
    <hyperlink ref="F461" r:id="rId43" xr:uid="{00000000-0004-0000-0100-00002A000000}"/>
    <hyperlink ref="F464" r:id="rId44" xr:uid="{00000000-0004-0000-0100-00002B000000}"/>
    <hyperlink ref="F467" r:id="rId45" xr:uid="{00000000-0004-0000-0100-00002C000000}"/>
    <hyperlink ref="F471" r:id="rId46" xr:uid="{00000000-0004-0000-0100-00002D000000}"/>
    <hyperlink ref="F474" r:id="rId47" xr:uid="{00000000-0004-0000-0100-00002E000000}"/>
    <hyperlink ref="F478" r:id="rId48" xr:uid="{00000000-0004-0000-0100-00002F000000}"/>
    <hyperlink ref="F481" r:id="rId49" xr:uid="{00000000-0004-0000-0100-000030000000}"/>
    <hyperlink ref="F485" r:id="rId50" xr:uid="{00000000-0004-0000-0100-000031000000}"/>
    <hyperlink ref="F490" r:id="rId51" xr:uid="{00000000-0004-0000-0100-000032000000}"/>
    <hyperlink ref="F504" r:id="rId52" xr:uid="{00000000-0004-0000-0100-000033000000}"/>
    <hyperlink ref="F514" r:id="rId53" xr:uid="{00000000-0004-0000-0100-000034000000}"/>
    <hyperlink ref="F530" r:id="rId54" xr:uid="{00000000-0004-0000-0100-000035000000}"/>
    <hyperlink ref="F541" r:id="rId55" xr:uid="{00000000-0004-0000-0100-000036000000}"/>
    <hyperlink ref="F560" r:id="rId56" xr:uid="{00000000-0004-0000-0100-00003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9"/>
  <sheetViews>
    <sheetView showGridLines="0" topLeftCell="A109" workbookViewId="0">
      <selection activeCell="J138" sqref="J1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99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02" t="str">
        <f>'Rekapitulace stavby'!K6</f>
        <v>Kolumbárium – II. etapa včetně zpevněných ploch, laviček, osvětlení a opravy stávající hřbitovní zdi</v>
      </c>
      <c r="F7" s="203"/>
      <c r="G7" s="203"/>
      <c r="H7" s="203"/>
      <c r="L7" s="20"/>
    </row>
    <row r="8" spans="2:46" ht="12" customHeight="1">
      <c r="B8" s="20"/>
      <c r="D8" s="27" t="s">
        <v>100</v>
      </c>
      <c r="L8" s="20"/>
    </row>
    <row r="9" spans="2:46" s="1" customFormat="1" ht="16.5" customHeight="1">
      <c r="B9" s="32"/>
      <c r="E9" s="202" t="s">
        <v>101</v>
      </c>
      <c r="F9" s="200"/>
      <c r="G9" s="200"/>
      <c r="H9" s="200"/>
      <c r="L9" s="32"/>
    </row>
    <row r="10" spans="2:46" s="1" customFormat="1" ht="12" customHeight="1">
      <c r="B10" s="32"/>
      <c r="D10" s="27" t="s">
        <v>102</v>
      </c>
      <c r="L10" s="32"/>
    </row>
    <row r="11" spans="2:46" s="1" customFormat="1" ht="16.5" customHeight="1">
      <c r="B11" s="32"/>
      <c r="E11" s="199" t="s">
        <v>720</v>
      </c>
      <c r="F11" s="200"/>
      <c r="G11" s="200"/>
      <c r="H11" s="20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19</v>
      </c>
      <c r="F13" s="25" t="s">
        <v>1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30</v>
      </c>
      <c r="I14" s="27" t="s">
        <v>24</v>
      </c>
      <c r="J14" s="52" t="str">
        <f>'Rekapitulace stavby'!AN8</f>
        <v>24. 1. 2025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31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04" t="str">
        <f>'Rekapitulace stavby'!E14</f>
        <v>Vyplň údaj</v>
      </c>
      <c r="F20" s="205"/>
      <c r="G20" s="205"/>
      <c r="H20" s="205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>Ing. Kateřina Iwanejko</v>
      </c>
      <c r="I23" s="27" t="s">
        <v>31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37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38</v>
      </c>
      <c r="L28" s="32"/>
    </row>
    <row r="29" spans="2:12" s="7" customFormat="1" ht="16.5" customHeight="1">
      <c r="B29" s="94"/>
      <c r="E29" s="206" t="s">
        <v>1</v>
      </c>
      <c r="F29" s="206"/>
      <c r="G29" s="206"/>
      <c r="H29" s="206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39</v>
      </c>
      <c r="J32" s="66">
        <f>ROUND(J135,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41</v>
      </c>
      <c r="I34" s="35" t="s">
        <v>40</v>
      </c>
      <c r="J34" s="35" t="s">
        <v>42</v>
      </c>
      <c r="L34" s="32"/>
    </row>
    <row r="35" spans="2:12" s="1" customFormat="1" ht="14.45" customHeight="1">
      <c r="B35" s="32"/>
      <c r="D35" s="55" t="s">
        <v>43</v>
      </c>
      <c r="E35" s="27" t="s">
        <v>44</v>
      </c>
      <c r="F35" s="86">
        <f>ROUND((SUM(BE135:BE228)),  2)</f>
        <v>0</v>
      </c>
      <c r="I35" s="96">
        <v>0.21</v>
      </c>
      <c r="J35" s="86">
        <f>ROUND(((SUM(BE135:BE228))*I35),  2)</f>
        <v>0</v>
      </c>
      <c r="L35" s="32"/>
    </row>
    <row r="36" spans="2:12" s="1" customFormat="1" ht="14.45" customHeight="1">
      <c r="B36" s="32"/>
      <c r="E36" s="27" t="s">
        <v>45</v>
      </c>
      <c r="F36" s="86">
        <f>ROUND((SUM(BF135:BF228)),  2)</f>
        <v>0</v>
      </c>
      <c r="I36" s="96">
        <v>0.12</v>
      </c>
      <c r="J36" s="86">
        <f>ROUND(((SUM(BF135:BF228))*I36),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ROUND((SUM(BG135:BG228)),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86">
        <f>ROUND((SUM(BH135:BH228)),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86">
        <f>ROUND((SUM(BI135:BI228)),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49</v>
      </c>
      <c r="E41" s="57"/>
      <c r="F41" s="57"/>
      <c r="G41" s="99" t="s">
        <v>50</v>
      </c>
      <c r="H41" s="100" t="s">
        <v>51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104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02" t="str">
        <f>E7</f>
        <v>Kolumbárium – II. etapa včetně zpevněných ploch, laviček, osvětlení a opravy stávající hřbitovní zdi</v>
      </c>
      <c r="F85" s="203"/>
      <c r="G85" s="203"/>
      <c r="H85" s="203"/>
      <c r="L85" s="32"/>
    </row>
    <row r="86" spans="2:12" ht="12" customHeight="1">
      <c r="B86" s="20"/>
      <c r="C86" s="27" t="s">
        <v>100</v>
      </c>
      <c r="L86" s="20"/>
    </row>
    <row r="87" spans="2:12" s="1" customFormat="1" ht="16.5" customHeight="1">
      <c r="B87" s="32"/>
      <c r="E87" s="202" t="s">
        <v>101</v>
      </c>
      <c r="F87" s="200"/>
      <c r="G87" s="200"/>
      <c r="H87" s="200"/>
      <c r="L87" s="32"/>
    </row>
    <row r="88" spans="2:12" s="1" customFormat="1" ht="12" customHeight="1">
      <c r="B88" s="32"/>
      <c r="C88" s="27" t="s">
        <v>102</v>
      </c>
      <c r="L88" s="32"/>
    </row>
    <row r="89" spans="2:12" s="1" customFormat="1" ht="16.5" customHeight="1">
      <c r="B89" s="32"/>
      <c r="E89" s="199" t="str">
        <f>E11</f>
        <v>SO 401 - Veřejné osvětlení 2. etapa</v>
      </c>
      <c r="F89" s="200"/>
      <c r="G89" s="200"/>
      <c r="H89" s="20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 xml:space="preserve"> </v>
      </c>
      <c r="I91" s="27" t="s">
        <v>24</v>
      </c>
      <c r="J91" s="52" t="str">
        <f>IF(J14="","",J14)</f>
        <v>24. 1. 2025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28</v>
      </c>
      <c r="F93" s="25" t="str">
        <f>E17</f>
        <v xml:space="preserve"> </v>
      </c>
      <c r="I93" s="27" t="s">
        <v>34</v>
      </c>
      <c r="J93" s="30" t="str">
        <f>E23</f>
        <v>Ing. Kateřina Iwanejko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37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105</v>
      </c>
      <c r="D96" s="97"/>
      <c r="E96" s="97"/>
      <c r="F96" s="97"/>
      <c r="G96" s="97"/>
      <c r="H96" s="97"/>
      <c r="I96" s="97"/>
      <c r="J96" s="106" t="s">
        <v>106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107</v>
      </c>
      <c r="J98" s="66">
        <f>J135</f>
        <v>0</v>
      </c>
      <c r="L98" s="32"/>
      <c r="AU98" s="17" t="s">
        <v>108</v>
      </c>
    </row>
    <row r="99" spans="2:47" s="8" customFormat="1" ht="24.95" customHeight="1">
      <c r="B99" s="108"/>
      <c r="D99" s="109" t="s">
        <v>109</v>
      </c>
      <c r="E99" s="110"/>
      <c r="F99" s="110"/>
      <c r="G99" s="110"/>
      <c r="H99" s="110"/>
      <c r="I99" s="110"/>
      <c r="J99" s="111">
        <f>J136</f>
        <v>0</v>
      </c>
      <c r="L99" s="108"/>
    </row>
    <row r="100" spans="2:47" s="9" customFormat="1" ht="19.899999999999999" customHeight="1">
      <c r="B100" s="112"/>
      <c r="D100" s="113" t="s">
        <v>115</v>
      </c>
      <c r="E100" s="114"/>
      <c r="F100" s="114"/>
      <c r="G100" s="114"/>
      <c r="H100" s="114"/>
      <c r="I100" s="114"/>
      <c r="J100" s="115">
        <f>J137</f>
        <v>0</v>
      </c>
      <c r="L100" s="112"/>
    </row>
    <row r="101" spans="2:47" s="8" customFormat="1" ht="24.95" customHeight="1">
      <c r="B101" s="108"/>
      <c r="D101" s="109" t="s">
        <v>118</v>
      </c>
      <c r="E101" s="110"/>
      <c r="F101" s="110"/>
      <c r="G101" s="110"/>
      <c r="H101" s="110"/>
      <c r="I101" s="110"/>
      <c r="J101" s="111">
        <f>J140</f>
        <v>0</v>
      </c>
      <c r="L101" s="108"/>
    </row>
    <row r="102" spans="2:47" s="9" customFormat="1" ht="19.899999999999999" customHeight="1">
      <c r="B102" s="112"/>
      <c r="D102" s="113" t="s">
        <v>721</v>
      </c>
      <c r="E102" s="114"/>
      <c r="F102" s="114"/>
      <c r="G102" s="114"/>
      <c r="H102" s="114"/>
      <c r="I102" s="114"/>
      <c r="J102" s="115">
        <f>J141</f>
        <v>0</v>
      </c>
      <c r="L102" s="112"/>
    </row>
    <row r="103" spans="2:47" s="9" customFormat="1" ht="19.899999999999999" customHeight="1">
      <c r="B103" s="112"/>
      <c r="D103" s="113" t="s">
        <v>722</v>
      </c>
      <c r="E103" s="114"/>
      <c r="F103" s="114"/>
      <c r="G103" s="114"/>
      <c r="H103" s="114"/>
      <c r="I103" s="114"/>
      <c r="J103" s="115">
        <f>J144</f>
        <v>0</v>
      </c>
      <c r="L103" s="112"/>
    </row>
    <row r="104" spans="2:47" s="9" customFormat="1" ht="19.899999999999999" customHeight="1">
      <c r="B104" s="112"/>
      <c r="D104" s="113" t="s">
        <v>723</v>
      </c>
      <c r="E104" s="114"/>
      <c r="F104" s="114"/>
      <c r="G104" s="114"/>
      <c r="H104" s="114"/>
      <c r="I104" s="114"/>
      <c r="J104" s="115">
        <f>J151</f>
        <v>0</v>
      </c>
      <c r="L104" s="112"/>
    </row>
    <row r="105" spans="2:47" s="9" customFormat="1" ht="19.899999999999999" customHeight="1">
      <c r="B105" s="112"/>
      <c r="D105" s="113" t="s">
        <v>724</v>
      </c>
      <c r="E105" s="114"/>
      <c r="F105" s="114"/>
      <c r="G105" s="114"/>
      <c r="H105" s="114"/>
      <c r="I105" s="114"/>
      <c r="J105" s="115">
        <f>J168</f>
        <v>0</v>
      </c>
      <c r="L105" s="112"/>
    </row>
    <row r="106" spans="2:47" s="9" customFormat="1" ht="19.899999999999999" customHeight="1">
      <c r="B106" s="112"/>
      <c r="D106" s="113" t="s">
        <v>725</v>
      </c>
      <c r="E106" s="114"/>
      <c r="F106" s="114"/>
      <c r="G106" s="114"/>
      <c r="H106" s="114"/>
      <c r="I106" s="114"/>
      <c r="J106" s="115">
        <f>J177</f>
        <v>0</v>
      </c>
      <c r="L106" s="112"/>
    </row>
    <row r="107" spans="2:47" s="9" customFormat="1" ht="19.899999999999999" customHeight="1">
      <c r="B107" s="112"/>
      <c r="D107" s="113" t="s">
        <v>726</v>
      </c>
      <c r="E107" s="114"/>
      <c r="F107" s="114"/>
      <c r="G107" s="114"/>
      <c r="H107" s="114"/>
      <c r="I107" s="114"/>
      <c r="J107" s="115">
        <f>J186</f>
        <v>0</v>
      </c>
      <c r="L107" s="112"/>
    </row>
    <row r="108" spans="2:47" s="9" customFormat="1" ht="19.899999999999999" customHeight="1">
      <c r="B108" s="112"/>
      <c r="D108" s="113" t="s">
        <v>727</v>
      </c>
      <c r="E108" s="114"/>
      <c r="F108" s="114"/>
      <c r="G108" s="114"/>
      <c r="H108" s="114"/>
      <c r="I108" s="114"/>
      <c r="J108" s="115">
        <f>J191</f>
        <v>0</v>
      </c>
      <c r="L108" s="112"/>
    </row>
    <row r="109" spans="2:47" s="9" customFormat="1" ht="19.899999999999999" customHeight="1">
      <c r="B109" s="112"/>
      <c r="D109" s="113" t="s">
        <v>728</v>
      </c>
      <c r="E109" s="114"/>
      <c r="F109" s="114"/>
      <c r="G109" s="114"/>
      <c r="H109" s="114"/>
      <c r="I109" s="114"/>
      <c r="J109" s="115">
        <f>J198</f>
        <v>0</v>
      </c>
      <c r="L109" s="112"/>
    </row>
    <row r="110" spans="2:47" s="8" customFormat="1" ht="24.95" customHeight="1">
      <c r="B110" s="108"/>
      <c r="D110" s="109" t="s">
        <v>729</v>
      </c>
      <c r="E110" s="110"/>
      <c r="F110" s="110"/>
      <c r="G110" s="110"/>
      <c r="H110" s="110"/>
      <c r="I110" s="110"/>
      <c r="J110" s="111">
        <f>J203</f>
        <v>0</v>
      </c>
      <c r="L110" s="108"/>
    </row>
    <row r="111" spans="2:47" s="9" customFormat="1" ht="19.899999999999999" customHeight="1">
      <c r="B111" s="112"/>
      <c r="D111" s="113" t="s">
        <v>730</v>
      </c>
      <c r="E111" s="114"/>
      <c r="F111" s="114"/>
      <c r="G111" s="114"/>
      <c r="H111" s="114"/>
      <c r="I111" s="114"/>
      <c r="J111" s="115">
        <f>J204</f>
        <v>0</v>
      </c>
      <c r="L111" s="112"/>
    </row>
    <row r="112" spans="2:47" s="9" customFormat="1" ht="19.899999999999999" customHeight="1">
      <c r="B112" s="112"/>
      <c r="D112" s="113" t="s">
        <v>731</v>
      </c>
      <c r="E112" s="114"/>
      <c r="F112" s="114"/>
      <c r="G112" s="114"/>
      <c r="H112" s="114"/>
      <c r="I112" s="114"/>
      <c r="J112" s="115">
        <f>J209</f>
        <v>0</v>
      </c>
      <c r="L112" s="112"/>
    </row>
    <row r="113" spans="2:12" s="9" customFormat="1" ht="19.899999999999999" customHeight="1">
      <c r="B113" s="112"/>
      <c r="D113" s="113" t="s">
        <v>732</v>
      </c>
      <c r="E113" s="114"/>
      <c r="F113" s="114"/>
      <c r="G113" s="114"/>
      <c r="H113" s="114"/>
      <c r="I113" s="114"/>
      <c r="J113" s="115">
        <f>J210</f>
        <v>0</v>
      </c>
      <c r="L113" s="112"/>
    </row>
    <row r="114" spans="2:12" s="1" customFormat="1" ht="21.75" customHeight="1">
      <c r="B114" s="32"/>
      <c r="L114" s="32"/>
    </row>
    <row r="115" spans="2:12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5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5" customHeight="1">
      <c r="B120" s="32"/>
      <c r="C120" s="21" t="s">
        <v>123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26.25" customHeight="1">
      <c r="B123" s="32"/>
      <c r="E123" s="202" t="str">
        <f>E7</f>
        <v>Kolumbárium – II. etapa včetně zpevněných ploch, laviček, osvětlení a opravy stávající hřbitovní zdi</v>
      </c>
      <c r="F123" s="203"/>
      <c r="G123" s="203"/>
      <c r="H123" s="203"/>
      <c r="L123" s="32"/>
    </row>
    <row r="124" spans="2:12" ht="12" customHeight="1">
      <c r="B124" s="20"/>
      <c r="C124" s="27" t="s">
        <v>100</v>
      </c>
      <c r="L124" s="20"/>
    </row>
    <row r="125" spans="2:12" s="1" customFormat="1" ht="16.5" customHeight="1">
      <c r="B125" s="32"/>
      <c r="E125" s="202" t="s">
        <v>101</v>
      </c>
      <c r="F125" s="200"/>
      <c r="G125" s="200"/>
      <c r="H125" s="200"/>
      <c r="L125" s="32"/>
    </row>
    <row r="126" spans="2:12" s="1" customFormat="1" ht="12" customHeight="1">
      <c r="B126" s="32"/>
      <c r="C126" s="27" t="s">
        <v>102</v>
      </c>
      <c r="L126" s="32"/>
    </row>
    <row r="127" spans="2:12" s="1" customFormat="1" ht="16.5" customHeight="1">
      <c r="B127" s="32"/>
      <c r="E127" s="199" t="str">
        <f>E11</f>
        <v>SO 401 - Veřejné osvětlení 2. etapa</v>
      </c>
      <c r="F127" s="200"/>
      <c r="G127" s="200"/>
      <c r="H127" s="200"/>
      <c r="L127" s="32"/>
    </row>
    <row r="128" spans="2:12" s="1" customFormat="1" ht="6.95" customHeight="1">
      <c r="B128" s="32"/>
      <c r="L128" s="32"/>
    </row>
    <row r="129" spans="2:65" s="1" customFormat="1" ht="12" customHeight="1">
      <c r="B129" s="32"/>
      <c r="C129" s="27" t="s">
        <v>22</v>
      </c>
      <c r="F129" s="25" t="str">
        <f>F14</f>
        <v xml:space="preserve"> </v>
      </c>
      <c r="I129" s="27" t="s">
        <v>24</v>
      </c>
      <c r="J129" s="52" t="str">
        <f>IF(J14="","",J14)</f>
        <v>24. 1. 2025</v>
      </c>
      <c r="L129" s="32"/>
    </row>
    <row r="130" spans="2:65" s="1" customFormat="1" ht="6.95" customHeight="1">
      <c r="B130" s="32"/>
      <c r="L130" s="32"/>
    </row>
    <row r="131" spans="2:65" s="1" customFormat="1" ht="15.2" customHeight="1">
      <c r="B131" s="32"/>
      <c r="C131" s="27" t="s">
        <v>28</v>
      </c>
      <c r="F131" s="25" t="str">
        <f>E17</f>
        <v xml:space="preserve"> </v>
      </c>
      <c r="I131" s="27" t="s">
        <v>34</v>
      </c>
      <c r="J131" s="30" t="str">
        <f>E23</f>
        <v>Ing. Kateřina Iwanejko</v>
      </c>
      <c r="L131" s="32"/>
    </row>
    <row r="132" spans="2:65" s="1" customFormat="1" ht="15.2" customHeight="1">
      <c r="B132" s="32"/>
      <c r="C132" s="27" t="s">
        <v>32</v>
      </c>
      <c r="F132" s="25" t="str">
        <f>IF(E20="","",E20)</f>
        <v>Vyplň údaj</v>
      </c>
      <c r="I132" s="27" t="s">
        <v>37</v>
      </c>
      <c r="J132" s="30" t="str">
        <f>E26</f>
        <v xml:space="preserve"> </v>
      </c>
      <c r="L132" s="32"/>
    </row>
    <row r="133" spans="2:65" s="1" customFormat="1" ht="10.35" customHeight="1">
      <c r="B133" s="32"/>
      <c r="L133" s="32"/>
    </row>
    <row r="134" spans="2:65" s="10" customFormat="1" ht="29.25" customHeight="1">
      <c r="B134" s="116"/>
      <c r="C134" s="117" t="s">
        <v>124</v>
      </c>
      <c r="D134" s="118" t="s">
        <v>64</v>
      </c>
      <c r="E134" s="118" t="s">
        <v>60</v>
      </c>
      <c r="F134" s="118" t="s">
        <v>61</v>
      </c>
      <c r="G134" s="118" t="s">
        <v>125</v>
      </c>
      <c r="H134" s="118" t="s">
        <v>126</v>
      </c>
      <c r="I134" s="118" t="s">
        <v>127</v>
      </c>
      <c r="J134" s="118" t="s">
        <v>106</v>
      </c>
      <c r="K134" s="119" t="s">
        <v>128</v>
      </c>
      <c r="L134" s="116"/>
      <c r="M134" s="59" t="s">
        <v>1</v>
      </c>
      <c r="N134" s="60" t="s">
        <v>43</v>
      </c>
      <c r="O134" s="60" t="s">
        <v>129</v>
      </c>
      <c r="P134" s="60" t="s">
        <v>130</v>
      </c>
      <c r="Q134" s="60" t="s">
        <v>131</v>
      </c>
      <c r="R134" s="60" t="s">
        <v>132</v>
      </c>
      <c r="S134" s="60" t="s">
        <v>133</v>
      </c>
      <c r="T134" s="61" t="s">
        <v>134</v>
      </c>
    </row>
    <row r="135" spans="2:65" s="1" customFormat="1" ht="22.9" customHeight="1">
      <c r="B135" s="32"/>
      <c r="C135" s="64" t="s">
        <v>135</v>
      </c>
      <c r="J135" s="120">
        <f>BK135</f>
        <v>0</v>
      </c>
      <c r="L135" s="32"/>
      <c r="M135" s="62"/>
      <c r="N135" s="53"/>
      <c r="O135" s="53"/>
      <c r="P135" s="121">
        <f>P136+P140+P203</f>
        <v>0</v>
      </c>
      <c r="Q135" s="53"/>
      <c r="R135" s="121">
        <f>R136+R140+R203</f>
        <v>0</v>
      </c>
      <c r="S135" s="53"/>
      <c r="T135" s="122">
        <f>T136+T140+T203</f>
        <v>0</v>
      </c>
      <c r="AT135" s="17" t="s">
        <v>78</v>
      </c>
      <c r="AU135" s="17" t="s">
        <v>108</v>
      </c>
      <c r="BK135" s="123">
        <f>BK136+BK140+BK203</f>
        <v>0</v>
      </c>
    </row>
    <row r="136" spans="2:65" s="11" customFormat="1" ht="25.9" customHeight="1">
      <c r="B136" s="124"/>
      <c r="D136" s="125" t="s">
        <v>78</v>
      </c>
      <c r="E136" s="126" t="s">
        <v>136</v>
      </c>
      <c r="F136" s="126" t="s">
        <v>137</v>
      </c>
      <c r="I136" s="127"/>
      <c r="J136" s="128">
        <f>BK136</f>
        <v>0</v>
      </c>
      <c r="L136" s="124"/>
      <c r="M136" s="129"/>
      <c r="P136" s="130">
        <f>P137</f>
        <v>0</v>
      </c>
      <c r="R136" s="130">
        <f>R137</f>
        <v>0</v>
      </c>
      <c r="T136" s="131">
        <f>T137</f>
        <v>0</v>
      </c>
      <c r="AR136" s="125" t="s">
        <v>21</v>
      </c>
      <c r="AT136" s="132" t="s">
        <v>78</v>
      </c>
      <c r="AU136" s="132" t="s">
        <v>79</v>
      </c>
      <c r="AY136" s="125" t="s">
        <v>138</v>
      </c>
      <c r="BK136" s="133">
        <f>BK137</f>
        <v>0</v>
      </c>
    </row>
    <row r="137" spans="2:65" s="11" customFormat="1" ht="22.9" customHeight="1">
      <c r="B137" s="124"/>
      <c r="D137" s="125" t="s">
        <v>78</v>
      </c>
      <c r="E137" s="134" t="s">
        <v>204</v>
      </c>
      <c r="F137" s="134" t="s">
        <v>454</v>
      </c>
      <c r="I137" s="127"/>
      <c r="J137" s="135">
        <f>BK137</f>
        <v>0</v>
      </c>
      <c r="L137" s="124"/>
      <c r="M137" s="129"/>
      <c r="P137" s="130">
        <f>SUM(P138:P139)</f>
        <v>0</v>
      </c>
      <c r="R137" s="130">
        <f>SUM(R138:R139)</f>
        <v>0</v>
      </c>
      <c r="T137" s="131">
        <f>SUM(T138:T139)</f>
        <v>0</v>
      </c>
      <c r="AR137" s="125" t="s">
        <v>21</v>
      </c>
      <c r="AT137" s="132" t="s">
        <v>78</v>
      </c>
      <c r="AU137" s="132" t="s">
        <v>21</v>
      </c>
      <c r="AY137" s="125" t="s">
        <v>138</v>
      </c>
      <c r="BK137" s="133">
        <f>SUM(BK138:BK139)</f>
        <v>0</v>
      </c>
    </row>
    <row r="138" spans="2:65" s="1" customFormat="1" ht="24.2" customHeight="1">
      <c r="B138" s="32"/>
      <c r="C138" s="136" t="s">
        <v>21</v>
      </c>
      <c r="D138" s="136" t="s">
        <v>140</v>
      </c>
      <c r="E138" s="137" t="s">
        <v>733</v>
      </c>
      <c r="F138" s="138" t="s">
        <v>734</v>
      </c>
      <c r="G138" s="139" t="s">
        <v>143</v>
      </c>
      <c r="H138" s="140">
        <v>1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44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145</v>
      </c>
      <c r="AT138" s="147" t="s">
        <v>140</v>
      </c>
      <c r="AU138" s="147" t="s">
        <v>87</v>
      </c>
      <c r="AY138" s="17" t="s">
        <v>138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21</v>
      </c>
      <c r="BK138" s="148">
        <f>ROUND(I138*H138,2)</f>
        <v>0</v>
      </c>
      <c r="BL138" s="17" t="s">
        <v>145</v>
      </c>
      <c r="BM138" s="147" t="s">
        <v>87</v>
      </c>
    </row>
    <row r="139" spans="2:65" s="1" customFormat="1" ht="19.5">
      <c r="B139" s="32"/>
      <c r="D139" s="149" t="s">
        <v>147</v>
      </c>
      <c r="F139" s="150" t="s">
        <v>734</v>
      </c>
      <c r="I139" s="151"/>
      <c r="L139" s="32"/>
      <c r="M139" s="152"/>
      <c r="T139" s="56"/>
      <c r="AT139" s="17" t="s">
        <v>147</v>
      </c>
      <c r="AU139" s="17" t="s">
        <v>87</v>
      </c>
    </row>
    <row r="140" spans="2:65" s="11" customFormat="1" ht="25.9" customHeight="1">
      <c r="B140" s="124"/>
      <c r="D140" s="125" t="s">
        <v>78</v>
      </c>
      <c r="E140" s="126" t="s">
        <v>599</v>
      </c>
      <c r="F140" s="126" t="s">
        <v>600</v>
      </c>
      <c r="I140" s="127"/>
      <c r="J140" s="128">
        <f>BK140</f>
        <v>0</v>
      </c>
      <c r="L140" s="124"/>
      <c r="M140" s="129"/>
      <c r="P140" s="130">
        <f>P141+P144+P151+P168+P177+P186+P191+P198</f>
        <v>0</v>
      </c>
      <c r="R140" s="130">
        <f>R141+R144+R151+R168+R177+R186+R191+R198</f>
        <v>0</v>
      </c>
      <c r="T140" s="131">
        <f>T141+T144+T151+T168+T177+T186+T191+T198</f>
        <v>0</v>
      </c>
      <c r="AR140" s="125" t="s">
        <v>87</v>
      </c>
      <c r="AT140" s="132" t="s">
        <v>78</v>
      </c>
      <c r="AU140" s="132" t="s">
        <v>79</v>
      </c>
      <c r="AY140" s="125" t="s">
        <v>138</v>
      </c>
      <c r="BK140" s="133">
        <f>BK141+BK144+BK151+BK168+BK177+BK186+BK191+BK198</f>
        <v>0</v>
      </c>
    </row>
    <row r="141" spans="2:65" s="11" customFormat="1" ht="22.9" customHeight="1">
      <c r="B141" s="124"/>
      <c r="D141" s="125" t="s">
        <v>78</v>
      </c>
      <c r="E141" s="134" t="s">
        <v>735</v>
      </c>
      <c r="F141" s="134" t="s">
        <v>736</v>
      </c>
      <c r="I141" s="127"/>
      <c r="J141" s="135">
        <f>BK141</f>
        <v>0</v>
      </c>
      <c r="L141" s="124"/>
      <c r="M141" s="129"/>
      <c r="P141" s="130">
        <f>SUM(P142:P143)</f>
        <v>0</v>
      </c>
      <c r="R141" s="130">
        <f>SUM(R142:R143)</f>
        <v>0</v>
      </c>
      <c r="T141" s="131">
        <f>SUM(T142:T143)</f>
        <v>0</v>
      </c>
      <c r="AR141" s="125" t="s">
        <v>87</v>
      </c>
      <c r="AT141" s="132" t="s">
        <v>78</v>
      </c>
      <c r="AU141" s="132" t="s">
        <v>21</v>
      </c>
      <c r="AY141" s="125" t="s">
        <v>138</v>
      </c>
      <c r="BK141" s="133">
        <f>SUM(BK142:BK143)</f>
        <v>0</v>
      </c>
    </row>
    <row r="142" spans="2:65" s="1" customFormat="1" ht="24.2" customHeight="1">
      <c r="B142" s="32"/>
      <c r="C142" s="136" t="s">
        <v>87</v>
      </c>
      <c r="D142" s="136" t="s">
        <v>140</v>
      </c>
      <c r="E142" s="137" t="s">
        <v>737</v>
      </c>
      <c r="F142" s="138" t="s">
        <v>738</v>
      </c>
      <c r="G142" s="139" t="s">
        <v>143</v>
      </c>
      <c r="H142" s="140">
        <v>1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44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253</v>
      </c>
      <c r="AT142" s="147" t="s">
        <v>140</v>
      </c>
      <c r="AU142" s="147" t="s">
        <v>87</v>
      </c>
      <c r="AY142" s="17" t="s">
        <v>138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21</v>
      </c>
      <c r="BK142" s="148">
        <f>ROUND(I142*H142,2)</f>
        <v>0</v>
      </c>
      <c r="BL142" s="17" t="s">
        <v>253</v>
      </c>
      <c r="BM142" s="147" t="s">
        <v>145</v>
      </c>
    </row>
    <row r="143" spans="2:65" s="1" customFormat="1">
      <c r="B143" s="32"/>
      <c r="D143" s="149" t="s">
        <v>147</v>
      </c>
      <c r="F143" s="150" t="s">
        <v>738</v>
      </c>
      <c r="I143" s="151"/>
      <c r="L143" s="32"/>
      <c r="M143" s="152"/>
      <c r="T143" s="56"/>
      <c r="AT143" s="17" t="s">
        <v>147</v>
      </c>
      <c r="AU143" s="17" t="s">
        <v>87</v>
      </c>
    </row>
    <row r="144" spans="2:65" s="11" customFormat="1" ht="22.9" customHeight="1">
      <c r="B144" s="124"/>
      <c r="D144" s="125" t="s">
        <v>78</v>
      </c>
      <c r="E144" s="134" t="s">
        <v>739</v>
      </c>
      <c r="F144" s="134" t="s">
        <v>740</v>
      </c>
      <c r="I144" s="127"/>
      <c r="J144" s="135">
        <f>BK144</f>
        <v>0</v>
      </c>
      <c r="L144" s="124"/>
      <c r="M144" s="129"/>
      <c r="P144" s="130">
        <f>SUM(P145:P150)</f>
        <v>0</v>
      </c>
      <c r="R144" s="130">
        <f>SUM(R145:R150)</f>
        <v>0</v>
      </c>
      <c r="T144" s="131">
        <f>SUM(T145:T150)</f>
        <v>0</v>
      </c>
      <c r="AR144" s="125" t="s">
        <v>87</v>
      </c>
      <c r="AT144" s="132" t="s">
        <v>78</v>
      </c>
      <c r="AU144" s="132" t="s">
        <v>21</v>
      </c>
      <c r="AY144" s="125" t="s">
        <v>138</v>
      </c>
      <c r="BK144" s="133">
        <f>SUM(BK145:BK150)</f>
        <v>0</v>
      </c>
    </row>
    <row r="145" spans="2:65" s="1" customFormat="1" ht="16.5" customHeight="1">
      <c r="B145" s="32"/>
      <c r="C145" s="136" t="s">
        <v>155</v>
      </c>
      <c r="D145" s="136" t="s">
        <v>140</v>
      </c>
      <c r="E145" s="137" t="s">
        <v>741</v>
      </c>
      <c r="F145" s="138" t="s">
        <v>742</v>
      </c>
      <c r="G145" s="139" t="s">
        <v>743</v>
      </c>
      <c r="H145" s="140">
        <v>8</v>
      </c>
      <c r="I145" s="141"/>
      <c r="J145" s="142">
        <f>ROUND(I145*H145,2)</f>
        <v>0</v>
      </c>
      <c r="K145" s="138" t="s">
        <v>1</v>
      </c>
      <c r="L145" s="32"/>
      <c r="M145" s="143" t="s">
        <v>1</v>
      </c>
      <c r="N145" s="144" t="s">
        <v>44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253</v>
      </c>
      <c r="AT145" s="147" t="s">
        <v>140</v>
      </c>
      <c r="AU145" s="147" t="s">
        <v>87</v>
      </c>
      <c r="AY145" s="17" t="s">
        <v>138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21</v>
      </c>
      <c r="BK145" s="148">
        <f>ROUND(I145*H145,2)</f>
        <v>0</v>
      </c>
      <c r="BL145" s="17" t="s">
        <v>253</v>
      </c>
      <c r="BM145" s="147" t="s">
        <v>180</v>
      </c>
    </row>
    <row r="146" spans="2:65" s="1" customFormat="1">
      <c r="B146" s="32"/>
      <c r="D146" s="149" t="s">
        <v>147</v>
      </c>
      <c r="F146" s="150" t="s">
        <v>742</v>
      </c>
      <c r="I146" s="151"/>
      <c r="L146" s="32"/>
      <c r="M146" s="152"/>
      <c r="T146" s="56"/>
      <c r="AT146" s="17" t="s">
        <v>147</v>
      </c>
      <c r="AU146" s="17" t="s">
        <v>87</v>
      </c>
    </row>
    <row r="147" spans="2:65" s="1" customFormat="1" ht="33" customHeight="1">
      <c r="B147" s="32"/>
      <c r="C147" s="171" t="s">
        <v>145</v>
      </c>
      <c r="D147" s="171" t="s">
        <v>270</v>
      </c>
      <c r="E147" s="172" t="s">
        <v>744</v>
      </c>
      <c r="F147" s="173" t="s">
        <v>745</v>
      </c>
      <c r="G147" s="174" t="s">
        <v>746</v>
      </c>
      <c r="H147" s="175">
        <v>1</v>
      </c>
      <c r="I147" s="176"/>
      <c r="J147" s="177">
        <f>ROUND(I147*H147,2)</f>
        <v>0</v>
      </c>
      <c r="K147" s="173" t="s">
        <v>1</v>
      </c>
      <c r="L147" s="178"/>
      <c r="M147" s="179" t="s">
        <v>1</v>
      </c>
      <c r="N147" s="180" t="s">
        <v>44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383</v>
      </c>
      <c r="AT147" s="147" t="s">
        <v>270</v>
      </c>
      <c r="AU147" s="147" t="s">
        <v>87</v>
      </c>
      <c r="AY147" s="17" t="s">
        <v>138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21</v>
      </c>
      <c r="BK147" s="148">
        <f>ROUND(I147*H147,2)</f>
        <v>0</v>
      </c>
      <c r="BL147" s="17" t="s">
        <v>253</v>
      </c>
      <c r="BM147" s="147" t="s">
        <v>196</v>
      </c>
    </row>
    <row r="148" spans="2:65" s="1" customFormat="1" ht="19.5">
      <c r="B148" s="32"/>
      <c r="D148" s="149" t="s">
        <v>147</v>
      </c>
      <c r="F148" s="150" t="s">
        <v>747</v>
      </c>
      <c r="I148" s="151"/>
      <c r="L148" s="32"/>
      <c r="M148" s="152"/>
      <c r="T148" s="56"/>
      <c r="AT148" s="17" t="s">
        <v>147</v>
      </c>
      <c r="AU148" s="17" t="s">
        <v>87</v>
      </c>
    </row>
    <row r="149" spans="2:65" s="1" customFormat="1" ht="16.5" customHeight="1">
      <c r="B149" s="32"/>
      <c r="C149" s="136" t="s">
        <v>174</v>
      </c>
      <c r="D149" s="136" t="s">
        <v>140</v>
      </c>
      <c r="E149" s="137" t="s">
        <v>748</v>
      </c>
      <c r="F149" s="138" t="s">
        <v>749</v>
      </c>
      <c r="G149" s="139" t="s">
        <v>743</v>
      </c>
      <c r="H149" s="140">
        <v>3</v>
      </c>
      <c r="I149" s="141"/>
      <c r="J149" s="142">
        <f>ROUND(I149*H149,2)</f>
        <v>0</v>
      </c>
      <c r="K149" s="138" t="s">
        <v>1</v>
      </c>
      <c r="L149" s="32"/>
      <c r="M149" s="143" t="s">
        <v>1</v>
      </c>
      <c r="N149" s="144" t="s">
        <v>44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253</v>
      </c>
      <c r="AT149" s="147" t="s">
        <v>140</v>
      </c>
      <c r="AU149" s="147" t="s">
        <v>87</v>
      </c>
      <c r="AY149" s="17" t="s">
        <v>138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21</v>
      </c>
      <c r="BK149" s="148">
        <f>ROUND(I149*H149,2)</f>
        <v>0</v>
      </c>
      <c r="BL149" s="17" t="s">
        <v>253</v>
      </c>
      <c r="BM149" s="147" t="s">
        <v>26</v>
      </c>
    </row>
    <row r="150" spans="2:65" s="1" customFormat="1">
      <c r="B150" s="32"/>
      <c r="D150" s="149" t="s">
        <v>147</v>
      </c>
      <c r="F150" s="150" t="s">
        <v>749</v>
      </c>
      <c r="I150" s="151"/>
      <c r="L150" s="32"/>
      <c r="M150" s="152"/>
      <c r="T150" s="56"/>
      <c r="AT150" s="17" t="s">
        <v>147</v>
      </c>
      <c r="AU150" s="17" t="s">
        <v>87</v>
      </c>
    </row>
    <row r="151" spans="2:65" s="11" customFormat="1" ht="22.9" customHeight="1">
      <c r="B151" s="124"/>
      <c r="D151" s="125" t="s">
        <v>78</v>
      </c>
      <c r="E151" s="134" t="s">
        <v>750</v>
      </c>
      <c r="F151" s="134" t="s">
        <v>751</v>
      </c>
      <c r="I151" s="127"/>
      <c r="J151" s="135">
        <f>BK151</f>
        <v>0</v>
      </c>
      <c r="L151" s="124"/>
      <c r="M151" s="129"/>
      <c r="P151" s="130">
        <f>SUM(P152:P167)</f>
        <v>0</v>
      </c>
      <c r="R151" s="130">
        <f>SUM(R152:R167)</f>
        <v>0</v>
      </c>
      <c r="T151" s="131">
        <f>SUM(T152:T167)</f>
        <v>0</v>
      </c>
      <c r="AR151" s="125" t="s">
        <v>87</v>
      </c>
      <c r="AT151" s="132" t="s">
        <v>78</v>
      </c>
      <c r="AU151" s="132" t="s">
        <v>21</v>
      </c>
      <c r="AY151" s="125" t="s">
        <v>138</v>
      </c>
      <c r="BK151" s="133">
        <f>SUM(BK152:BK167)</f>
        <v>0</v>
      </c>
    </row>
    <row r="152" spans="2:65" s="1" customFormat="1" ht="16.5" customHeight="1">
      <c r="B152" s="32"/>
      <c r="C152" s="136" t="s">
        <v>180</v>
      </c>
      <c r="D152" s="136" t="s">
        <v>140</v>
      </c>
      <c r="E152" s="137" t="s">
        <v>752</v>
      </c>
      <c r="F152" s="138" t="s">
        <v>753</v>
      </c>
      <c r="G152" s="139" t="s">
        <v>386</v>
      </c>
      <c r="H152" s="140">
        <v>10</v>
      </c>
      <c r="I152" s="141"/>
      <c r="J152" s="142">
        <f>ROUND(I152*H152,2)</f>
        <v>0</v>
      </c>
      <c r="K152" s="138" t="s">
        <v>1</v>
      </c>
      <c r="L152" s="32"/>
      <c r="M152" s="143" t="s">
        <v>1</v>
      </c>
      <c r="N152" s="144" t="s">
        <v>44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253</v>
      </c>
      <c r="AT152" s="147" t="s">
        <v>140</v>
      </c>
      <c r="AU152" s="147" t="s">
        <v>87</v>
      </c>
      <c r="AY152" s="17" t="s">
        <v>138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21</v>
      </c>
      <c r="BK152" s="148">
        <f>ROUND(I152*H152,2)</f>
        <v>0</v>
      </c>
      <c r="BL152" s="17" t="s">
        <v>253</v>
      </c>
      <c r="BM152" s="147" t="s">
        <v>8</v>
      </c>
    </row>
    <row r="153" spans="2:65" s="1" customFormat="1">
      <c r="B153" s="32"/>
      <c r="D153" s="149" t="s">
        <v>147</v>
      </c>
      <c r="F153" s="150" t="s">
        <v>753</v>
      </c>
      <c r="I153" s="151"/>
      <c r="L153" s="32"/>
      <c r="M153" s="152"/>
      <c r="T153" s="56"/>
      <c r="AT153" s="17" t="s">
        <v>147</v>
      </c>
      <c r="AU153" s="17" t="s">
        <v>87</v>
      </c>
    </row>
    <row r="154" spans="2:65" s="1" customFormat="1" ht="24.2" customHeight="1">
      <c r="B154" s="32"/>
      <c r="C154" s="171" t="s">
        <v>189</v>
      </c>
      <c r="D154" s="171" t="s">
        <v>270</v>
      </c>
      <c r="E154" s="172" t="s">
        <v>754</v>
      </c>
      <c r="F154" s="173" t="s">
        <v>755</v>
      </c>
      <c r="G154" s="174" t="s">
        <v>386</v>
      </c>
      <c r="H154" s="175">
        <v>10</v>
      </c>
      <c r="I154" s="176"/>
      <c r="J154" s="177">
        <f>ROUND(I154*H154,2)</f>
        <v>0</v>
      </c>
      <c r="K154" s="173" t="s">
        <v>1</v>
      </c>
      <c r="L154" s="178"/>
      <c r="M154" s="179" t="s">
        <v>1</v>
      </c>
      <c r="N154" s="180" t="s">
        <v>44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383</v>
      </c>
      <c r="AT154" s="147" t="s">
        <v>270</v>
      </c>
      <c r="AU154" s="147" t="s">
        <v>87</v>
      </c>
      <c r="AY154" s="17" t="s">
        <v>138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21</v>
      </c>
      <c r="BK154" s="148">
        <f>ROUND(I154*H154,2)</f>
        <v>0</v>
      </c>
      <c r="BL154" s="17" t="s">
        <v>253</v>
      </c>
      <c r="BM154" s="147" t="s">
        <v>241</v>
      </c>
    </row>
    <row r="155" spans="2:65" s="1" customFormat="1" ht="19.5">
      <c r="B155" s="32"/>
      <c r="D155" s="149" t="s">
        <v>147</v>
      </c>
      <c r="F155" s="150" t="s">
        <v>755</v>
      </c>
      <c r="I155" s="151"/>
      <c r="L155" s="32"/>
      <c r="M155" s="152"/>
      <c r="T155" s="56"/>
      <c r="AT155" s="17" t="s">
        <v>147</v>
      </c>
      <c r="AU155" s="17" t="s">
        <v>87</v>
      </c>
    </row>
    <row r="156" spans="2:65" s="1" customFormat="1" ht="16.5" customHeight="1">
      <c r="B156" s="32"/>
      <c r="C156" s="136" t="s">
        <v>196</v>
      </c>
      <c r="D156" s="136" t="s">
        <v>140</v>
      </c>
      <c r="E156" s="137" t="s">
        <v>756</v>
      </c>
      <c r="F156" s="138" t="s">
        <v>757</v>
      </c>
      <c r="G156" s="139" t="s">
        <v>386</v>
      </c>
      <c r="H156" s="140">
        <v>49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44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253</v>
      </c>
      <c r="AT156" s="147" t="s">
        <v>140</v>
      </c>
      <c r="AU156" s="147" t="s">
        <v>87</v>
      </c>
      <c r="AY156" s="17" t="s">
        <v>138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21</v>
      </c>
      <c r="BK156" s="148">
        <f>ROUND(I156*H156,2)</f>
        <v>0</v>
      </c>
      <c r="BL156" s="17" t="s">
        <v>253</v>
      </c>
      <c r="BM156" s="147" t="s">
        <v>253</v>
      </c>
    </row>
    <row r="157" spans="2:65" s="1" customFormat="1">
      <c r="B157" s="32"/>
      <c r="D157" s="149" t="s">
        <v>147</v>
      </c>
      <c r="F157" s="150" t="s">
        <v>757</v>
      </c>
      <c r="I157" s="151"/>
      <c r="L157" s="32"/>
      <c r="M157" s="152"/>
      <c r="T157" s="56"/>
      <c r="AT157" s="17" t="s">
        <v>147</v>
      </c>
      <c r="AU157" s="17" t="s">
        <v>87</v>
      </c>
    </row>
    <row r="158" spans="2:65" s="1" customFormat="1" ht="33" customHeight="1">
      <c r="B158" s="32"/>
      <c r="C158" s="171" t="s">
        <v>204</v>
      </c>
      <c r="D158" s="171" t="s">
        <v>270</v>
      </c>
      <c r="E158" s="172" t="s">
        <v>758</v>
      </c>
      <c r="F158" s="173" t="s">
        <v>759</v>
      </c>
      <c r="G158" s="174" t="s">
        <v>386</v>
      </c>
      <c r="H158" s="175">
        <v>49</v>
      </c>
      <c r="I158" s="176"/>
      <c r="J158" s="177">
        <f>ROUND(I158*H158,2)</f>
        <v>0</v>
      </c>
      <c r="K158" s="173" t="s">
        <v>1</v>
      </c>
      <c r="L158" s="178"/>
      <c r="M158" s="179" t="s">
        <v>1</v>
      </c>
      <c r="N158" s="180" t="s">
        <v>44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383</v>
      </c>
      <c r="AT158" s="147" t="s">
        <v>270</v>
      </c>
      <c r="AU158" s="147" t="s">
        <v>87</v>
      </c>
      <c r="AY158" s="17" t="s">
        <v>138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21</v>
      </c>
      <c r="BK158" s="148">
        <f>ROUND(I158*H158,2)</f>
        <v>0</v>
      </c>
      <c r="BL158" s="17" t="s">
        <v>253</v>
      </c>
      <c r="BM158" s="147" t="s">
        <v>269</v>
      </c>
    </row>
    <row r="159" spans="2:65" s="1" customFormat="1" ht="19.5">
      <c r="B159" s="32"/>
      <c r="D159" s="149" t="s">
        <v>147</v>
      </c>
      <c r="F159" s="150" t="s">
        <v>759</v>
      </c>
      <c r="I159" s="151"/>
      <c r="L159" s="32"/>
      <c r="M159" s="152"/>
      <c r="T159" s="56"/>
      <c r="AT159" s="17" t="s">
        <v>147</v>
      </c>
      <c r="AU159" s="17" t="s">
        <v>87</v>
      </c>
    </row>
    <row r="160" spans="2:65" s="1" customFormat="1" ht="16.5" customHeight="1">
      <c r="B160" s="32"/>
      <c r="C160" s="136" t="s">
        <v>26</v>
      </c>
      <c r="D160" s="136" t="s">
        <v>140</v>
      </c>
      <c r="E160" s="137" t="s">
        <v>760</v>
      </c>
      <c r="F160" s="138" t="s">
        <v>761</v>
      </c>
      <c r="G160" s="139" t="s">
        <v>386</v>
      </c>
      <c r="H160" s="140">
        <v>20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44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253</v>
      </c>
      <c r="AT160" s="147" t="s">
        <v>140</v>
      </c>
      <c r="AU160" s="147" t="s">
        <v>87</v>
      </c>
      <c r="AY160" s="17" t="s">
        <v>138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21</v>
      </c>
      <c r="BK160" s="148">
        <f>ROUND(I160*H160,2)</f>
        <v>0</v>
      </c>
      <c r="BL160" s="17" t="s">
        <v>253</v>
      </c>
      <c r="BM160" s="147" t="s">
        <v>284</v>
      </c>
    </row>
    <row r="161" spans="2:65" s="1" customFormat="1">
      <c r="B161" s="32"/>
      <c r="D161" s="149" t="s">
        <v>147</v>
      </c>
      <c r="F161" s="150" t="s">
        <v>761</v>
      </c>
      <c r="I161" s="151"/>
      <c r="L161" s="32"/>
      <c r="M161" s="152"/>
      <c r="T161" s="56"/>
      <c r="AT161" s="17" t="s">
        <v>147</v>
      </c>
      <c r="AU161" s="17" t="s">
        <v>87</v>
      </c>
    </row>
    <row r="162" spans="2:65" s="1" customFormat="1" ht="16.5" customHeight="1">
      <c r="B162" s="32"/>
      <c r="C162" s="171" t="s">
        <v>223</v>
      </c>
      <c r="D162" s="171" t="s">
        <v>270</v>
      </c>
      <c r="E162" s="172" t="s">
        <v>762</v>
      </c>
      <c r="F162" s="173" t="s">
        <v>763</v>
      </c>
      <c r="G162" s="174" t="s">
        <v>386</v>
      </c>
      <c r="H162" s="175">
        <v>20</v>
      </c>
      <c r="I162" s="176"/>
      <c r="J162" s="177">
        <f>ROUND(I162*H162,2)</f>
        <v>0</v>
      </c>
      <c r="K162" s="173" t="s">
        <v>1</v>
      </c>
      <c r="L162" s="178"/>
      <c r="M162" s="179" t="s">
        <v>1</v>
      </c>
      <c r="N162" s="180" t="s">
        <v>44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383</v>
      </c>
      <c r="AT162" s="147" t="s">
        <v>270</v>
      </c>
      <c r="AU162" s="147" t="s">
        <v>87</v>
      </c>
      <c r="AY162" s="17" t="s">
        <v>138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21</v>
      </c>
      <c r="BK162" s="148">
        <f>ROUND(I162*H162,2)</f>
        <v>0</v>
      </c>
      <c r="BL162" s="17" t="s">
        <v>253</v>
      </c>
      <c r="BM162" s="147" t="s">
        <v>298</v>
      </c>
    </row>
    <row r="163" spans="2:65" s="1" customFormat="1">
      <c r="B163" s="32"/>
      <c r="D163" s="149" t="s">
        <v>147</v>
      </c>
      <c r="F163" s="150" t="s">
        <v>763</v>
      </c>
      <c r="I163" s="151"/>
      <c r="L163" s="32"/>
      <c r="M163" s="152"/>
      <c r="T163" s="56"/>
      <c r="AT163" s="17" t="s">
        <v>147</v>
      </c>
      <c r="AU163" s="17" t="s">
        <v>87</v>
      </c>
    </row>
    <row r="164" spans="2:65" s="1" customFormat="1" ht="16.5" customHeight="1">
      <c r="B164" s="32"/>
      <c r="C164" s="136" t="s">
        <v>8</v>
      </c>
      <c r="D164" s="136" t="s">
        <v>140</v>
      </c>
      <c r="E164" s="137" t="s">
        <v>764</v>
      </c>
      <c r="F164" s="138" t="s">
        <v>765</v>
      </c>
      <c r="G164" s="139" t="s">
        <v>746</v>
      </c>
      <c r="H164" s="140">
        <v>1</v>
      </c>
      <c r="I164" s="141"/>
      <c r="J164" s="142">
        <f>ROUND(I164*H164,2)</f>
        <v>0</v>
      </c>
      <c r="K164" s="138" t="s">
        <v>1</v>
      </c>
      <c r="L164" s="32"/>
      <c r="M164" s="143" t="s">
        <v>1</v>
      </c>
      <c r="N164" s="144" t="s">
        <v>44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253</v>
      </c>
      <c r="AT164" s="147" t="s">
        <v>140</v>
      </c>
      <c r="AU164" s="147" t="s">
        <v>87</v>
      </c>
      <c r="AY164" s="17" t="s">
        <v>138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21</v>
      </c>
      <c r="BK164" s="148">
        <f>ROUND(I164*H164,2)</f>
        <v>0</v>
      </c>
      <c r="BL164" s="17" t="s">
        <v>253</v>
      </c>
      <c r="BM164" s="147" t="s">
        <v>319</v>
      </c>
    </row>
    <row r="165" spans="2:65" s="1" customFormat="1">
      <c r="B165" s="32"/>
      <c r="D165" s="149" t="s">
        <v>147</v>
      </c>
      <c r="F165" s="150" t="s">
        <v>765</v>
      </c>
      <c r="I165" s="151"/>
      <c r="L165" s="32"/>
      <c r="M165" s="152"/>
      <c r="T165" s="56"/>
      <c r="AT165" s="17" t="s">
        <v>147</v>
      </c>
      <c r="AU165" s="17" t="s">
        <v>87</v>
      </c>
    </row>
    <row r="166" spans="2:65" s="1" customFormat="1" ht="16.5" customHeight="1">
      <c r="B166" s="32"/>
      <c r="C166" s="171" t="s">
        <v>234</v>
      </c>
      <c r="D166" s="171" t="s">
        <v>270</v>
      </c>
      <c r="E166" s="172" t="s">
        <v>766</v>
      </c>
      <c r="F166" s="173" t="s">
        <v>765</v>
      </c>
      <c r="G166" s="174" t="s">
        <v>746</v>
      </c>
      <c r="H166" s="175">
        <v>1</v>
      </c>
      <c r="I166" s="176"/>
      <c r="J166" s="177">
        <f>ROUND(I166*H166,2)</f>
        <v>0</v>
      </c>
      <c r="K166" s="173" t="s">
        <v>1</v>
      </c>
      <c r="L166" s="178"/>
      <c r="M166" s="179" t="s">
        <v>1</v>
      </c>
      <c r="N166" s="180" t="s">
        <v>44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383</v>
      </c>
      <c r="AT166" s="147" t="s">
        <v>270</v>
      </c>
      <c r="AU166" s="147" t="s">
        <v>87</v>
      </c>
      <c r="AY166" s="17" t="s">
        <v>138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21</v>
      </c>
      <c r="BK166" s="148">
        <f>ROUND(I166*H166,2)</f>
        <v>0</v>
      </c>
      <c r="BL166" s="17" t="s">
        <v>253</v>
      </c>
      <c r="BM166" s="147" t="s">
        <v>334</v>
      </c>
    </row>
    <row r="167" spans="2:65" s="1" customFormat="1">
      <c r="B167" s="32"/>
      <c r="D167" s="149" t="s">
        <v>147</v>
      </c>
      <c r="F167" s="150" t="s">
        <v>765</v>
      </c>
      <c r="I167" s="151"/>
      <c r="L167" s="32"/>
      <c r="M167" s="152"/>
      <c r="T167" s="56"/>
      <c r="AT167" s="17" t="s">
        <v>147</v>
      </c>
      <c r="AU167" s="17" t="s">
        <v>87</v>
      </c>
    </row>
    <row r="168" spans="2:65" s="11" customFormat="1" ht="22.9" customHeight="1">
      <c r="B168" s="124"/>
      <c r="D168" s="125" t="s">
        <v>78</v>
      </c>
      <c r="E168" s="134" t="s">
        <v>767</v>
      </c>
      <c r="F168" s="134" t="s">
        <v>768</v>
      </c>
      <c r="I168" s="127"/>
      <c r="J168" s="135">
        <f>BK168</f>
        <v>0</v>
      </c>
      <c r="L168" s="124"/>
      <c r="M168" s="129"/>
      <c r="P168" s="130">
        <f>SUM(P169:P176)</f>
        <v>0</v>
      </c>
      <c r="R168" s="130">
        <f>SUM(R169:R176)</f>
        <v>0</v>
      </c>
      <c r="T168" s="131">
        <f>SUM(T169:T176)</f>
        <v>0</v>
      </c>
      <c r="AR168" s="125" t="s">
        <v>87</v>
      </c>
      <c r="AT168" s="132" t="s">
        <v>78</v>
      </c>
      <c r="AU168" s="132" t="s">
        <v>21</v>
      </c>
      <c r="AY168" s="125" t="s">
        <v>138</v>
      </c>
      <c r="BK168" s="133">
        <f>SUM(BK169:BK176)</f>
        <v>0</v>
      </c>
    </row>
    <row r="169" spans="2:65" s="1" customFormat="1" ht="24.2" customHeight="1">
      <c r="B169" s="32"/>
      <c r="C169" s="136" t="s">
        <v>241</v>
      </c>
      <c r="D169" s="136" t="s">
        <v>140</v>
      </c>
      <c r="E169" s="137" t="s">
        <v>769</v>
      </c>
      <c r="F169" s="138" t="s">
        <v>770</v>
      </c>
      <c r="G169" s="139" t="s">
        <v>386</v>
      </c>
      <c r="H169" s="140">
        <v>10</v>
      </c>
      <c r="I169" s="141"/>
      <c r="J169" s="142">
        <f>ROUND(I169*H169,2)</f>
        <v>0</v>
      </c>
      <c r="K169" s="138" t="s">
        <v>1</v>
      </c>
      <c r="L169" s="32"/>
      <c r="M169" s="143" t="s">
        <v>1</v>
      </c>
      <c r="N169" s="144" t="s">
        <v>44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253</v>
      </c>
      <c r="AT169" s="147" t="s">
        <v>140</v>
      </c>
      <c r="AU169" s="147" t="s">
        <v>87</v>
      </c>
      <c r="AY169" s="17" t="s">
        <v>138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21</v>
      </c>
      <c r="BK169" s="148">
        <f>ROUND(I169*H169,2)</f>
        <v>0</v>
      </c>
      <c r="BL169" s="17" t="s">
        <v>253</v>
      </c>
      <c r="BM169" s="147" t="s">
        <v>351</v>
      </c>
    </row>
    <row r="170" spans="2:65" s="1" customFormat="1">
      <c r="B170" s="32"/>
      <c r="D170" s="149" t="s">
        <v>147</v>
      </c>
      <c r="F170" s="150" t="s">
        <v>770</v>
      </c>
      <c r="I170" s="151"/>
      <c r="L170" s="32"/>
      <c r="M170" s="152"/>
      <c r="T170" s="56"/>
      <c r="AT170" s="17" t="s">
        <v>147</v>
      </c>
      <c r="AU170" s="17" t="s">
        <v>87</v>
      </c>
    </row>
    <row r="171" spans="2:65" s="1" customFormat="1" ht="16.5" customHeight="1">
      <c r="B171" s="32"/>
      <c r="C171" s="171" t="s">
        <v>247</v>
      </c>
      <c r="D171" s="171" t="s">
        <v>270</v>
      </c>
      <c r="E171" s="172" t="s">
        <v>771</v>
      </c>
      <c r="F171" s="173" t="s">
        <v>772</v>
      </c>
      <c r="G171" s="174" t="s">
        <v>386</v>
      </c>
      <c r="H171" s="175">
        <v>10</v>
      </c>
      <c r="I171" s="176"/>
      <c r="J171" s="177">
        <f>ROUND(I171*H171,2)</f>
        <v>0</v>
      </c>
      <c r="K171" s="173" t="s">
        <v>1</v>
      </c>
      <c r="L171" s="178"/>
      <c r="M171" s="179" t="s">
        <v>1</v>
      </c>
      <c r="N171" s="180" t="s">
        <v>44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383</v>
      </c>
      <c r="AT171" s="147" t="s">
        <v>270</v>
      </c>
      <c r="AU171" s="147" t="s">
        <v>87</v>
      </c>
      <c r="AY171" s="17" t="s">
        <v>138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21</v>
      </c>
      <c r="BK171" s="148">
        <f>ROUND(I171*H171,2)</f>
        <v>0</v>
      </c>
      <c r="BL171" s="17" t="s">
        <v>253</v>
      </c>
      <c r="BM171" s="147" t="s">
        <v>366</v>
      </c>
    </row>
    <row r="172" spans="2:65" s="1" customFormat="1">
      <c r="B172" s="32"/>
      <c r="D172" s="149" t="s">
        <v>147</v>
      </c>
      <c r="F172" s="150" t="s">
        <v>772</v>
      </c>
      <c r="I172" s="151"/>
      <c r="L172" s="32"/>
      <c r="M172" s="152"/>
      <c r="T172" s="56"/>
      <c r="AT172" s="17" t="s">
        <v>147</v>
      </c>
      <c r="AU172" s="17" t="s">
        <v>87</v>
      </c>
    </row>
    <row r="173" spans="2:65" s="1" customFormat="1" ht="24.2" customHeight="1">
      <c r="B173" s="32"/>
      <c r="C173" s="136" t="s">
        <v>253</v>
      </c>
      <c r="D173" s="136" t="s">
        <v>140</v>
      </c>
      <c r="E173" s="137" t="s">
        <v>773</v>
      </c>
      <c r="F173" s="138" t="s">
        <v>774</v>
      </c>
      <c r="G173" s="139" t="s">
        <v>386</v>
      </c>
      <c r="H173" s="140">
        <v>52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44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253</v>
      </c>
      <c r="AT173" s="147" t="s">
        <v>140</v>
      </c>
      <c r="AU173" s="147" t="s">
        <v>87</v>
      </c>
      <c r="AY173" s="17" t="s">
        <v>138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21</v>
      </c>
      <c r="BK173" s="148">
        <f>ROUND(I173*H173,2)</f>
        <v>0</v>
      </c>
      <c r="BL173" s="17" t="s">
        <v>253</v>
      </c>
      <c r="BM173" s="147" t="s">
        <v>383</v>
      </c>
    </row>
    <row r="174" spans="2:65" s="1" customFormat="1">
      <c r="B174" s="32"/>
      <c r="D174" s="149" t="s">
        <v>147</v>
      </c>
      <c r="F174" s="150" t="s">
        <v>774</v>
      </c>
      <c r="I174" s="151"/>
      <c r="L174" s="32"/>
      <c r="M174" s="152"/>
      <c r="T174" s="56"/>
      <c r="AT174" s="17" t="s">
        <v>147</v>
      </c>
      <c r="AU174" s="17" t="s">
        <v>87</v>
      </c>
    </row>
    <row r="175" spans="2:65" s="1" customFormat="1" ht="16.5" customHeight="1">
      <c r="B175" s="32"/>
      <c r="C175" s="171" t="s">
        <v>261</v>
      </c>
      <c r="D175" s="171" t="s">
        <v>270</v>
      </c>
      <c r="E175" s="172" t="s">
        <v>775</v>
      </c>
      <c r="F175" s="173" t="s">
        <v>776</v>
      </c>
      <c r="G175" s="174" t="s">
        <v>386</v>
      </c>
      <c r="H175" s="175">
        <v>52</v>
      </c>
      <c r="I175" s="176"/>
      <c r="J175" s="177">
        <f>ROUND(I175*H175,2)</f>
        <v>0</v>
      </c>
      <c r="K175" s="173" t="s">
        <v>1</v>
      </c>
      <c r="L175" s="178"/>
      <c r="M175" s="179" t="s">
        <v>1</v>
      </c>
      <c r="N175" s="180" t="s">
        <v>44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383</v>
      </c>
      <c r="AT175" s="147" t="s">
        <v>270</v>
      </c>
      <c r="AU175" s="147" t="s">
        <v>87</v>
      </c>
      <c r="AY175" s="17" t="s">
        <v>138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21</v>
      </c>
      <c r="BK175" s="148">
        <f>ROUND(I175*H175,2)</f>
        <v>0</v>
      </c>
      <c r="BL175" s="17" t="s">
        <v>253</v>
      </c>
      <c r="BM175" s="147" t="s">
        <v>397</v>
      </c>
    </row>
    <row r="176" spans="2:65" s="1" customFormat="1">
      <c r="B176" s="32"/>
      <c r="D176" s="149" t="s">
        <v>147</v>
      </c>
      <c r="F176" s="150" t="s">
        <v>776</v>
      </c>
      <c r="I176" s="151"/>
      <c r="L176" s="32"/>
      <c r="M176" s="152"/>
      <c r="T176" s="56"/>
      <c r="AT176" s="17" t="s">
        <v>147</v>
      </c>
      <c r="AU176" s="17" t="s">
        <v>87</v>
      </c>
    </row>
    <row r="177" spans="2:65" s="11" customFormat="1" ht="22.9" customHeight="1">
      <c r="B177" s="124"/>
      <c r="D177" s="125" t="s">
        <v>78</v>
      </c>
      <c r="E177" s="134" t="s">
        <v>777</v>
      </c>
      <c r="F177" s="134" t="s">
        <v>778</v>
      </c>
      <c r="I177" s="127"/>
      <c r="J177" s="135">
        <f>BK177</f>
        <v>0</v>
      </c>
      <c r="L177" s="124"/>
      <c r="M177" s="129"/>
      <c r="P177" s="130">
        <f>SUM(P178:P185)</f>
        <v>0</v>
      </c>
      <c r="R177" s="130">
        <f>SUM(R178:R185)</f>
        <v>0</v>
      </c>
      <c r="T177" s="131">
        <f>SUM(T178:T185)</f>
        <v>0</v>
      </c>
      <c r="AR177" s="125" t="s">
        <v>87</v>
      </c>
      <c r="AT177" s="132" t="s">
        <v>78</v>
      </c>
      <c r="AU177" s="132" t="s">
        <v>21</v>
      </c>
      <c r="AY177" s="125" t="s">
        <v>138</v>
      </c>
      <c r="BK177" s="133">
        <f>SUM(BK178:BK185)</f>
        <v>0</v>
      </c>
    </row>
    <row r="178" spans="2:65" s="1" customFormat="1" ht="24.2" customHeight="1">
      <c r="B178" s="32"/>
      <c r="C178" s="136" t="s">
        <v>269</v>
      </c>
      <c r="D178" s="136" t="s">
        <v>140</v>
      </c>
      <c r="E178" s="137" t="s">
        <v>779</v>
      </c>
      <c r="F178" s="138" t="s">
        <v>780</v>
      </c>
      <c r="G178" s="139" t="s">
        <v>143</v>
      </c>
      <c r="H178" s="140">
        <v>20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44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253</v>
      </c>
      <c r="AT178" s="147" t="s">
        <v>140</v>
      </c>
      <c r="AU178" s="147" t="s">
        <v>87</v>
      </c>
      <c r="AY178" s="17" t="s">
        <v>138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21</v>
      </c>
      <c r="BK178" s="148">
        <f>ROUND(I178*H178,2)</f>
        <v>0</v>
      </c>
      <c r="BL178" s="17" t="s">
        <v>253</v>
      </c>
      <c r="BM178" s="147" t="s">
        <v>409</v>
      </c>
    </row>
    <row r="179" spans="2:65" s="1" customFormat="1">
      <c r="B179" s="32"/>
      <c r="D179" s="149" t="s">
        <v>147</v>
      </c>
      <c r="F179" s="150" t="s">
        <v>780</v>
      </c>
      <c r="I179" s="151"/>
      <c r="L179" s="32"/>
      <c r="M179" s="152"/>
      <c r="T179" s="56"/>
      <c r="AT179" s="17" t="s">
        <v>147</v>
      </c>
      <c r="AU179" s="17" t="s">
        <v>87</v>
      </c>
    </row>
    <row r="180" spans="2:65" s="1" customFormat="1" ht="16.5" customHeight="1">
      <c r="B180" s="32"/>
      <c r="C180" s="171" t="s">
        <v>275</v>
      </c>
      <c r="D180" s="171" t="s">
        <v>270</v>
      </c>
      <c r="E180" s="172" t="s">
        <v>781</v>
      </c>
      <c r="F180" s="173" t="s">
        <v>782</v>
      </c>
      <c r="G180" s="174" t="s">
        <v>640</v>
      </c>
      <c r="H180" s="175">
        <v>4</v>
      </c>
      <c r="I180" s="176"/>
      <c r="J180" s="177">
        <f>ROUND(I180*H180,2)</f>
        <v>0</v>
      </c>
      <c r="K180" s="173" t="s">
        <v>1</v>
      </c>
      <c r="L180" s="178"/>
      <c r="M180" s="179" t="s">
        <v>1</v>
      </c>
      <c r="N180" s="180" t="s">
        <v>44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383</v>
      </c>
      <c r="AT180" s="147" t="s">
        <v>270</v>
      </c>
      <c r="AU180" s="147" t="s">
        <v>87</v>
      </c>
      <c r="AY180" s="17" t="s">
        <v>138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21</v>
      </c>
      <c r="BK180" s="148">
        <f>ROUND(I180*H180,2)</f>
        <v>0</v>
      </c>
      <c r="BL180" s="17" t="s">
        <v>253</v>
      </c>
      <c r="BM180" s="147" t="s">
        <v>422</v>
      </c>
    </row>
    <row r="181" spans="2:65" s="1" customFormat="1">
      <c r="B181" s="32"/>
      <c r="D181" s="149" t="s">
        <v>147</v>
      </c>
      <c r="F181" s="150" t="s">
        <v>782</v>
      </c>
      <c r="I181" s="151"/>
      <c r="L181" s="32"/>
      <c r="M181" s="152"/>
      <c r="T181" s="56"/>
      <c r="AT181" s="17" t="s">
        <v>147</v>
      </c>
      <c r="AU181" s="17" t="s">
        <v>87</v>
      </c>
    </row>
    <row r="182" spans="2:65" s="1" customFormat="1" ht="24.2" customHeight="1">
      <c r="B182" s="32"/>
      <c r="C182" s="171" t="s">
        <v>284</v>
      </c>
      <c r="D182" s="171" t="s">
        <v>270</v>
      </c>
      <c r="E182" s="172" t="s">
        <v>783</v>
      </c>
      <c r="F182" s="173" t="s">
        <v>784</v>
      </c>
      <c r="G182" s="174" t="s">
        <v>785</v>
      </c>
      <c r="H182" s="175">
        <v>1</v>
      </c>
      <c r="I182" s="176"/>
      <c r="J182" s="177">
        <f>ROUND(I182*H182,2)</f>
        <v>0</v>
      </c>
      <c r="K182" s="173" t="s">
        <v>1</v>
      </c>
      <c r="L182" s="178"/>
      <c r="M182" s="179" t="s">
        <v>1</v>
      </c>
      <c r="N182" s="180" t="s">
        <v>44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383</v>
      </c>
      <c r="AT182" s="147" t="s">
        <v>270</v>
      </c>
      <c r="AU182" s="147" t="s">
        <v>87</v>
      </c>
      <c r="AY182" s="17" t="s">
        <v>138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21</v>
      </c>
      <c r="BK182" s="148">
        <f>ROUND(I182*H182,2)</f>
        <v>0</v>
      </c>
      <c r="BL182" s="17" t="s">
        <v>253</v>
      </c>
      <c r="BM182" s="147" t="s">
        <v>434</v>
      </c>
    </row>
    <row r="183" spans="2:65" s="1" customFormat="1">
      <c r="B183" s="32"/>
      <c r="D183" s="149" t="s">
        <v>147</v>
      </c>
      <c r="F183" s="150" t="s">
        <v>784</v>
      </c>
      <c r="I183" s="151"/>
      <c r="L183" s="32"/>
      <c r="M183" s="152"/>
      <c r="T183" s="56"/>
      <c r="AT183" s="17" t="s">
        <v>147</v>
      </c>
      <c r="AU183" s="17" t="s">
        <v>87</v>
      </c>
    </row>
    <row r="184" spans="2:65" s="1" customFormat="1" ht="16.5" customHeight="1">
      <c r="B184" s="32"/>
      <c r="C184" s="136" t="s">
        <v>7</v>
      </c>
      <c r="D184" s="136" t="s">
        <v>140</v>
      </c>
      <c r="E184" s="137" t="s">
        <v>786</v>
      </c>
      <c r="F184" s="138" t="s">
        <v>787</v>
      </c>
      <c r="G184" s="139" t="s">
        <v>143</v>
      </c>
      <c r="H184" s="140">
        <v>2</v>
      </c>
      <c r="I184" s="141"/>
      <c r="J184" s="142">
        <f>ROUND(I184*H184,2)</f>
        <v>0</v>
      </c>
      <c r="K184" s="138" t="s">
        <v>1</v>
      </c>
      <c r="L184" s="32"/>
      <c r="M184" s="143" t="s">
        <v>1</v>
      </c>
      <c r="N184" s="144" t="s">
        <v>44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253</v>
      </c>
      <c r="AT184" s="147" t="s">
        <v>140</v>
      </c>
      <c r="AU184" s="147" t="s">
        <v>87</v>
      </c>
      <c r="AY184" s="17" t="s">
        <v>138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21</v>
      </c>
      <c r="BK184" s="148">
        <f>ROUND(I184*H184,2)</f>
        <v>0</v>
      </c>
      <c r="BL184" s="17" t="s">
        <v>253</v>
      </c>
      <c r="BM184" s="147" t="s">
        <v>447</v>
      </c>
    </row>
    <row r="185" spans="2:65" s="1" customFormat="1">
      <c r="B185" s="32"/>
      <c r="D185" s="149" t="s">
        <v>147</v>
      </c>
      <c r="F185" s="150" t="s">
        <v>787</v>
      </c>
      <c r="I185" s="151"/>
      <c r="L185" s="32"/>
      <c r="M185" s="152"/>
      <c r="T185" s="56"/>
      <c r="AT185" s="17" t="s">
        <v>147</v>
      </c>
      <c r="AU185" s="17" t="s">
        <v>87</v>
      </c>
    </row>
    <row r="186" spans="2:65" s="11" customFormat="1" ht="22.9" customHeight="1">
      <c r="B186" s="124"/>
      <c r="D186" s="125" t="s">
        <v>78</v>
      </c>
      <c r="E186" s="134" t="s">
        <v>788</v>
      </c>
      <c r="F186" s="134" t="s">
        <v>789</v>
      </c>
      <c r="I186" s="127"/>
      <c r="J186" s="135">
        <f>BK186</f>
        <v>0</v>
      </c>
      <c r="L186" s="124"/>
      <c r="M186" s="129"/>
      <c r="P186" s="130">
        <f>SUM(P187:P190)</f>
        <v>0</v>
      </c>
      <c r="R186" s="130">
        <f>SUM(R187:R190)</f>
        <v>0</v>
      </c>
      <c r="T186" s="131">
        <f>SUM(T187:T190)</f>
        <v>0</v>
      </c>
      <c r="AR186" s="125" t="s">
        <v>87</v>
      </c>
      <c r="AT186" s="132" t="s">
        <v>78</v>
      </c>
      <c r="AU186" s="132" t="s">
        <v>21</v>
      </c>
      <c r="AY186" s="125" t="s">
        <v>138</v>
      </c>
      <c r="BK186" s="133">
        <f>SUM(BK187:BK190)</f>
        <v>0</v>
      </c>
    </row>
    <row r="187" spans="2:65" s="1" customFormat="1" ht="16.5" customHeight="1">
      <c r="B187" s="32"/>
      <c r="C187" s="136" t="s">
        <v>298</v>
      </c>
      <c r="D187" s="136" t="s">
        <v>140</v>
      </c>
      <c r="E187" s="137" t="s">
        <v>790</v>
      </c>
      <c r="F187" s="138" t="s">
        <v>791</v>
      </c>
      <c r="G187" s="139" t="s">
        <v>153</v>
      </c>
      <c r="H187" s="140">
        <v>1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44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253</v>
      </c>
      <c r="AT187" s="147" t="s">
        <v>140</v>
      </c>
      <c r="AU187" s="147" t="s">
        <v>87</v>
      </c>
      <c r="AY187" s="17" t="s">
        <v>138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21</v>
      </c>
      <c r="BK187" s="148">
        <f>ROUND(I187*H187,2)</f>
        <v>0</v>
      </c>
      <c r="BL187" s="17" t="s">
        <v>253</v>
      </c>
      <c r="BM187" s="147" t="s">
        <v>463</v>
      </c>
    </row>
    <row r="188" spans="2:65" s="1" customFormat="1">
      <c r="B188" s="32"/>
      <c r="D188" s="149" t="s">
        <v>147</v>
      </c>
      <c r="F188" s="150" t="s">
        <v>791</v>
      </c>
      <c r="I188" s="151"/>
      <c r="L188" s="32"/>
      <c r="M188" s="152"/>
      <c r="T188" s="56"/>
      <c r="AT188" s="17" t="s">
        <v>147</v>
      </c>
      <c r="AU188" s="17" t="s">
        <v>87</v>
      </c>
    </row>
    <row r="189" spans="2:65" s="1" customFormat="1" ht="16.5" customHeight="1">
      <c r="B189" s="32"/>
      <c r="C189" s="171" t="s">
        <v>310</v>
      </c>
      <c r="D189" s="171" t="s">
        <v>270</v>
      </c>
      <c r="E189" s="172" t="s">
        <v>792</v>
      </c>
      <c r="F189" s="173" t="s">
        <v>791</v>
      </c>
      <c r="G189" s="174" t="s">
        <v>153</v>
      </c>
      <c r="H189" s="175">
        <v>1</v>
      </c>
      <c r="I189" s="176"/>
      <c r="J189" s="177">
        <f>ROUND(I189*H189,2)</f>
        <v>0</v>
      </c>
      <c r="K189" s="173" t="s">
        <v>1</v>
      </c>
      <c r="L189" s="178"/>
      <c r="M189" s="179" t="s">
        <v>1</v>
      </c>
      <c r="N189" s="180" t="s">
        <v>44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383</v>
      </c>
      <c r="AT189" s="147" t="s">
        <v>270</v>
      </c>
      <c r="AU189" s="147" t="s">
        <v>87</v>
      </c>
      <c r="AY189" s="17" t="s">
        <v>138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21</v>
      </c>
      <c r="BK189" s="148">
        <f>ROUND(I189*H189,2)</f>
        <v>0</v>
      </c>
      <c r="BL189" s="17" t="s">
        <v>253</v>
      </c>
      <c r="BM189" s="147" t="s">
        <v>477</v>
      </c>
    </row>
    <row r="190" spans="2:65" s="1" customFormat="1">
      <c r="B190" s="32"/>
      <c r="D190" s="149" t="s">
        <v>147</v>
      </c>
      <c r="F190" s="150" t="s">
        <v>791</v>
      </c>
      <c r="I190" s="151"/>
      <c r="L190" s="32"/>
      <c r="M190" s="152"/>
      <c r="T190" s="56"/>
      <c r="AT190" s="17" t="s">
        <v>147</v>
      </c>
      <c r="AU190" s="17" t="s">
        <v>87</v>
      </c>
    </row>
    <row r="191" spans="2:65" s="11" customFormat="1" ht="22.9" customHeight="1">
      <c r="B191" s="124"/>
      <c r="D191" s="125" t="s">
        <v>78</v>
      </c>
      <c r="E191" s="134" t="s">
        <v>793</v>
      </c>
      <c r="F191" s="134" t="s">
        <v>794</v>
      </c>
      <c r="I191" s="127"/>
      <c r="J191" s="135">
        <f>BK191</f>
        <v>0</v>
      </c>
      <c r="L191" s="124"/>
      <c r="M191" s="129"/>
      <c r="P191" s="130">
        <f>SUM(P192:P197)</f>
        <v>0</v>
      </c>
      <c r="R191" s="130">
        <f>SUM(R192:R197)</f>
        <v>0</v>
      </c>
      <c r="T191" s="131">
        <f>SUM(T192:T197)</f>
        <v>0</v>
      </c>
      <c r="AR191" s="125" t="s">
        <v>87</v>
      </c>
      <c r="AT191" s="132" t="s">
        <v>78</v>
      </c>
      <c r="AU191" s="132" t="s">
        <v>21</v>
      </c>
      <c r="AY191" s="125" t="s">
        <v>138</v>
      </c>
      <c r="BK191" s="133">
        <f>SUM(BK192:BK197)</f>
        <v>0</v>
      </c>
    </row>
    <row r="192" spans="2:65" s="1" customFormat="1" ht="24.2" customHeight="1">
      <c r="B192" s="32"/>
      <c r="C192" s="136" t="s">
        <v>319</v>
      </c>
      <c r="D192" s="136" t="s">
        <v>140</v>
      </c>
      <c r="E192" s="137" t="s">
        <v>795</v>
      </c>
      <c r="F192" s="138" t="s">
        <v>796</v>
      </c>
      <c r="G192" s="139" t="s">
        <v>143</v>
      </c>
      <c r="H192" s="140">
        <v>2</v>
      </c>
      <c r="I192" s="141"/>
      <c r="J192" s="142">
        <f>ROUND(I192*H192,2)</f>
        <v>0</v>
      </c>
      <c r="K192" s="138" t="s">
        <v>1</v>
      </c>
      <c r="L192" s="32"/>
      <c r="M192" s="143" t="s">
        <v>1</v>
      </c>
      <c r="N192" s="144" t="s">
        <v>44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253</v>
      </c>
      <c r="AT192" s="147" t="s">
        <v>140</v>
      </c>
      <c r="AU192" s="147" t="s">
        <v>87</v>
      </c>
      <c r="AY192" s="17" t="s">
        <v>138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21</v>
      </c>
      <c r="BK192" s="148">
        <f>ROUND(I192*H192,2)</f>
        <v>0</v>
      </c>
      <c r="BL192" s="17" t="s">
        <v>253</v>
      </c>
      <c r="BM192" s="147" t="s">
        <v>489</v>
      </c>
    </row>
    <row r="193" spans="2:65" s="1" customFormat="1">
      <c r="B193" s="32"/>
      <c r="D193" s="149" t="s">
        <v>147</v>
      </c>
      <c r="F193" s="150" t="s">
        <v>796</v>
      </c>
      <c r="I193" s="151"/>
      <c r="L193" s="32"/>
      <c r="M193" s="152"/>
      <c r="T193" s="56"/>
      <c r="AT193" s="17" t="s">
        <v>147</v>
      </c>
      <c r="AU193" s="17" t="s">
        <v>87</v>
      </c>
    </row>
    <row r="194" spans="2:65" s="1" customFormat="1" ht="24.2" customHeight="1">
      <c r="B194" s="32"/>
      <c r="C194" s="171" t="s">
        <v>325</v>
      </c>
      <c r="D194" s="171" t="s">
        <v>270</v>
      </c>
      <c r="E194" s="172" t="s">
        <v>797</v>
      </c>
      <c r="F194" s="173" t="s">
        <v>798</v>
      </c>
      <c r="G194" s="174" t="s">
        <v>143</v>
      </c>
      <c r="H194" s="175">
        <v>2</v>
      </c>
      <c r="I194" s="176"/>
      <c r="J194" s="177">
        <f>ROUND(I194*H194,2)</f>
        <v>0</v>
      </c>
      <c r="K194" s="173" t="s">
        <v>1</v>
      </c>
      <c r="L194" s="178"/>
      <c r="M194" s="179" t="s">
        <v>1</v>
      </c>
      <c r="N194" s="180" t="s">
        <v>44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383</v>
      </c>
      <c r="AT194" s="147" t="s">
        <v>270</v>
      </c>
      <c r="AU194" s="147" t="s">
        <v>87</v>
      </c>
      <c r="AY194" s="17" t="s">
        <v>138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21</v>
      </c>
      <c r="BK194" s="148">
        <f>ROUND(I194*H194,2)</f>
        <v>0</v>
      </c>
      <c r="BL194" s="17" t="s">
        <v>253</v>
      </c>
      <c r="BM194" s="147" t="s">
        <v>502</v>
      </c>
    </row>
    <row r="195" spans="2:65" s="1" customFormat="1" ht="19.5">
      <c r="B195" s="32"/>
      <c r="D195" s="149" t="s">
        <v>147</v>
      </c>
      <c r="F195" s="150" t="s">
        <v>798</v>
      </c>
      <c r="I195" s="151"/>
      <c r="L195" s="32"/>
      <c r="M195" s="152"/>
      <c r="T195" s="56"/>
      <c r="AT195" s="17" t="s">
        <v>147</v>
      </c>
      <c r="AU195" s="17" t="s">
        <v>87</v>
      </c>
    </row>
    <row r="196" spans="2:65" s="1" customFormat="1" ht="16.5" customHeight="1">
      <c r="B196" s="32"/>
      <c r="C196" s="136" t="s">
        <v>334</v>
      </c>
      <c r="D196" s="136" t="s">
        <v>140</v>
      </c>
      <c r="E196" s="137" t="s">
        <v>799</v>
      </c>
      <c r="F196" s="138" t="s">
        <v>800</v>
      </c>
      <c r="G196" s="139" t="s">
        <v>801</v>
      </c>
      <c r="H196" s="140">
        <v>1</v>
      </c>
      <c r="I196" s="141"/>
      <c r="J196" s="142">
        <f>ROUND(I196*H196,2)</f>
        <v>0</v>
      </c>
      <c r="K196" s="138" t="s">
        <v>1</v>
      </c>
      <c r="L196" s="32"/>
      <c r="M196" s="143" t="s">
        <v>1</v>
      </c>
      <c r="N196" s="144" t="s">
        <v>44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253</v>
      </c>
      <c r="AT196" s="147" t="s">
        <v>140</v>
      </c>
      <c r="AU196" s="147" t="s">
        <v>87</v>
      </c>
      <c r="AY196" s="17" t="s">
        <v>138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21</v>
      </c>
      <c r="BK196" s="148">
        <f>ROUND(I196*H196,2)</f>
        <v>0</v>
      </c>
      <c r="BL196" s="17" t="s">
        <v>253</v>
      </c>
      <c r="BM196" s="147" t="s">
        <v>517</v>
      </c>
    </row>
    <row r="197" spans="2:65" s="1" customFormat="1">
      <c r="B197" s="32"/>
      <c r="D197" s="149" t="s">
        <v>147</v>
      </c>
      <c r="F197" s="150" t="s">
        <v>800</v>
      </c>
      <c r="I197" s="151"/>
      <c r="L197" s="32"/>
      <c r="M197" s="152"/>
      <c r="T197" s="56"/>
      <c r="AT197" s="17" t="s">
        <v>147</v>
      </c>
      <c r="AU197" s="17" t="s">
        <v>87</v>
      </c>
    </row>
    <row r="198" spans="2:65" s="11" customFormat="1" ht="22.9" customHeight="1">
      <c r="B198" s="124"/>
      <c r="D198" s="125" t="s">
        <v>78</v>
      </c>
      <c r="E198" s="134" t="s">
        <v>802</v>
      </c>
      <c r="F198" s="134" t="s">
        <v>803</v>
      </c>
      <c r="I198" s="127"/>
      <c r="J198" s="135">
        <f>BK198</f>
        <v>0</v>
      </c>
      <c r="L198" s="124"/>
      <c r="M198" s="129"/>
      <c r="P198" s="130">
        <f>SUM(P199:P202)</f>
        <v>0</v>
      </c>
      <c r="R198" s="130">
        <f>SUM(R199:R202)</f>
        <v>0</v>
      </c>
      <c r="T198" s="131">
        <f>SUM(T199:T202)</f>
        <v>0</v>
      </c>
      <c r="AR198" s="125" t="s">
        <v>87</v>
      </c>
      <c r="AT198" s="132" t="s">
        <v>78</v>
      </c>
      <c r="AU198" s="132" t="s">
        <v>21</v>
      </c>
      <c r="AY198" s="125" t="s">
        <v>138</v>
      </c>
      <c r="BK198" s="133">
        <f>SUM(BK199:BK202)</f>
        <v>0</v>
      </c>
    </row>
    <row r="199" spans="2:65" s="1" customFormat="1" ht="33" customHeight="1">
      <c r="B199" s="32"/>
      <c r="C199" s="136" t="s">
        <v>342</v>
      </c>
      <c r="D199" s="136" t="s">
        <v>140</v>
      </c>
      <c r="E199" s="137" t="s">
        <v>804</v>
      </c>
      <c r="F199" s="138" t="s">
        <v>805</v>
      </c>
      <c r="G199" s="139" t="s">
        <v>143</v>
      </c>
      <c r="H199" s="140">
        <v>1</v>
      </c>
      <c r="I199" s="141"/>
      <c r="J199" s="142">
        <f>ROUND(I199*H199,2)</f>
        <v>0</v>
      </c>
      <c r="K199" s="138" t="s">
        <v>1</v>
      </c>
      <c r="L199" s="32"/>
      <c r="M199" s="143" t="s">
        <v>1</v>
      </c>
      <c r="N199" s="144" t="s">
        <v>44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253</v>
      </c>
      <c r="AT199" s="147" t="s">
        <v>140</v>
      </c>
      <c r="AU199" s="147" t="s">
        <v>87</v>
      </c>
      <c r="AY199" s="17" t="s">
        <v>138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21</v>
      </c>
      <c r="BK199" s="148">
        <f>ROUND(I199*H199,2)</f>
        <v>0</v>
      </c>
      <c r="BL199" s="17" t="s">
        <v>253</v>
      </c>
      <c r="BM199" s="147" t="s">
        <v>534</v>
      </c>
    </row>
    <row r="200" spans="2:65" s="1" customFormat="1" ht="19.5">
      <c r="B200" s="32"/>
      <c r="D200" s="149" t="s">
        <v>147</v>
      </c>
      <c r="F200" s="150" t="s">
        <v>805</v>
      </c>
      <c r="I200" s="151"/>
      <c r="L200" s="32"/>
      <c r="M200" s="152"/>
      <c r="T200" s="56"/>
      <c r="AT200" s="17" t="s">
        <v>147</v>
      </c>
      <c r="AU200" s="17" t="s">
        <v>87</v>
      </c>
    </row>
    <row r="201" spans="2:65" s="1" customFormat="1" ht="33" customHeight="1">
      <c r="B201" s="32"/>
      <c r="C201" s="171" t="s">
        <v>351</v>
      </c>
      <c r="D201" s="171" t="s">
        <v>270</v>
      </c>
      <c r="E201" s="172" t="s">
        <v>806</v>
      </c>
      <c r="F201" s="173" t="s">
        <v>807</v>
      </c>
      <c r="G201" s="174" t="s">
        <v>640</v>
      </c>
      <c r="H201" s="175">
        <v>1</v>
      </c>
      <c r="I201" s="176"/>
      <c r="J201" s="177">
        <f>ROUND(I201*H201,2)</f>
        <v>0</v>
      </c>
      <c r="K201" s="173" t="s">
        <v>1</v>
      </c>
      <c r="L201" s="178"/>
      <c r="M201" s="179" t="s">
        <v>1</v>
      </c>
      <c r="N201" s="180" t="s">
        <v>44</v>
      </c>
      <c r="P201" s="145">
        <f>O201*H201</f>
        <v>0</v>
      </c>
      <c r="Q201" s="145">
        <v>0</v>
      </c>
      <c r="R201" s="145">
        <f>Q201*H201</f>
        <v>0</v>
      </c>
      <c r="S201" s="145">
        <v>0</v>
      </c>
      <c r="T201" s="146">
        <f>S201*H201</f>
        <v>0</v>
      </c>
      <c r="AR201" s="147" t="s">
        <v>383</v>
      </c>
      <c r="AT201" s="147" t="s">
        <v>270</v>
      </c>
      <c r="AU201" s="147" t="s">
        <v>87</v>
      </c>
      <c r="AY201" s="17" t="s">
        <v>138</v>
      </c>
      <c r="BE201" s="148">
        <f>IF(N201="základní",J201,0)</f>
        <v>0</v>
      </c>
      <c r="BF201" s="148">
        <f>IF(N201="snížená",J201,0)</f>
        <v>0</v>
      </c>
      <c r="BG201" s="148">
        <f>IF(N201="zákl. přenesená",J201,0)</f>
        <v>0</v>
      </c>
      <c r="BH201" s="148">
        <f>IF(N201="sníž. přenesená",J201,0)</f>
        <v>0</v>
      </c>
      <c r="BI201" s="148">
        <f>IF(N201="nulová",J201,0)</f>
        <v>0</v>
      </c>
      <c r="BJ201" s="17" t="s">
        <v>21</v>
      </c>
      <c r="BK201" s="148">
        <f>ROUND(I201*H201,2)</f>
        <v>0</v>
      </c>
      <c r="BL201" s="17" t="s">
        <v>253</v>
      </c>
      <c r="BM201" s="147" t="s">
        <v>548</v>
      </c>
    </row>
    <row r="202" spans="2:65" s="1" customFormat="1" ht="19.5">
      <c r="B202" s="32"/>
      <c r="D202" s="149" t="s">
        <v>147</v>
      </c>
      <c r="F202" s="150" t="s">
        <v>807</v>
      </c>
      <c r="I202" s="151"/>
      <c r="L202" s="32"/>
      <c r="M202" s="152"/>
      <c r="T202" s="56"/>
      <c r="AT202" s="17" t="s">
        <v>147</v>
      </c>
      <c r="AU202" s="17" t="s">
        <v>87</v>
      </c>
    </row>
    <row r="203" spans="2:65" s="11" customFormat="1" ht="25.9" customHeight="1">
      <c r="B203" s="124"/>
      <c r="D203" s="125" t="s">
        <v>78</v>
      </c>
      <c r="E203" s="126" t="s">
        <v>96</v>
      </c>
      <c r="F203" s="126" t="s">
        <v>808</v>
      </c>
      <c r="I203" s="127"/>
      <c r="J203" s="128">
        <f>BK203</f>
        <v>0</v>
      </c>
      <c r="L203" s="124"/>
      <c r="M203" s="129"/>
      <c r="P203" s="130">
        <f>P204+P209+P210</f>
        <v>0</v>
      </c>
      <c r="R203" s="130">
        <f>R204+R209+R210</f>
        <v>0</v>
      </c>
      <c r="T203" s="131">
        <f>T204+T209+T210</f>
        <v>0</v>
      </c>
      <c r="AR203" s="125" t="s">
        <v>174</v>
      </c>
      <c r="AT203" s="132" t="s">
        <v>78</v>
      </c>
      <c r="AU203" s="132" t="s">
        <v>79</v>
      </c>
      <c r="AY203" s="125" t="s">
        <v>138</v>
      </c>
      <c r="BK203" s="133">
        <f>BK204+BK209+BK210</f>
        <v>0</v>
      </c>
    </row>
    <row r="204" spans="2:65" s="11" customFormat="1" ht="22.9" customHeight="1">
      <c r="B204" s="124"/>
      <c r="D204" s="125" t="s">
        <v>78</v>
      </c>
      <c r="E204" s="134" t="s">
        <v>809</v>
      </c>
      <c r="F204" s="134" t="s">
        <v>810</v>
      </c>
      <c r="I204" s="127"/>
      <c r="J204" s="135">
        <f>BK204</f>
        <v>0</v>
      </c>
      <c r="L204" s="124"/>
      <c r="M204" s="129"/>
      <c r="P204" s="130">
        <f>SUM(P205:P208)</f>
        <v>0</v>
      </c>
      <c r="R204" s="130">
        <f>SUM(R205:R208)</f>
        <v>0</v>
      </c>
      <c r="T204" s="131">
        <f>SUM(T205:T208)</f>
        <v>0</v>
      </c>
      <c r="AR204" s="125" t="s">
        <v>174</v>
      </c>
      <c r="AT204" s="132" t="s">
        <v>78</v>
      </c>
      <c r="AU204" s="132" t="s">
        <v>21</v>
      </c>
      <c r="AY204" s="125" t="s">
        <v>138</v>
      </c>
      <c r="BK204" s="133">
        <f>SUM(BK205:BK208)</f>
        <v>0</v>
      </c>
    </row>
    <row r="205" spans="2:65" s="1" customFormat="1" ht="21.75" customHeight="1">
      <c r="B205" s="32"/>
      <c r="C205" s="136" t="s">
        <v>358</v>
      </c>
      <c r="D205" s="136" t="s">
        <v>140</v>
      </c>
      <c r="E205" s="137" t="s">
        <v>811</v>
      </c>
      <c r="F205" s="138" t="s">
        <v>812</v>
      </c>
      <c r="G205" s="139" t="s">
        <v>801</v>
      </c>
      <c r="H205" s="140">
        <v>1</v>
      </c>
      <c r="I205" s="141"/>
      <c r="J205" s="142">
        <f>ROUND(I205*H205,2)</f>
        <v>0</v>
      </c>
      <c r="K205" s="138" t="s">
        <v>1</v>
      </c>
      <c r="L205" s="32"/>
      <c r="M205" s="143" t="s">
        <v>1</v>
      </c>
      <c r="N205" s="144" t="s">
        <v>44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145</v>
      </c>
      <c r="AT205" s="147" t="s">
        <v>140</v>
      </c>
      <c r="AU205" s="147" t="s">
        <v>87</v>
      </c>
      <c r="AY205" s="17" t="s">
        <v>138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21</v>
      </c>
      <c r="BK205" s="148">
        <f>ROUND(I205*H205,2)</f>
        <v>0</v>
      </c>
      <c r="BL205" s="17" t="s">
        <v>145</v>
      </c>
      <c r="BM205" s="147" t="s">
        <v>560</v>
      </c>
    </row>
    <row r="206" spans="2:65" s="1" customFormat="1">
      <c r="B206" s="32"/>
      <c r="D206" s="149" t="s">
        <v>147</v>
      </c>
      <c r="F206" s="150" t="s">
        <v>812</v>
      </c>
      <c r="I206" s="151"/>
      <c r="L206" s="32"/>
      <c r="M206" s="152"/>
      <c r="T206" s="56"/>
      <c r="AT206" s="17" t="s">
        <v>147</v>
      </c>
      <c r="AU206" s="17" t="s">
        <v>87</v>
      </c>
    </row>
    <row r="207" spans="2:65" s="1" customFormat="1" ht="33" customHeight="1">
      <c r="B207" s="32"/>
      <c r="C207" s="136" t="s">
        <v>366</v>
      </c>
      <c r="D207" s="136" t="s">
        <v>140</v>
      </c>
      <c r="E207" s="137" t="s">
        <v>813</v>
      </c>
      <c r="F207" s="138" t="s">
        <v>814</v>
      </c>
      <c r="G207" s="139" t="s">
        <v>801</v>
      </c>
      <c r="H207" s="140">
        <v>1</v>
      </c>
      <c r="I207" s="141"/>
      <c r="J207" s="142">
        <f>ROUND(I207*H207,2)</f>
        <v>0</v>
      </c>
      <c r="K207" s="138" t="s">
        <v>1</v>
      </c>
      <c r="L207" s="32"/>
      <c r="M207" s="143" t="s">
        <v>1</v>
      </c>
      <c r="N207" s="144" t="s">
        <v>44</v>
      </c>
      <c r="P207" s="145">
        <f>O207*H207</f>
        <v>0</v>
      </c>
      <c r="Q207" s="145">
        <v>0</v>
      </c>
      <c r="R207" s="145">
        <f>Q207*H207</f>
        <v>0</v>
      </c>
      <c r="S207" s="145">
        <v>0</v>
      </c>
      <c r="T207" s="146">
        <f>S207*H207</f>
        <v>0</v>
      </c>
      <c r="AR207" s="147" t="s">
        <v>145</v>
      </c>
      <c r="AT207" s="147" t="s">
        <v>140</v>
      </c>
      <c r="AU207" s="147" t="s">
        <v>87</v>
      </c>
      <c r="AY207" s="17" t="s">
        <v>138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21</v>
      </c>
      <c r="BK207" s="148">
        <f>ROUND(I207*H207,2)</f>
        <v>0</v>
      </c>
      <c r="BL207" s="17" t="s">
        <v>145</v>
      </c>
      <c r="BM207" s="147" t="s">
        <v>573</v>
      </c>
    </row>
    <row r="208" spans="2:65" s="1" customFormat="1" ht="19.5">
      <c r="B208" s="32"/>
      <c r="D208" s="149" t="s">
        <v>147</v>
      </c>
      <c r="F208" s="150" t="s">
        <v>814</v>
      </c>
      <c r="I208" s="151"/>
      <c r="L208" s="32"/>
      <c r="M208" s="152"/>
      <c r="T208" s="56"/>
      <c r="AT208" s="17" t="s">
        <v>147</v>
      </c>
      <c r="AU208" s="17" t="s">
        <v>87</v>
      </c>
    </row>
    <row r="209" spans="2:65" s="11" customFormat="1" ht="22.9" customHeight="1">
      <c r="B209" s="124"/>
      <c r="D209" s="125" t="s">
        <v>78</v>
      </c>
      <c r="E209" s="134" t="s">
        <v>815</v>
      </c>
      <c r="F209" s="134" t="s">
        <v>816</v>
      </c>
      <c r="I209" s="127"/>
      <c r="J209" s="135">
        <f>BK209</f>
        <v>0</v>
      </c>
      <c r="L209" s="124"/>
      <c r="M209" s="129"/>
      <c r="P209" s="130">
        <v>0</v>
      </c>
      <c r="R209" s="130">
        <v>0</v>
      </c>
      <c r="T209" s="131">
        <v>0</v>
      </c>
      <c r="AR209" s="125" t="s">
        <v>174</v>
      </c>
      <c r="AT209" s="132" t="s">
        <v>78</v>
      </c>
      <c r="AU209" s="132" t="s">
        <v>21</v>
      </c>
      <c r="AY209" s="125" t="s">
        <v>138</v>
      </c>
      <c r="BK209" s="133">
        <v>0</v>
      </c>
    </row>
    <row r="210" spans="2:65" s="11" customFormat="1" ht="22.9" customHeight="1">
      <c r="B210" s="124"/>
      <c r="D210" s="125" t="s">
        <v>78</v>
      </c>
      <c r="E210" s="134" t="s">
        <v>817</v>
      </c>
      <c r="F210" s="134" t="s">
        <v>818</v>
      </c>
      <c r="I210" s="127"/>
      <c r="J210" s="135">
        <f>BK210</f>
        <v>0</v>
      </c>
      <c r="L210" s="124"/>
      <c r="M210" s="129"/>
      <c r="P210" s="130">
        <f>SUM(P211:P228)</f>
        <v>0</v>
      </c>
      <c r="R210" s="130">
        <f>SUM(R211:R228)</f>
        <v>0</v>
      </c>
      <c r="T210" s="131">
        <f>SUM(T211:T228)</f>
        <v>0</v>
      </c>
      <c r="AR210" s="125" t="s">
        <v>174</v>
      </c>
      <c r="AT210" s="132" t="s">
        <v>78</v>
      </c>
      <c r="AU210" s="132" t="s">
        <v>21</v>
      </c>
      <c r="AY210" s="125" t="s">
        <v>138</v>
      </c>
      <c r="BK210" s="133">
        <f>SUM(BK211:BK228)</f>
        <v>0</v>
      </c>
    </row>
    <row r="211" spans="2:65" s="1" customFormat="1" ht="16.5" customHeight="1">
      <c r="B211" s="32"/>
      <c r="C211" s="136" t="s">
        <v>372</v>
      </c>
      <c r="D211" s="136" t="s">
        <v>140</v>
      </c>
      <c r="E211" s="137" t="s">
        <v>819</v>
      </c>
      <c r="F211" s="138" t="s">
        <v>820</v>
      </c>
      <c r="G211" s="139" t="s">
        <v>801</v>
      </c>
      <c r="H211" s="140">
        <v>1</v>
      </c>
      <c r="I211" s="141"/>
      <c r="J211" s="142">
        <f>ROUND(I211*H211,2)</f>
        <v>0</v>
      </c>
      <c r="K211" s="138" t="s">
        <v>1</v>
      </c>
      <c r="L211" s="32"/>
      <c r="M211" s="143" t="s">
        <v>1</v>
      </c>
      <c r="N211" s="144" t="s">
        <v>44</v>
      </c>
      <c r="P211" s="145">
        <f>O211*H211</f>
        <v>0</v>
      </c>
      <c r="Q211" s="145">
        <v>0</v>
      </c>
      <c r="R211" s="145">
        <f>Q211*H211</f>
        <v>0</v>
      </c>
      <c r="S211" s="145">
        <v>0</v>
      </c>
      <c r="T211" s="146">
        <f>S211*H211</f>
        <v>0</v>
      </c>
      <c r="AR211" s="147" t="s">
        <v>145</v>
      </c>
      <c r="AT211" s="147" t="s">
        <v>140</v>
      </c>
      <c r="AU211" s="147" t="s">
        <v>87</v>
      </c>
      <c r="AY211" s="17" t="s">
        <v>138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21</v>
      </c>
      <c r="BK211" s="148">
        <f>ROUND(I211*H211,2)</f>
        <v>0</v>
      </c>
      <c r="BL211" s="17" t="s">
        <v>145</v>
      </c>
      <c r="BM211" s="147" t="s">
        <v>585</v>
      </c>
    </row>
    <row r="212" spans="2:65" s="1" customFormat="1">
      <c r="B212" s="32"/>
      <c r="D212" s="149" t="s">
        <v>147</v>
      </c>
      <c r="F212" s="150" t="s">
        <v>820</v>
      </c>
      <c r="I212" s="151"/>
      <c r="L212" s="32"/>
      <c r="M212" s="152"/>
      <c r="T212" s="56"/>
      <c r="AT212" s="17" t="s">
        <v>147</v>
      </c>
      <c r="AU212" s="17" t="s">
        <v>87</v>
      </c>
    </row>
    <row r="213" spans="2:65" s="1" customFormat="1" ht="24.2" customHeight="1">
      <c r="B213" s="32"/>
      <c r="C213" s="136" t="s">
        <v>383</v>
      </c>
      <c r="D213" s="136" t="s">
        <v>140</v>
      </c>
      <c r="E213" s="137" t="s">
        <v>821</v>
      </c>
      <c r="F213" s="138" t="s">
        <v>822</v>
      </c>
      <c r="G213" s="139" t="s">
        <v>386</v>
      </c>
      <c r="H213" s="140">
        <v>49</v>
      </c>
      <c r="I213" s="141"/>
      <c r="J213" s="142">
        <f>ROUND(I213*H213,2)</f>
        <v>0</v>
      </c>
      <c r="K213" s="138" t="s">
        <v>1</v>
      </c>
      <c r="L213" s="32"/>
      <c r="M213" s="143" t="s">
        <v>1</v>
      </c>
      <c r="N213" s="144" t="s">
        <v>44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145</v>
      </c>
      <c r="AT213" s="147" t="s">
        <v>140</v>
      </c>
      <c r="AU213" s="147" t="s">
        <v>87</v>
      </c>
      <c r="AY213" s="17" t="s">
        <v>138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7" t="s">
        <v>21</v>
      </c>
      <c r="BK213" s="148">
        <f>ROUND(I213*H213,2)</f>
        <v>0</v>
      </c>
      <c r="BL213" s="17" t="s">
        <v>145</v>
      </c>
      <c r="BM213" s="147" t="s">
        <v>603</v>
      </c>
    </row>
    <row r="214" spans="2:65" s="1" customFormat="1" ht="19.5">
      <c r="B214" s="32"/>
      <c r="D214" s="149" t="s">
        <v>147</v>
      </c>
      <c r="F214" s="150" t="s">
        <v>822</v>
      </c>
      <c r="I214" s="151"/>
      <c r="L214" s="32"/>
      <c r="M214" s="152"/>
      <c r="T214" s="56"/>
      <c r="AT214" s="17" t="s">
        <v>147</v>
      </c>
      <c r="AU214" s="17" t="s">
        <v>87</v>
      </c>
    </row>
    <row r="215" spans="2:65" s="1" customFormat="1" ht="16.5" customHeight="1">
      <c r="B215" s="32"/>
      <c r="C215" s="171" t="s">
        <v>390</v>
      </c>
      <c r="D215" s="171" t="s">
        <v>270</v>
      </c>
      <c r="E215" s="172" t="s">
        <v>823</v>
      </c>
      <c r="F215" s="173" t="s">
        <v>824</v>
      </c>
      <c r="G215" s="174" t="s">
        <v>183</v>
      </c>
      <c r="H215" s="175">
        <v>2.5</v>
      </c>
      <c r="I215" s="176"/>
      <c r="J215" s="177">
        <f>ROUND(I215*H215,2)</f>
        <v>0</v>
      </c>
      <c r="K215" s="173" t="s">
        <v>1</v>
      </c>
      <c r="L215" s="178"/>
      <c r="M215" s="179" t="s">
        <v>1</v>
      </c>
      <c r="N215" s="180" t="s">
        <v>44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196</v>
      </c>
      <c r="AT215" s="147" t="s">
        <v>270</v>
      </c>
      <c r="AU215" s="147" t="s">
        <v>87</v>
      </c>
      <c r="AY215" s="17" t="s">
        <v>138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21</v>
      </c>
      <c r="BK215" s="148">
        <f>ROUND(I215*H215,2)</f>
        <v>0</v>
      </c>
      <c r="BL215" s="17" t="s">
        <v>145</v>
      </c>
      <c r="BM215" s="147" t="s">
        <v>617</v>
      </c>
    </row>
    <row r="216" spans="2:65" s="1" customFormat="1">
      <c r="B216" s="32"/>
      <c r="D216" s="149" t="s">
        <v>147</v>
      </c>
      <c r="F216" s="150" t="s">
        <v>824</v>
      </c>
      <c r="I216" s="151"/>
      <c r="L216" s="32"/>
      <c r="M216" s="152"/>
      <c r="T216" s="56"/>
      <c r="AT216" s="17" t="s">
        <v>147</v>
      </c>
      <c r="AU216" s="17" t="s">
        <v>87</v>
      </c>
    </row>
    <row r="217" spans="2:65" s="1" customFormat="1" ht="16.5" customHeight="1">
      <c r="B217" s="32"/>
      <c r="C217" s="171" t="s">
        <v>397</v>
      </c>
      <c r="D217" s="171" t="s">
        <v>270</v>
      </c>
      <c r="E217" s="172" t="s">
        <v>825</v>
      </c>
      <c r="F217" s="173" t="s">
        <v>826</v>
      </c>
      <c r="G217" s="174" t="s">
        <v>386</v>
      </c>
      <c r="H217" s="175">
        <v>49</v>
      </c>
      <c r="I217" s="176"/>
      <c r="J217" s="177">
        <f>ROUND(I217*H217,2)</f>
        <v>0</v>
      </c>
      <c r="K217" s="173" t="s">
        <v>1</v>
      </c>
      <c r="L217" s="178"/>
      <c r="M217" s="179" t="s">
        <v>1</v>
      </c>
      <c r="N217" s="180" t="s">
        <v>44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196</v>
      </c>
      <c r="AT217" s="147" t="s">
        <v>270</v>
      </c>
      <c r="AU217" s="147" t="s">
        <v>87</v>
      </c>
      <c r="AY217" s="17" t="s">
        <v>138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21</v>
      </c>
      <c r="BK217" s="148">
        <f>ROUND(I217*H217,2)</f>
        <v>0</v>
      </c>
      <c r="BL217" s="17" t="s">
        <v>145</v>
      </c>
      <c r="BM217" s="147" t="s">
        <v>628</v>
      </c>
    </row>
    <row r="218" spans="2:65" s="1" customFormat="1">
      <c r="B218" s="32"/>
      <c r="D218" s="149" t="s">
        <v>147</v>
      </c>
      <c r="F218" s="150" t="s">
        <v>826</v>
      </c>
      <c r="I218" s="151"/>
      <c r="L218" s="32"/>
      <c r="M218" s="152"/>
      <c r="T218" s="56"/>
      <c r="AT218" s="17" t="s">
        <v>147</v>
      </c>
      <c r="AU218" s="17" t="s">
        <v>87</v>
      </c>
    </row>
    <row r="219" spans="2:65" s="1" customFormat="1" ht="16.5" customHeight="1">
      <c r="B219" s="32"/>
      <c r="C219" s="136" t="s">
        <v>402</v>
      </c>
      <c r="D219" s="136" t="s">
        <v>140</v>
      </c>
      <c r="E219" s="137" t="s">
        <v>827</v>
      </c>
      <c r="F219" s="138" t="s">
        <v>828</v>
      </c>
      <c r="G219" s="139" t="s">
        <v>746</v>
      </c>
      <c r="H219" s="140">
        <v>1</v>
      </c>
      <c r="I219" s="141"/>
      <c r="J219" s="142">
        <f>ROUND(I219*H219,2)</f>
        <v>0</v>
      </c>
      <c r="K219" s="138" t="s">
        <v>1</v>
      </c>
      <c r="L219" s="32"/>
      <c r="M219" s="143" t="s">
        <v>1</v>
      </c>
      <c r="N219" s="144" t="s">
        <v>44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145</v>
      </c>
      <c r="AT219" s="147" t="s">
        <v>140</v>
      </c>
      <c r="AU219" s="147" t="s">
        <v>87</v>
      </c>
      <c r="AY219" s="17" t="s">
        <v>138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21</v>
      </c>
      <c r="BK219" s="148">
        <f>ROUND(I219*H219,2)</f>
        <v>0</v>
      </c>
      <c r="BL219" s="17" t="s">
        <v>145</v>
      </c>
      <c r="BM219" s="147" t="s">
        <v>644</v>
      </c>
    </row>
    <row r="220" spans="2:65" s="1" customFormat="1">
      <c r="B220" s="32"/>
      <c r="D220" s="149" t="s">
        <v>147</v>
      </c>
      <c r="F220" s="150" t="s">
        <v>828</v>
      </c>
      <c r="I220" s="151"/>
      <c r="L220" s="32"/>
      <c r="M220" s="152"/>
      <c r="T220" s="56"/>
      <c r="AT220" s="17" t="s">
        <v>147</v>
      </c>
      <c r="AU220" s="17" t="s">
        <v>87</v>
      </c>
    </row>
    <row r="221" spans="2:65" s="1" customFormat="1" ht="16.5" customHeight="1">
      <c r="B221" s="32"/>
      <c r="C221" s="136" t="s">
        <v>409</v>
      </c>
      <c r="D221" s="136" t="s">
        <v>140</v>
      </c>
      <c r="E221" s="137" t="s">
        <v>829</v>
      </c>
      <c r="F221" s="138" t="s">
        <v>830</v>
      </c>
      <c r="G221" s="139" t="s">
        <v>746</v>
      </c>
      <c r="H221" s="140">
        <v>1</v>
      </c>
      <c r="I221" s="141"/>
      <c r="J221" s="142">
        <f>ROUND(I221*H221,2)</f>
        <v>0</v>
      </c>
      <c r="K221" s="138" t="s">
        <v>1</v>
      </c>
      <c r="L221" s="32"/>
      <c r="M221" s="143" t="s">
        <v>1</v>
      </c>
      <c r="N221" s="144" t="s">
        <v>44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145</v>
      </c>
      <c r="AT221" s="147" t="s">
        <v>140</v>
      </c>
      <c r="AU221" s="147" t="s">
        <v>87</v>
      </c>
      <c r="AY221" s="17" t="s">
        <v>138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21</v>
      </c>
      <c r="BK221" s="148">
        <f>ROUND(I221*H221,2)</f>
        <v>0</v>
      </c>
      <c r="BL221" s="17" t="s">
        <v>145</v>
      </c>
      <c r="BM221" s="147" t="s">
        <v>654</v>
      </c>
    </row>
    <row r="222" spans="2:65" s="1" customFormat="1">
      <c r="B222" s="32"/>
      <c r="D222" s="149" t="s">
        <v>147</v>
      </c>
      <c r="F222" s="150" t="s">
        <v>830</v>
      </c>
      <c r="I222" s="151"/>
      <c r="L222" s="32"/>
      <c r="M222" s="152"/>
      <c r="T222" s="56"/>
      <c r="AT222" s="17" t="s">
        <v>147</v>
      </c>
      <c r="AU222" s="17" t="s">
        <v>87</v>
      </c>
    </row>
    <row r="223" spans="2:65" s="1" customFormat="1" ht="24.2" customHeight="1">
      <c r="B223" s="32"/>
      <c r="C223" s="136" t="s">
        <v>416</v>
      </c>
      <c r="D223" s="136" t="s">
        <v>140</v>
      </c>
      <c r="E223" s="137" t="s">
        <v>831</v>
      </c>
      <c r="F223" s="138" t="s">
        <v>832</v>
      </c>
      <c r="G223" s="139" t="s">
        <v>158</v>
      </c>
      <c r="H223" s="140">
        <v>5</v>
      </c>
      <c r="I223" s="141"/>
      <c r="J223" s="142">
        <f>ROUND(I223*H223,2)</f>
        <v>0</v>
      </c>
      <c r="K223" s="138" t="s">
        <v>1</v>
      </c>
      <c r="L223" s="32"/>
      <c r="M223" s="143" t="s">
        <v>1</v>
      </c>
      <c r="N223" s="144" t="s">
        <v>44</v>
      </c>
      <c r="P223" s="145">
        <f>O223*H223</f>
        <v>0</v>
      </c>
      <c r="Q223" s="145">
        <v>0</v>
      </c>
      <c r="R223" s="145">
        <f>Q223*H223</f>
        <v>0</v>
      </c>
      <c r="S223" s="145">
        <v>0</v>
      </c>
      <c r="T223" s="146">
        <f>S223*H223</f>
        <v>0</v>
      </c>
      <c r="AR223" s="147" t="s">
        <v>145</v>
      </c>
      <c r="AT223" s="147" t="s">
        <v>140</v>
      </c>
      <c r="AU223" s="147" t="s">
        <v>87</v>
      </c>
      <c r="AY223" s="17" t="s">
        <v>138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21</v>
      </c>
      <c r="BK223" s="148">
        <f>ROUND(I223*H223,2)</f>
        <v>0</v>
      </c>
      <c r="BL223" s="17" t="s">
        <v>145</v>
      </c>
      <c r="BM223" s="147" t="s">
        <v>667</v>
      </c>
    </row>
    <row r="224" spans="2:65" s="1" customFormat="1" ht="19.5">
      <c r="B224" s="32"/>
      <c r="D224" s="149" t="s">
        <v>147</v>
      </c>
      <c r="F224" s="150" t="s">
        <v>832</v>
      </c>
      <c r="I224" s="151"/>
      <c r="L224" s="32"/>
      <c r="M224" s="152"/>
      <c r="T224" s="56"/>
      <c r="AT224" s="17" t="s">
        <v>147</v>
      </c>
      <c r="AU224" s="17" t="s">
        <v>87</v>
      </c>
    </row>
    <row r="225" spans="2:65" s="1" customFormat="1" ht="16.5" customHeight="1">
      <c r="B225" s="32"/>
      <c r="C225" s="136" t="s">
        <v>422</v>
      </c>
      <c r="D225" s="136" t="s">
        <v>140</v>
      </c>
      <c r="E225" s="137" t="s">
        <v>833</v>
      </c>
      <c r="F225" s="138" t="s">
        <v>834</v>
      </c>
      <c r="G225" s="139" t="s">
        <v>746</v>
      </c>
      <c r="H225" s="140">
        <v>1</v>
      </c>
      <c r="I225" s="141"/>
      <c r="J225" s="142">
        <f>ROUND(I225*H225,2)</f>
        <v>0</v>
      </c>
      <c r="K225" s="138" t="s">
        <v>1</v>
      </c>
      <c r="L225" s="32"/>
      <c r="M225" s="143" t="s">
        <v>1</v>
      </c>
      <c r="N225" s="144" t="s">
        <v>44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145</v>
      </c>
      <c r="AT225" s="147" t="s">
        <v>140</v>
      </c>
      <c r="AU225" s="147" t="s">
        <v>87</v>
      </c>
      <c r="AY225" s="17" t="s">
        <v>138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21</v>
      </c>
      <c r="BK225" s="148">
        <f>ROUND(I225*H225,2)</f>
        <v>0</v>
      </c>
      <c r="BL225" s="17" t="s">
        <v>145</v>
      </c>
      <c r="BM225" s="147" t="s">
        <v>680</v>
      </c>
    </row>
    <row r="226" spans="2:65" s="1" customFormat="1">
      <c r="B226" s="32"/>
      <c r="D226" s="149" t="s">
        <v>147</v>
      </c>
      <c r="F226" s="150" t="s">
        <v>834</v>
      </c>
      <c r="I226" s="151"/>
      <c r="L226" s="32"/>
      <c r="M226" s="152"/>
      <c r="T226" s="56"/>
      <c r="AT226" s="17" t="s">
        <v>147</v>
      </c>
      <c r="AU226" s="17" t="s">
        <v>87</v>
      </c>
    </row>
    <row r="227" spans="2:65" s="1" customFormat="1" ht="16.5" customHeight="1">
      <c r="B227" s="32"/>
      <c r="C227" s="136" t="s">
        <v>428</v>
      </c>
      <c r="D227" s="136" t="s">
        <v>140</v>
      </c>
      <c r="E227" s="137" t="s">
        <v>835</v>
      </c>
      <c r="F227" s="138" t="s">
        <v>836</v>
      </c>
      <c r="G227" s="139" t="s">
        <v>801</v>
      </c>
      <c r="H227" s="140">
        <v>1</v>
      </c>
      <c r="I227" s="141"/>
      <c r="J227" s="142">
        <f>ROUND(I227*H227,2)</f>
        <v>0</v>
      </c>
      <c r="K227" s="138" t="s">
        <v>1</v>
      </c>
      <c r="L227" s="32"/>
      <c r="M227" s="143" t="s">
        <v>1</v>
      </c>
      <c r="N227" s="144" t="s">
        <v>44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145</v>
      </c>
      <c r="AT227" s="147" t="s">
        <v>140</v>
      </c>
      <c r="AU227" s="147" t="s">
        <v>87</v>
      </c>
      <c r="AY227" s="17" t="s">
        <v>138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21</v>
      </c>
      <c r="BK227" s="148">
        <f>ROUND(I227*H227,2)</f>
        <v>0</v>
      </c>
      <c r="BL227" s="17" t="s">
        <v>145</v>
      </c>
      <c r="BM227" s="147" t="s">
        <v>689</v>
      </c>
    </row>
    <row r="228" spans="2:65" s="1" customFormat="1">
      <c r="B228" s="32"/>
      <c r="D228" s="149" t="s">
        <v>147</v>
      </c>
      <c r="F228" s="150" t="s">
        <v>836</v>
      </c>
      <c r="I228" s="151"/>
      <c r="L228" s="32"/>
      <c r="M228" s="189"/>
      <c r="N228" s="190"/>
      <c r="O228" s="190"/>
      <c r="P228" s="190"/>
      <c r="Q228" s="190"/>
      <c r="R228" s="190"/>
      <c r="S228" s="190"/>
      <c r="T228" s="191"/>
      <c r="AT228" s="17" t="s">
        <v>147</v>
      </c>
      <c r="AU228" s="17" t="s">
        <v>87</v>
      </c>
    </row>
    <row r="229" spans="2:65" s="1" customFormat="1" ht="6.95" customHeight="1">
      <c r="B229" s="44"/>
      <c r="C229" s="45"/>
      <c r="D229" s="45"/>
      <c r="E229" s="45"/>
      <c r="F229" s="45"/>
      <c r="G229" s="45"/>
      <c r="H229" s="45"/>
      <c r="I229" s="45"/>
      <c r="J229" s="45"/>
      <c r="K229" s="45"/>
      <c r="L229" s="32"/>
    </row>
  </sheetData>
  <sheetProtection sheet="1" formatCells="0" formatColumns="0" formatRows="0" insertColumns="0" insertRows="0" insertHyperlinks="0" deleteColumns="0" deleteRows="0" sort="0" autoFilter="0" pivotTables="0"/>
  <autoFilter ref="C134:K228" xr:uid="{00000000-0009-0000-0000-000002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1"/>
  <sheetViews>
    <sheetView showGridLines="0" topLeftCell="A101" workbookViewId="0">
      <selection activeCell="H129" sqref="H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99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02" t="str">
        <f>'Rekapitulace stavby'!K6</f>
        <v>Kolumbárium – II. etapa včetně zpevněných ploch, laviček, osvětlení a opravy stávající hřbitovní zdi</v>
      </c>
      <c r="F7" s="203"/>
      <c r="G7" s="203"/>
      <c r="H7" s="203"/>
      <c r="L7" s="20"/>
    </row>
    <row r="8" spans="2:46" ht="12" customHeight="1">
      <c r="B8" s="20"/>
      <c r="D8" s="27" t="s">
        <v>100</v>
      </c>
      <c r="L8" s="20"/>
    </row>
    <row r="9" spans="2:46" s="1" customFormat="1" ht="16.5" customHeight="1">
      <c r="B9" s="32"/>
      <c r="E9" s="202" t="s">
        <v>101</v>
      </c>
      <c r="F9" s="200"/>
      <c r="G9" s="200"/>
      <c r="H9" s="200"/>
      <c r="L9" s="32"/>
    </row>
    <row r="10" spans="2:46" s="1" customFormat="1" ht="12" customHeight="1">
      <c r="B10" s="32"/>
      <c r="D10" s="27" t="s">
        <v>102</v>
      </c>
      <c r="L10" s="32"/>
    </row>
    <row r="11" spans="2:46" s="1" customFormat="1" ht="16.5" customHeight="1">
      <c r="B11" s="32"/>
      <c r="E11" s="199" t="s">
        <v>837</v>
      </c>
      <c r="F11" s="200"/>
      <c r="G11" s="200"/>
      <c r="H11" s="20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19</v>
      </c>
      <c r="F13" s="25" t="s">
        <v>1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30</v>
      </c>
      <c r="I14" s="27" t="s">
        <v>24</v>
      </c>
      <c r="J14" s="52" t="str">
        <f>'Rekapitulace stavby'!AN8</f>
        <v>24. 1. 2025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31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04" t="str">
        <f>'Rekapitulace stavby'!E14</f>
        <v>Vyplň údaj</v>
      </c>
      <c r="F20" s="205"/>
      <c r="G20" s="205"/>
      <c r="H20" s="205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>Ing. Kateřina Iwanejko</v>
      </c>
      <c r="I23" s="27" t="s">
        <v>31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37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38</v>
      </c>
      <c r="L28" s="32"/>
    </row>
    <row r="29" spans="2:12" s="7" customFormat="1" ht="16.5" customHeight="1">
      <c r="B29" s="94"/>
      <c r="E29" s="206" t="s">
        <v>1</v>
      </c>
      <c r="F29" s="206"/>
      <c r="G29" s="206"/>
      <c r="H29" s="206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39</v>
      </c>
      <c r="J32" s="66">
        <f>ROUND(J126,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41</v>
      </c>
      <c r="I34" s="35" t="s">
        <v>40</v>
      </c>
      <c r="J34" s="35" t="s">
        <v>42</v>
      </c>
      <c r="L34" s="32"/>
    </row>
    <row r="35" spans="2:12" s="1" customFormat="1" ht="14.45" customHeight="1">
      <c r="B35" s="32"/>
      <c r="D35" s="55" t="s">
        <v>43</v>
      </c>
      <c r="E35" s="27" t="s">
        <v>44</v>
      </c>
      <c r="F35" s="86">
        <f>ROUND((SUM(BE126:BE160)),  2)</f>
        <v>0</v>
      </c>
      <c r="I35" s="96">
        <v>0.21</v>
      </c>
      <c r="J35" s="86">
        <f>ROUND(((SUM(BE126:BE160))*I35),  2)</f>
        <v>0</v>
      </c>
      <c r="L35" s="32"/>
    </row>
    <row r="36" spans="2:12" s="1" customFormat="1" ht="14.45" customHeight="1">
      <c r="B36" s="32"/>
      <c r="E36" s="27" t="s">
        <v>45</v>
      </c>
      <c r="F36" s="86">
        <f>ROUND((SUM(BF126:BF160)),  2)</f>
        <v>0</v>
      </c>
      <c r="I36" s="96">
        <v>0.12</v>
      </c>
      <c r="J36" s="86">
        <f>ROUND(((SUM(BF126:BF160))*I36),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ROUND((SUM(BG126:BG160)),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86">
        <f>ROUND((SUM(BH126:BH160)),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86">
        <f>ROUND((SUM(BI126:BI160)),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49</v>
      </c>
      <c r="E41" s="57"/>
      <c r="F41" s="57"/>
      <c r="G41" s="99" t="s">
        <v>50</v>
      </c>
      <c r="H41" s="100" t="s">
        <v>51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104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02" t="str">
        <f>E7</f>
        <v>Kolumbárium – II. etapa včetně zpevněných ploch, laviček, osvětlení a opravy stávající hřbitovní zdi</v>
      </c>
      <c r="F85" s="203"/>
      <c r="G85" s="203"/>
      <c r="H85" s="203"/>
      <c r="L85" s="32"/>
    </row>
    <row r="86" spans="2:12" ht="12" customHeight="1">
      <c r="B86" s="20"/>
      <c r="C86" s="27" t="s">
        <v>100</v>
      </c>
      <c r="L86" s="20"/>
    </row>
    <row r="87" spans="2:12" s="1" customFormat="1" ht="16.5" customHeight="1">
      <c r="B87" s="32"/>
      <c r="E87" s="202" t="s">
        <v>101</v>
      </c>
      <c r="F87" s="200"/>
      <c r="G87" s="200"/>
      <c r="H87" s="200"/>
      <c r="L87" s="32"/>
    </row>
    <row r="88" spans="2:12" s="1" customFormat="1" ht="12" customHeight="1">
      <c r="B88" s="32"/>
      <c r="C88" s="27" t="s">
        <v>102</v>
      </c>
      <c r="L88" s="32"/>
    </row>
    <row r="89" spans="2:12" s="1" customFormat="1" ht="16.5" customHeight="1">
      <c r="B89" s="32"/>
      <c r="E89" s="199" t="str">
        <f>E11</f>
        <v>VRN - Vedlejší rozpočtoví náklady</v>
      </c>
      <c r="F89" s="200"/>
      <c r="G89" s="200"/>
      <c r="H89" s="20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 xml:space="preserve"> </v>
      </c>
      <c r="I91" s="27" t="s">
        <v>24</v>
      </c>
      <c r="J91" s="52" t="str">
        <f>IF(J14="","",J14)</f>
        <v>24. 1. 2025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28</v>
      </c>
      <c r="F93" s="25" t="str">
        <f>E17</f>
        <v xml:space="preserve"> </v>
      </c>
      <c r="I93" s="27" t="s">
        <v>34</v>
      </c>
      <c r="J93" s="30" t="str">
        <f>E23</f>
        <v>Ing. Kateřina Iwanejko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37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105</v>
      </c>
      <c r="D96" s="97"/>
      <c r="E96" s="97"/>
      <c r="F96" s="97"/>
      <c r="G96" s="97"/>
      <c r="H96" s="97"/>
      <c r="I96" s="97"/>
      <c r="J96" s="106" t="s">
        <v>106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107</v>
      </c>
      <c r="J98" s="66">
        <f>J126</f>
        <v>0</v>
      </c>
      <c r="L98" s="32"/>
      <c r="AU98" s="17" t="s">
        <v>108</v>
      </c>
    </row>
    <row r="99" spans="2:47" s="8" customFormat="1" ht="24.95" customHeight="1">
      <c r="B99" s="108"/>
      <c r="D99" s="109" t="s">
        <v>729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2:47" s="9" customFormat="1" ht="19.899999999999999" customHeight="1">
      <c r="B100" s="112"/>
      <c r="D100" s="113" t="s">
        <v>730</v>
      </c>
      <c r="E100" s="114"/>
      <c r="F100" s="114"/>
      <c r="G100" s="114"/>
      <c r="H100" s="114"/>
      <c r="I100" s="114"/>
      <c r="J100" s="115">
        <f>J128</f>
        <v>0</v>
      </c>
      <c r="L100" s="112"/>
    </row>
    <row r="101" spans="2:47" s="9" customFormat="1" ht="19.899999999999999" customHeight="1">
      <c r="B101" s="112"/>
      <c r="D101" s="113" t="s">
        <v>838</v>
      </c>
      <c r="E101" s="114"/>
      <c r="F101" s="114"/>
      <c r="G101" s="114"/>
      <c r="H101" s="114"/>
      <c r="I101" s="114"/>
      <c r="J101" s="115">
        <f>J135</f>
        <v>0</v>
      </c>
      <c r="L101" s="112"/>
    </row>
    <row r="102" spans="2:47" s="9" customFormat="1" ht="19.899999999999999" customHeight="1">
      <c r="B102" s="112"/>
      <c r="D102" s="113" t="s">
        <v>839</v>
      </c>
      <c r="E102" s="114"/>
      <c r="F102" s="114"/>
      <c r="G102" s="114"/>
      <c r="H102" s="114"/>
      <c r="I102" s="114"/>
      <c r="J102" s="115">
        <f>J140</f>
        <v>0</v>
      </c>
      <c r="L102" s="112"/>
    </row>
    <row r="103" spans="2:47" s="9" customFormat="1" ht="19.899999999999999" customHeight="1">
      <c r="B103" s="112"/>
      <c r="D103" s="113" t="s">
        <v>840</v>
      </c>
      <c r="E103" s="114"/>
      <c r="F103" s="114"/>
      <c r="G103" s="114"/>
      <c r="H103" s="114"/>
      <c r="I103" s="114"/>
      <c r="J103" s="115">
        <f>J153</f>
        <v>0</v>
      </c>
      <c r="L103" s="112"/>
    </row>
    <row r="104" spans="2:47" s="9" customFormat="1" ht="19.899999999999999" customHeight="1">
      <c r="B104" s="112"/>
      <c r="D104" s="113" t="s">
        <v>731</v>
      </c>
      <c r="E104" s="114"/>
      <c r="F104" s="114"/>
      <c r="G104" s="114"/>
      <c r="H104" s="114"/>
      <c r="I104" s="114"/>
      <c r="J104" s="115">
        <f>J157</f>
        <v>0</v>
      </c>
      <c r="L104" s="112"/>
    </row>
    <row r="105" spans="2:47" s="1" customFormat="1" ht="21.75" customHeight="1">
      <c r="B105" s="32"/>
      <c r="L105" s="32"/>
    </row>
    <row r="106" spans="2:47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47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47" s="1" customFormat="1" ht="24.95" customHeight="1">
      <c r="B111" s="32"/>
      <c r="C111" s="21" t="s">
        <v>123</v>
      </c>
      <c r="L111" s="32"/>
    </row>
    <row r="112" spans="2:47" s="1" customFormat="1" ht="6.95" customHeight="1">
      <c r="B112" s="32"/>
      <c r="L112" s="32"/>
    </row>
    <row r="113" spans="2:63" s="1" customFormat="1" ht="12" customHeight="1">
      <c r="B113" s="32"/>
      <c r="C113" s="27" t="s">
        <v>16</v>
      </c>
      <c r="L113" s="32"/>
    </row>
    <row r="114" spans="2:63" s="1" customFormat="1" ht="26.25" customHeight="1">
      <c r="B114" s="32"/>
      <c r="E114" s="202" t="str">
        <f>E7</f>
        <v>Kolumbárium – II. etapa včetně zpevněných ploch, laviček, osvětlení a opravy stávající hřbitovní zdi</v>
      </c>
      <c r="F114" s="203"/>
      <c r="G114" s="203"/>
      <c r="H114" s="203"/>
      <c r="L114" s="32"/>
    </row>
    <row r="115" spans="2:63" ht="12" customHeight="1">
      <c r="B115" s="20"/>
      <c r="C115" s="27" t="s">
        <v>100</v>
      </c>
      <c r="L115" s="20"/>
    </row>
    <row r="116" spans="2:63" s="1" customFormat="1" ht="16.5" customHeight="1">
      <c r="B116" s="32"/>
      <c r="E116" s="202" t="s">
        <v>101</v>
      </c>
      <c r="F116" s="200"/>
      <c r="G116" s="200"/>
      <c r="H116" s="200"/>
      <c r="L116" s="32"/>
    </row>
    <row r="117" spans="2:63" s="1" customFormat="1" ht="12" customHeight="1">
      <c r="B117" s="32"/>
      <c r="C117" s="27" t="s">
        <v>102</v>
      </c>
      <c r="L117" s="32"/>
    </row>
    <row r="118" spans="2:63" s="1" customFormat="1" ht="16.5" customHeight="1">
      <c r="B118" s="32"/>
      <c r="E118" s="199" t="str">
        <f>E11</f>
        <v>VRN - Vedlejší rozpočtoví náklady</v>
      </c>
      <c r="F118" s="200"/>
      <c r="G118" s="200"/>
      <c r="H118" s="200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22</v>
      </c>
      <c r="F120" s="25" t="str">
        <f>F14</f>
        <v xml:space="preserve"> </v>
      </c>
      <c r="I120" s="27" t="s">
        <v>24</v>
      </c>
      <c r="J120" s="52" t="str">
        <f>IF(J14="","",J14)</f>
        <v>24. 1. 2025</v>
      </c>
      <c r="L120" s="32"/>
    </row>
    <row r="121" spans="2:63" s="1" customFormat="1" ht="6.95" customHeight="1">
      <c r="B121" s="32"/>
      <c r="L121" s="32"/>
    </row>
    <row r="122" spans="2:63" s="1" customFormat="1" ht="15.2" customHeight="1">
      <c r="B122" s="32"/>
      <c r="C122" s="27" t="s">
        <v>28</v>
      </c>
      <c r="F122" s="25" t="str">
        <f>E17</f>
        <v xml:space="preserve"> </v>
      </c>
      <c r="I122" s="27" t="s">
        <v>34</v>
      </c>
      <c r="J122" s="30" t="str">
        <f>E23</f>
        <v>Ing. Kateřina Iwanejko</v>
      </c>
      <c r="L122" s="32"/>
    </row>
    <row r="123" spans="2:63" s="1" customFormat="1" ht="15.2" customHeight="1">
      <c r="B123" s="32"/>
      <c r="C123" s="27" t="s">
        <v>32</v>
      </c>
      <c r="F123" s="25" t="str">
        <f>IF(E20="","",E20)</f>
        <v>Vyplň údaj</v>
      </c>
      <c r="I123" s="27" t="s">
        <v>37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16"/>
      <c r="C125" s="117" t="s">
        <v>124</v>
      </c>
      <c r="D125" s="118" t="s">
        <v>64</v>
      </c>
      <c r="E125" s="118" t="s">
        <v>60</v>
      </c>
      <c r="F125" s="118" t="s">
        <v>61</v>
      </c>
      <c r="G125" s="118" t="s">
        <v>125</v>
      </c>
      <c r="H125" s="118" t="s">
        <v>126</v>
      </c>
      <c r="I125" s="118" t="s">
        <v>127</v>
      </c>
      <c r="J125" s="118" t="s">
        <v>106</v>
      </c>
      <c r="K125" s="119" t="s">
        <v>128</v>
      </c>
      <c r="L125" s="116"/>
      <c r="M125" s="59" t="s">
        <v>1</v>
      </c>
      <c r="N125" s="60" t="s">
        <v>43</v>
      </c>
      <c r="O125" s="60" t="s">
        <v>129</v>
      </c>
      <c r="P125" s="60" t="s">
        <v>130</v>
      </c>
      <c r="Q125" s="60" t="s">
        <v>131</v>
      </c>
      <c r="R125" s="60" t="s">
        <v>132</v>
      </c>
      <c r="S125" s="60" t="s">
        <v>133</v>
      </c>
      <c r="T125" s="61" t="s">
        <v>134</v>
      </c>
    </row>
    <row r="126" spans="2:63" s="1" customFormat="1" ht="22.9" customHeight="1">
      <c r="B126" s="32"/>
      <c r="C126" s="64" t="s">
        <v>135</v>
      </c>
      <c r="J126" s="120">
        <f>BK126</f>
        <v>0</v>
      </c>
      <c r="L126" s="32"/>
      <c r="M126" s="62"/>
      <c r="N126" s="53"/>
      <c r="O126" s="53"/>
      <c r="P126" s="121">
        <f>P127</f>
        <v>0</v>
      </c>
      <c r="Q126" s="53"/>
      <c r="R126" s="121">
        <f>R127</f>
        <v>0</v>
      </c>
      <c r="S126" s="53"/>
      <c r="T126" s="122">
        <f>T127</f>
        <v>0</v>
      </c>
      <c r="AT126" s="17" t="s">
        <v>78</v>
      </c>
      <c r="AU126" s="17" t="s">
        <v>108</v>
      </c>
      <c r="BK126" s="123">
        <f>BK127</f>
        <v>0</v>
      </c>
    </row>
    <row r="127" spans="2:63" s="11" customFormat="1" ht="25.9" customHeight="1">
      <c r="B127" s="124"/>
      <c r="D127" s="125" t="s">
        <v>78</v>
      </c>
      <c r="E127" s="126" t="s">
        <v>96</v>
      </c>
      <c r="F127" s="126" t="s">
        <v>808</v>
      </c>
      <c r="I127" s="127"/>
      <c r="J127" s="128">
        <f>BK127</f>
        <v>0</v>
      </c>
      <c r="L127" s="124"/>
      <c r="M127" s="129"/>
      <c r="P127" s="130">
        <f>P128+P135+P140+P153+P157</f>
        <v>0</v>
      </c>
      <c r="R127" s="130">
        <f>R128+R135+R140+R153+R157</f>
        <v>0</v>
      </c>
      <c r="T127" s="131">
        <f>T128+T135+T140+T153+T157</f>
        <v>0</v>
      </c>
      <c r="AR127" s="125" t="s">
        <v>174</v>
      </c>
      <c r="AT127" s="132" t="s">
        <v>78</v>
      </c>
      <c r="AU127" s="132" t="s">
        <v>79</v>
      </c>
      <c r="AY127" s="125" t="s">
        <v>138</v>
      </c>
      <c r="BK127" s="133">
        <f>BK128+BK135+BK140+BK153+BK157</f>
        <v>0</v>
      </c>
    </row>
    <row r="128" spans="2:63" s="11" customFormat="1" ht="22.9" customHeight="1">
      <c r="B128" s="124"/>
      <c r="D128" s="125" t="s">
        <v>78</v>
      </c>
      <c r="E128" s="134" t="s">
        <v>809</v>
      </c>
      <c r="F128" s="134" t="s">
        <v>810</v>
      </c>
      <c r="I128" s="127"/>
      <c r="J128" s="135">
        <f>BK128</f>
        <v>0</v>
      </c>
      <c r="L128" s="124"/>
      <c r="M128" s="129"/>
      <c r="P128" s="130">
        <f>SUM(P129:P134)</f>
        <v>0</v>
      </c>
      <c r="R128" s="130">
        <f>SUM(R129:R134)</f>
        <v>0</v>
      </c>
      <c r="T128" s="131">
        <f>SUM(T129:T134)</f>
        <v>0</v>
      </c>
      <c r="AR128" s="125" t="s">
        <v>174</v>
      </c>
      <c r="AT128" s="132" t="s">
        <v>78</v>
      </c>
      <c r="AU128" s="132" t="s">
        <v>21</v>
      </c>
      <c r="AY128" s="125" t="s">
        <v>138</v>
      </c>
      <c r="BK128" s="133">
        <f>SUM(BK129:BK134)</f>
        <v>0</v>
      </c>
    </row>
    <row r="129" spans="2:65" s="1" customFormat="1" ht="24.2" customHeight="1">
      <c r="B129" s="32"/>
      <c r="C129" s="136" t="s">
        <v>21</v>
      </c>
      <c r="D129" s="136" t="s">
        <v>140</v>
      </c>
      <c r="E129" s="137" t="s">
        <v>841</v>
      </c>
      <c r="F129" s="138" t="s">
        <v>885</v>
      </c>
      <c r="G129" s="139" t="s">
        <v>153</v>
      </c>
      <c r="H129" s="140">
        <v>1</v>
      </c>
      <c r="I129" s="141"/>
      <c r="J129" s="142">
        <f>ROUND(I129*H129,2)</f>
        <v>0</v>
      </c>
      <c r="K129" s="138" t="s">
        <v>144</v>
      </c>
      <c r="L129" s="32"/>
      <c r="M129" s="143" t="s">
        <v>1</v>
      </c>
      <c r="N129" s="144" t="s">
        <v>44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842</v>
      </c>
      <c r="AT129" s="147" t="s">
        <v>140</v>
      </c>
      <c r="AU129" s="147" t="s">
        <v>87</v>
      </c>
      <c r="AY129" s="17" t="s">
        <v>138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21</v>
      </c>
      <c r="BK129" s="148">
        <f>ROUND(I129*H129,2)</f>
        <v>0</v>
      </c>
      <c r="BL129" s="17" t="s">
        <v>842</v>
      </c>
      <c r="BM129" s="147" t="s">
        <v>843</v>
      </c>
    </row>
    <row r="130" spans="2:65" s="1" customFormat="1">
      <c r="B130" s="32"/>
      <c r="D130" s="149" t="s">
        <v>147</v>
      </c>
      <c r="F130" s="150" t="s">
        <v>844</v>
      </c>
      <c r="I130" s="151"/>
      <c r="L130" s="32"/>
      <c r="M130" s="152"/>
      <c r="T130" s="56"/>
      <c r="AT130" s="17" t="s">
        <v>147</v>
      </c>
      <c r="AU130" s="17" t="s">
        <v>87</v>
      </c>
    </row>
    <row r="131" spans="2:65" s="1" customFormat="1">
      <c r="B131" s="32"/>
      <c r="D131" s="153" t="s">
        <v>149</v>
      </c>
      <c r="F131" s="154" t="s">
        <v>845</v>
      </c>
      <c r="I131" s="151"/>
      <c r="L131" s="32"/>
      <c r="M131" s="152"/>
      <c r="T131" s="56"/>
      <c r="AT131" s="17" t="s">
        <v>149</v>
      </c>
      <c r="AU131" s="17" t="s">
        <v>87</v>
      </c>
    </row>
    <row r="132" spans="2:65" s="1" customFormat="1" ht="24.2" customHeight="1">
      <c r="B132" s="32"/>
      <c r="C132" s="136" t="s">
        <v>87</v>
      </c>
      <c r="D132" s="136" t="s">
        <v>140</v>
      </c>
      <c r="E132" s="137" t="s">
        <v>811</v>
      </c>
      <c r="F132" s="138" t="s">
        <v>877</v>
      </c>
      <c r="G132" s="139" t="s">
        <v>153</v>
      </c>
      <c r="H132" s="140">
        <v>1</v>
      </c>
      <c r="I132" s="141"/>
      <c r="J132" s="142">
        <f>ROUND(I132*H132,2)</f>
        <v>0</v>
      </c>
      <c r="K132" s="138" t="s">
        <v>144</v>
      </c>
      <c r="L132" s="32"/>
      <c r="M132" s="143" t="s">
        <v>1</v>
      </c>
      <c r="N132" s="144" t="s">
        <v>44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145</v>
      </c>
      <c r="AT132" s="147" t="s">
        <v>140</v>
      </c>
      <c r="AU132" s="147" t="s">
        <v>87</v>
      </c>
      <c r="AY132" s="17" t="s">
        <v>138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21</v>
      </c>
      <c r="BK132" s="148">
        <f>ROUND(I132*H132,2)</f>
        <v>0</v>
      </c>
      <c r="BL132" s="17" t="s">
        <v>145</v>
      </c>
      <c r="BM132" s="147" t="s">
        <v>87</v>
      </c>
    </row>
    <row r="133" spans="2:65" s="1" customFormat="1">
      <c r="B133" s="32"/>
      <c r="D133" s="149" t="s">
        <v>147</v>
      </c>
      <c r="F133" s="150" t="s">
        <v>846</v>
      </c>
      <c r="I133" s="151"/>
      <c r="L133" s="32"/>
      <c r="M133" s="152"/>
      <c r="T133" s="56"/>
      <c r="AT133" s="17" t="s">
        <v>147</v>
      </c>
      <c r="AU133" s="17" t="s">
        <v>87</v>
      </c>
    </row>
    <row r="134" spans="2:65" s="1" customFormat="1">
      <c r="B134" s="32"/>
      <c r="D134" s="153" t="s">
        <v>149</v>
      </c>
      <c r="F134" s="154" t="s">
        <v>847</v>
      </c>
      <c r="I134" s="151"/>
      <c r="L134" s="32"/>
      <c r="M134" s="152"/>
      <c r="T134" s="56"/>
      <c r="AT134" s="17" t="s">
        <v>149</v>
      </c>
      <c r="AU134" s="17" t="s">
        <v>87</v>
      </c>
    </row>
    <row r="135" spans="2:65" s="11" customFormat="1" ht="22.9" customHeight="1">
      <c r="B135" s="124"/>
      <c r="D135" s="125" t="s">
        <v>78</v>
      </c>
      <c r="E135" s="134" t="s">
        <v>848</v>
      </c>
      <c r="F135" s="134" t="s">
        <v>849</v>
      </c>
      <c r="I135" s="127"/>
      <c r="J135" s="135">
        <f>BK135</f>
        <v>0</v>
      </c>
      <c r="L135" s="124"/>
      <c r="M135" s="129"/>
      <c r="P135" s="130">
        <f>SUM(P136:P139)</f>
        <v>0</v>
      </c>
      <c r="R135" s="130">
        <f>SUM(R136:R139)</f>
        <v>0</v>
      </c>
      <c r="T135" s="131">
        <f>SUM(T136:T139)</f>
        <v>0</v>
      </c>
      <c r="AR135" s="125" t="s">
        <v>174</v>
      </c>
      <c r="AT135" s="132" t="s">
        <v>78</v>
      </c>
      <c r="AU135" s="132" t="s">
        <v>21</v>
      </c>
      <c r="AY135" s="125" t="s">
        <v>138</v>
      </c>
      <c r="BK135" s="133">
        <f>SUM(BK136:BK139)</f>
        <v>0</v>
      </c>
    </row>
    <row r="136" spans="2:65" s="1" customFormat="1" ht="16.5" customHeight="1">
      <c r="B136" s="32"/>
      <c r="C136" s="136" t="s">
        <v>155</v>
      </c>
      <c r="D136" s="136" t="s">
        <v>140</v>
      </c>
      <c r="E136" s="137" t="s">
        <v>850</v>
      </c>
      <c r="F136" s="138" t="s">
        <v>878</v>
      </c>
      <c r="G136" s="139" t="s">
        <v>851</v>
      </c>
      <c r="H136" s="140">
        <v>1</v>
      </c>
      <c r="I136" s="141"/>
      <c r="J136" s="142">
        <f>ROUND(I136*H136,2)</f>
        <v>0</v>
      </c>
      <c r="K136" s="138" t="s">
        <v>144</v>
      </c>
      <c r="L136" s="32"/>
      <c r="M136" s="143" t="s">
        <v>1</v>
      </c>
      <c r="N136" s="144" t="s">
        <v>44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145</v>
      </c>
      <c r="AT136" s="147" t="s">
        <v>140</v>
      </c>
      <c r="AU136" s="147" t="s">
        <v>87</v>
      </c>
      <c r="AY136" s="17" t="s">
        <v>138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21</v>
      </c>
      <c r="BK136" s="148">
        <f>ROUND(I136*H136,2)</f>
        <v>0</v>
      </c>
      <c r="BL136" s="17" t="s">
        <v>145</v>
      </c>
      <c r="BM136" s="147" t="s">
        <v>145</v>
      </c>
    </row>
    <row r="137" spans="2:65" s="1" customFormat="1">
      <c r="B137" s="32"/>
      <c r="D137" s="149" t="s">
        <v>147</v>
      </c>
      <c r="F137" s="150" t="s">
        <v>852</v>
      </c>
      <c r="I137" s="151"/>
      <c r="L137" s="32"/>
      <c r="M137" s="152"/>
      <c r="T137" s="56"/>
      <c r="AT137" s="17" t="s">
        <v>147</v>
      </c>
      <c r="AU137" s="17" t="s">
        <v>87</v>
      </c>
    </row>
    <row r="138" spans="2:65" s="1" customFormat="1">
      <c r="B138" s="32"/>
      <c r="D138" s="153" t="s">
        <v>149</v>
      </c>
      <c r="F138" s="154" t="s">
        <v>853</v>
      </c>
      <c r="I138" s="151"/>
      <c r="L138" s="32"/>
      <c r="M138" s="152"/>
      <c r="T138" s="56"/>
      <c r="AT138" s="17" t="s">
        <v>149</v>
      </c>
      <c r="AU138" s="17" t="s">
        <v>87</v>
      </c>
    </row>
    <row r="139" spans="2:65" s="1" customFormat="1" ht="19.5">
      <c r="B139" s="32"/>
      <c r="D139" s="149" t="s">
        <v>227</v>
      </c>
      <c r="F139" s="170" t="s">
        <v>854</v>
      </c>
      <c r="I139" s="151"/>
      <c r="L139" s="32"/>
      <c r="M139" s="152"/>
      <c r="T139" s="56"/>
      <c r="AT139" s="17" t="s">
        <v>227</v>
      </c>
      <c r="AU139" s="17" t="s">
        <v>87</v>
      </c>
    </row>
    <row r="140" spans="2:65" s="11" customFormat="1" ht="22.9" customHeight="1">
      <c r="B140" s="124"/>
      <c r="D140" s="125" t="s">
        <v>78</v>
      </c>
      <c r="E140" s="134" t="s">
        <v>855</v>
      </c>
      <c r="F140" s="134" t="s">
        <v>856</v>
      </c>
      <c r="I140" s="127"/>
      <c r="J140" s="135">
        <f>BK140</f>
        <v>0</v>
      </c>
      <c r="L140" s="124"/>
      <c r="M140" s="129"/>
      <c r="P140" s="130">
        <f>SUM(P141:P152)</f>
        <v>0</v>
      </c>
      <c r="R140" s="130">
        <f>SUM(R141:R152)</f>
        <v>0</v>
      </c>
      <c r="T140" s="131">
        <f>SUM(T141:T152)</f>
        <v>0</v>
      </c>
      <c r="AR140" s="125" t="s">
        <v>174</v>
      </c>
      <c r="AT140" s="132" t="s">
        <v>78</v>
      </c>
      <c r="AU140" s="132" t="s">
        <v>21</v>
      </c>
      <c r="AY140" s="125" t="s">
        <v>138</v>
      </c>
      <c r="BK140" s="133">
        <f>SUM(BK141:BK152)</f>
        <v>0</v>
      </c>
    </row>
    <row r="141" spans="2:65" s="1" customFormat="1" ht="24.2" customHeight="1">
      <c r="B141" s="32"/>
      <c r="C141" s="136" t="s">
        <v>145</v>
      </c>
      <c r="D141" s="136" t="s">
        <v>140</v>
      </c>
      <c r="E141" s="137" t="s">
        <v>857</v>
      </c>
      <c r="F141" s="138" t="s">
        <v>884</v>
      </c>
      <c r="G141" s="139" t="s">
        <v>153</v>
      </c>
      <c r="H141" s="140">
        <v>1</v>
      </c>
      <c r="I141" s="141"/>
      <c r="J141" s="142">
        <f>ROUND(I141*H141,2)</f>
        <v>0</v>
      </c>
      <c r="K141" s="138" t="s">
        <v>144</v>
      </c>
      <c r="L141" s="32"/>
      <c r="M141" s="143" t="s">
        <v>1</v>
      </c>
      <c r="N141" s="144" t="s">
        <v>44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145</v>
      </c>
      <c r="AT141" s="147" t="s">
        <v>140</v>
      </c>
      <c r="AU141" s="147" t="s">
        <v>87</v>
      </c>
      <c r="AY141" s="17" t="s">
        <v>138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21</v>
      </c>
      <c r="BK141" s="148">
        <f>ROUND(I141*H141,2)</f>
        <v>0</v>
      </c>
      <c r="BL141" s="17" t="s">
        <v>145</v>
      </c>
      <c r="BM141" s="147" t="s">
        <v>180</v>
      </c>
    </row>
    <row r="142" spans="2:65" s="1" customFormat="1">
      <c r="B142" s="32"/>
      <c r="D142" s="149" t="s">
        <v>147</v>
      </c>
      <c r="F142" s="150" t="s">
        <v>858</v>
      </c>
      <c r="I142" s="151"/>
      <c r="L142" s="32"/>
      <c r="M142" s="152"/>
      <c r="T142" s="56"/>
      <c r="AT142" s="17" t="s">
        <v>147</v>
      </c>
      <c r="AU142" s="17" t="s">
        <v>87</v>
      </c>
    </row>
    <row r="143" spans="2:65" s="1" customFormat="1">
      <c r="B143" s="32"/>
      <c r="D143" s="153" t="s">
        <v>149</v>
      </c>
      <c r="F143" s="154" t="s">
        <v>859</v>
      </c>
      <c r="I143" s="151"/>
      <c r="L143" s="32"/>
      <c r="M143" s="152"/>
      <c r="T143" s="56"/>
      <c r="AT143" s="17" t="s">
        <v>149</v>
      </c>
      <c r="AU143" s="17" t="s">
        <v>87</v>
      </c>
    </row>
    <row r="144" spans="2:65" s="1" customFormat="1" ht="21.75" customHeight="1">
      <c r="B144" s="32"/>
      <c r="C144" s="136" t="s">
        <v>174</v>
      </c>
      <c r="D144" s="136" t="s">
        <v>140</v>
      </c>
      <c r="E144" s="137" t="s">
        <v>860</v>
      </c>
      <c r="F144" s="138" t="s">
        <v>879</v>
      </c>
      <c r="G144" s="139" t="s">
        <v>153</v>
      </c>
      <c r="H144" s="140">
        <v>1</v>
      </c>
      <c r="I144" s="141"/>
      <c r="J144" s="142">
        <f>ROUND(I144*H144,2)</f>
        <v>0</v>
      </c>
      <c r="K144" s="138" t="s">
        <v>144</v>
      </c>
      <c r="L144" s="32"/>
      <c r="M144" s="143" t="s">
        <v>1</v>
      </c>
      <c r="N144" s="144" t="s">
        <v>44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145</v>
      </c>
      <c r="AT144" s="147" t="s">
        <v>140</v>
      </c>
      <c r="AU144" s="147" t="s">
        <v>87</v>
      </c>
      <c r="AY144" s="17" t="s">
        <v>138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21</v>
      </c>
      <c r="BK144" s="148">
        <f>ROUND(I144*H144,2)</f>
        <v>0</v>
      </c>
      <c r="BL144" s="17" t="s">
        <v>145</v>
      </c>
      <c r="BM144" s="147" t="s">
        <v>196</v>
      </c>
    </row>
    <row r="145" spans="2:65" s="1" customFormat="1">
      <c r="B145" s="32"/>
      <c r="D145" s="149" t="s">
        <v>147</v>
      </c>
      <c r="F145" s="150" t="s">
        <v>861</v>
      </c>
      <c r="I145" s="151"/>
      <c r="L145" s="32"/>
      <c r="M145" s="152"/>
      <c r="T145" s="56"/>
      <c r="AT145" s="17" t="s">
        <v>147</v>
      </c>
      <c r="AU145" s="17" t="s">
        <v>87</v>
      </c>
    </row>
    <row r="146" spans="2:65" s="1" customFormat="1">
      <c r="B146" s="32"/>
      <c r="D146" s="153" t="s">
        <v>149</v>
      </c>
      <c r="F146" s="154" t="s">
        <v>862</v>
      </c>
      <c r="I146" s="151"/>
      <c r="L146" s="32"/>
      <c r="M146" s="152"/>
      <c r="T146" s="56"/>
      <c r="AT146" s="17" t="s">
        <v>149</v>
      </c>
      <c r="AU146" s="17" t="s">
        <v>87</v>
      </c>
    </row>
    <row r="147" spans="2:65" s="1" customFormat="1" ht="16.5" customHeight="1">
      <c r="B147" s="32"/>
      <c r="C147" s="136" t="s">
        <v>180</v>
      </c>
      <c r="D147" s="136" t="s">
        <v>140</v>
      </c>
      <c r="E147" s="137" t="s">
        <v>863</v>
      </c>
      <c r="F147" s="138" t="s">
        <v>880</v>
      </c>
      <c r="G147" s="139" t="s">
        <v>153</v>
      </c>
      <c r="H147" s="140">
        <v>1</v>
      </c>
      <c r="I147" s="141"/>
      <c r="J147" s="142">
        <f>ROUND(I147*H147,2)</f>
        <v>0</v>
      </c>
      <c r="K147" s="138" t="s">
        <v>144</v>
      </c>
      <c r="L147" s="32"/>
      <c r="M147" s="143" t="s">
        <v>1</v>
      </c>
      <c r="N147" s="144" t="s">
        <v>44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145</v>
      </c>
      <c r="AT147" s="147" t="s">
        <v>140</v>
      </c>
      <c r="AU147" s="147" t="s">
        <v>87</v>
      </c>
      <c r="AY147" s="17" t="s">
        <v>138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21</v>
      </c>
      <c r="BK147" s="148">
        <f>ROUND(I147*H147,2)</f>
        <v>0</v>
      </c>
      <c r="BL147" s="17" t="s">
        <v>145</v>
      </c>
      <c r="BM147" s="147" t="s">
        <v>26</v>
      </c>
    </row>
    <row r="148" spans="2:65" s="1" customFormat="1">
      <c r="B148" s="32"/>
      <c r="D148" s="149" t="s">
        <v>147</v>
      </c>
      <c r="F148" s="150" t="s">
        <v>864</v>
      </c>
      <c r="I148" s="151"/>
      <c r="L148" s="32"/>
      <c r="M148" s="152"/>
      <c r="T148" s="56"/>
      <c r="AT148" s="17" t="s">
        <v>147</v>
      </c>
      <c r="AU148" s="17" t="s">
        <v>87</v>
      </c>
    </row>
    <row r="149" spans="2:65" s="1" customFormat="1">
      <c r="B149" s="32"/>
      <c r="D149" s="153" t="s">
        <v>149</v>
      </c>
      <c r="F149" s="154" t="s">
        <v>865</v>
      </c>
      <c r="I149" s="151"/>
      <c r="L149" s="32"/>
      <c r="M149" s="152"/>
      <c r="T149" s="56"/>
      <c r="AT149" s="17" t="s">
        <v>149</v>
      </c>
      <c r="AU149" s="17" t="s">
        <v>87</v>
      </c>
    </row>
    <row r="150" spans="2:65" s="1" customFormat="1" ht="16.5" customHeight="1">
      <c r="B150" s="32"/>
      <c r="C150" s="136" t="s">
        <v>189</v>
      </c>
      <c r="D150" s="136" t="s">
        <v>140</v>
      </c>
      <c r="E150" s="137" t="s">
        <v>866</v>
      </c>
      <c r="F150" s="138" t="s">
        <v>881</v>
      </c>
      <c r="G150" s="139" t="s">
        <v>153</v>
      </c>
      <c r="H150" s="140">
        <v>1</v>
      </c>
      <c r="I150" s="141"/>
      <c r="J150" s="142">
        <f>ROUND(I150*H150,2)</f>
        <v>0</v>
      </c>
      <c r="K150" s="138" t="s">
        <v>144</v>
      </c>
      <c r="L150" s="32"/>
      <c r="M150" s="143" t="s">
        <v>1</v>
      </c>
      <c r="N150" s="144" t="s">
        <v>44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145</v>
      </c>
      <c r="AT150" s="147" t="s">
        <v>140</v>
      </c>
      <c r="AU150" s="147" t="s">
        <v>87</v>
      </c>
      <c r="AY150" s="17" t="s">
        <v>138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21</v>
      </c>
      <c r="BK150" s="148">
        <f>ROUND(I150*H150,2)</f>
        <v>0</v>
      </c>
      <c r="BL150" s="17" t="s">
        <v>145</v>
      </c>
      <c r="BM150" s="147" t="s">
        <v>8</v>
      </c>
    </row>
    <row r="151" spans="2:65" s="1" customFormat="1">
      <c r="B151" s="32"/>
      <c r="D151" s="149" t="s">
        <v>147</v>
      </c>
      <c r="F151" s="150" t="s">
        <v>867</v>
      </c>
      <c r="I151" s="151"/>
      <c r="L151" s="32"/>
      <c r="M151" s="152"/>
      <c r="T151" s="56"/>
      <c r="AT151" s="17" t="s">
        <v>147</v>
      </c>
      <c r="AU151" s="17" t="s">
        <v>87</v>
      </c>
    </row>
    <row r="152" spans="2:65" s="1" customFormat="1">
      <c r="B152" s="32"/>
      <c r="D152" s="153" t="s">
        <v>149</v>
      </c>
      <c r="F152" s="154" t="s">
        <v>868</v>
      </c>
      <c r="I152" s="151"/>
      <c r="L152" s="32"/>
      <c r="M152" s="152"/>
      <c r="T152" s="56"/>
      <c r="AT152" s="17" t="s">
        <v>149</v>
      </c>
      <c r="AU152" s="17" t="s">
        <v>87</v>
      </c>
    </row>
    <row r="153" spans="2:65" s="11" customFormat="1" ht="22.9" customHeight="1">
      <c r="B153" s="124"/>
      <c r="D153" s="125" t="s">
        <v>78</v>
      </c>
      <c r="E153" s="134" t="s">
        <v>869</v>
      </c>
      <c r="F153" s="134" t="s">
        <v>870</v>
      </c>
      <c r="I153" s="127"/>
      <c r="J153" s="135">
        <f>BK153</f>
        <v>0</v>
      </c>
      <c r="L153" s="124"/>
      <c r="M153" s="129"/>
      <c r="P153" s="130">
        <f>SUM(P154:P156)</f>
        <v>0</v>
      </c>
      <c r="R153" s="130">
        <f>SUM(R154:R156)</f>
        <v>0</v>
      </c>
      <c r="T153" s="131">
        <f>SUM(T154:T156)</f>
        <v>0</v>
      </c>
      <c r="AR153" s="125" t="s">
        <v>174</v>
      </c>
      <c r="AT153" s="132" t="s">
        <v>78</v>
      </c>
      <c r="AU153" s="132" t="s">
        <v>21</v>
      </c>
      <c r="AY153" s="125" t="s">
        <v>138</v>
      </c>
      <c r="BK153" s="133">
        <f>SUM(BK154:BK156)</f>
        <v>0</v>
      </c>
    </row>
    <row r="154" spans="2:65" s="1" customFormat="1" ht="24.2" customHeight="1">
      <c r="B154" s="32"/>
      <c r="C154" s="136" t="s">
        <v>196</v>
      </c>
      <c r="D154" s="136" t="s">
        <v>140</v>
      </c>
      <c r="E154" s="137" t="s">
        <v>871</v>
      </c>
      <c r="F154" s="138" t="s">
        <v>882</v>
      </c>
      <c r="G154" s="139" t="s">
        <v>153</v>
      </c>
      <c r="H154" s="140">
        <v>1</v>
      </c>
      <c r="I154" s="141"/>
      <c r="J154" s="142">
        <f>ROUND(I154*H154,2)</f>
        <v>0</v>
      </c>
      <c r="K154" s="138" t="s">
        <v>144</v>
      </c>
      <c r="L154" s="32"/>
      <c r="M154" s="143" t="s">
        <v>1</v>
      </c>
      <c r="N154" s="144" t="s">
        <v>44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145</v>
      </c>
      <c r="AT154" s="147" t="s">
        <v>140</v>
      </c>
      <c r="AU154" s="147" t="s">
        <v>87</v>
      </c>
      <c r="AY154" s="17" t="s">
        <v>138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21</v>
      </c>
      <c r="BK154" s="148">
        <f>ROUND(I154*H154,2)</f>
        <v>0</v>
      </c>
      <c r="BL154" s="17" t="s">
        <v>145</v>
      </c>
      <c r="BM154" s="147" t="s">
        <v>241</v>
      </c>
    </row>
    <row r="155" spans="2:65" s="1" customFormat="1">
      <c r="B155" s="32"/>
      <c r="D155" s="149" t="s">
        <v>147</v>
      </c>
      <c r="F155" s="150" t="s">
        <v>872</v>
      </c>
      <c r="I155" s="151"/>
      <c r="L155" s="32"/>
      <c r="M155" s="152"/>
      <c r="T155" s="56"/>
      <c r="AT155" s="17" t="s">
        <v>147</v>
      </c>
      <c r="AU155" s="17" t="s">
        <v>87</v>
      </c>
    </row>
    <row r="156" spans="2:65" s="1" customFormat="1">
      <c r="B156" s="32"/>
      <c r="D156" s="153" t="s">
        <v>149</v>
      </c>
      <c r="F156" s="154" t="s">
        <v>873</v>
      </c>
      <c r="I156" s="151"/>
      <c r="L156" s="32"/>
      <c r="M156" s="152"/>
      <c r="T156" s="56"/>
      <c r="AT156" s="17" t="s">
        <v>149</v>
      </c>
      <c r="AU156" s="17" t="s">
        <v>87</v>
      </c>
    </row>
    <row r="157" spans="2:65" s="11" customFormat="1" ht="22.9" customHeight="1">
      <c r="B157" s="124"/>
      <c r="D157" s="125" t="s">
        <v>78</v>
      </c>
      <c r="E157" s="134" t="s">
        <v>815</v>
      </c>
      <c r="F157" s="134" t="s">
        <v>816</v>
      </c>
      <c r="I157" s="127"/>
      <c r="J157" s="135">
        <f>BK157</f>
        <v>0</v>
      </c>
      <c r="L157" s="124"/>
      <c r="M157" s="129"/>
      <c r="P157" s="130">
        <f>SUM(P158:P160)</f>
        <v>0</v>
      </c>
      <c r="R157" s="130">
        <f>SUM(R158:R160)</f>
        <v>0</v>
      </c>
      <c r="T157" s="131">
        <f>SUM(T158:T160)</f>
        <v>0</v>
      </c>
      <c r="AR157" s="125" t="s">
        <v>174</v>
      </c>
      <c r="AT157" s="132" t="s">
        <v>78</v>
      </c>
      <c r="AU157" s="132" t="s">
        <v>21</v>
      </c>
      <c r="AY157" s="125" t="s">
        <v>138</v>
      </c>
      <c r="BK157" s="133">
        <f>SUM(BK158:BK160)</f>
        <v>0</v>
      </c>
    </row>
    <row r="158" spans="2:65" s="1" customFormat="1" ht="21.75" customHeight="1">
      <c r="B158" s="32"/>
      <c r="C158" s="136" t="s">
        <v>204</v>
      </c>
      <c r="D158" s="136" t="s">
        <v>140</v>
      </c>
      <c r="E158" s="137" t="s">
        <v>874</v>
      </c>
      <c r="F158" s="138" t="s">
        <v>883</v>
      </c>
      <c r="G158" s="139" t="s">
        <v>153</v>
      </c>
      <c r="H158" s="140">
        <v>1</v>
      </c>
      <c r="I158" s="141"/>
      <c r="J158" s="142">
        <f>ROUND(I158*H158,2)</f>
        <v>0</v>
      </c>
      <c r="K158" s="138" t="s">
        <v>144</v>
      </c>
      <c r="L158" s="32"/>
      <c r="M158" s="143" t="s">
        <v>1</v>
      </c>
      <c r="N158" s="144" t="s">
        <v>44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145</v>
      </c>
      <c r="AT158" s="147" t="s">
        <v>140</v>
      </c>
      <c r="AU158" s="147" t="s">
        <v>87</v>
      </c>
      <c r="AY158" s="17" t="s">
        <v>138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21</v>
      </c>
      <c r="BK158" s="148">
        <f>ROUND(I158*H158,2)</f>
        <v>0</v>
      </c>
      <c r="BL158" s="17" t="s">
        <v>145</v>
      </c>
      <c r="BM158" s="147" t="s">
        <v>253</v>
      </c>
    </row>
    <row r="159" spans="2:65" s="1" customFormat="1">
      <c r="B159" s="32"/>
      <c r="D159" s="149" t="s">
        <v>147</v>
      </c>
      <c r="F159" s="150" t="s">
        <v>875</v>
      </c>
      <c r="I159" s="151"/>
      <c r="L159" s="32"/>
      <c r="M159" s="152"/>
      <c r="T159" s="56"/>
      <c r="AT159" s="17" t="s">
        <v>147</v>
      </c>
      <c r="AU159" s="17" t="s">
        <v>87</v>
      </c>
    </row>
    <row r="160" spans="2:65" s="1" customFormat="1">
      <c r="B160" s="32"/>
      <c r="D160" s="153" t="s">
        <v>149</v>
      </c>
      <c r="F160" s="154" t="s">
        <v>876</v>
      </c>
      <c r="I160" s="151"/>
      <c r="L160" s="32"/>
      <c r="M160" s="189"/>
      <c r="N160" s="190"/>
      <c r="O160" s="190"/>
      <c r="P160" s="190"/>
      <c r="Q160" s="190"/>
      <c r="R160" s="190"/>
      <c r="S160" s="190"/>
      <c r="T160" s="191"/>
      <c r="AT160" s="17" t="s">
        <v>149</v>
      </c>
      <c r="AU160" s="17" t="s">
        <v>87</v>
      </c>
    </row>
    <row r="161" spans="2:12" s="1" customFormat="1" ht="6.95" customHeight="1"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32"/>
    </row>
  </sheetData>
  <sheetProtection sheet="1" formatCells="0" formatColumns="0" formatRows="0" insertColumns="0" insertRows="0" insertHyperlinks="0" deleteColumns="0" deleteRows="0" sort="0" autoFilter="0" pivotTables="0"/>
  <autoFilter ref="C125:K160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hyperlinks>
    <hyperlink ref="F131" r:id="rId1" xr:uid="{00000000-0004-0000-0300-000000000000}"/>
    <hyperlink ref="F134" r:id="rId2" xr:uid="{00000000-0004-0000-0300-000001000000}"/>
    <hyperlink ref="F138" r:id="rId3" xr:uid="{00000000-0004-0000-0300-000002000000}"/>
    <hyperlink ref="F143" r:id="rId4" xr:uid="{00000000-0004-0000-0300-000003000000}"/>
    <hyperlink ref="F146" r:id="rId5" xr:uid="{00000000-0004-0000-0300-000004000000}"/>
    <hyperlink ref="F149" r:id="rId6" xr:uid="{00000000-0004-0000-0300-000005000000}"/>
    <hyperlink ref="F152" r:id="rId7" xr:uid="{00000000-0004-0000-0300-000006000000}"/>
    <hyperlink ref="F156" r:id="rId8" xr:uid="{00000000-0004-0000-0300-000007000000}"/>
    <hyperlink ref="F160" r:id="rId9" xr:uid="{00000000-0004-0000-03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Stavební práce</vt:lpstr>
      <vt:lpstr>SO 401 - Veřejné osvětlen...</vt:lpstr>
      <vt:lpstr>VRN - Vedlejší rozpočtoví...</vt:lpstr>
      <vt:lpstr>'Rekapitulace stavby'!Názvy_tisku</vt:lpstr>
      <vt:lpstr>'SO 01 - Stavební práce'!Názvy_tisku</vt:lpstr>
      <vt:lpstr>'SO 401 - Veřejné osvětlen...'!Názvy_tisku</vt:lpstr>
      <vt:lpstr>'VRN - Vedlejší rozpočtoví...'!Názvy_tisku</vt:lpstr>
      <vt:lpstr>'Rekapitulace stavby'!Oblast_tisku</vt:lpstr>
      <vt:lpstr>'SO 01 - Stavební práce'!Oblast_tisku</vt:lpstr>
      <vt:lpstr>'SO 401 - Veřejné osvětlen...'!Oblast_tisku</vt:lpstr>
      <vt:lpstr>'VRN - Vedlejší rozpočtoví...'!Oblast_tisku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ASUS\Alena</dc:creator>
  <cp:lastModifiedBy>Šárka Tomášková</cp:lastModifiedBy>
  <dcterms:created xsi:type="dcterms:W3CDTF">2026-02-04T19:13:55Z</dcterms:created>
  <dcterms:modified xsi:type="dcterms:W3CDTF">2026-02-11T12:43:00Z</dcterms:modified>
</cp:coreProperties>
</file>