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O:\ORMI\Podklady pro VZ\Zakázky ORMI\2026\střecha ZŠ Nerudova\"/>
    </mc:Choice>
  </mc:AlternateContent>
  <xr:revisionPtr revIDLastSave="0" documentId="13_ncr:1_{10C45C8E-3852-4630-9B5C-12A05BCC5895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Rekapitulace stavby" sheetId="1" r:id="rId1"/>
    <sheet name="O1 - Oprava havarijního s..." sheetId="2" r:id="rId2"/>
    <sheet name="Seznam figur" sheetId="3" r:id="rId3"/>
  </sheets>
  <definedNames>
    <definedName name="_xlnm._FilterDatabase" localSheetId="1" hidden="1">'O1 - Oprava havarijního s...'!$C$134:$K$342</definedName>
    <definedName name="_xlnm.Print_Titles" localSheetId="1">'O1 - Oprava havarijního s...'!$134:$134</definedName>
    <definedName name="_xlnm.Print_Titles" localSheetId="0">'Rekapitulace stavby'!$92:$92</definedName>
    <definedName name="_xlnm.Print_Titles" localSheetId="2">'Seznam figur'!$9:$9</definedName>
    <definedName name="_xlnm.Print_Area" localSheetId="1">'O1 - Oprava havarijního s...'!$C$4:$J$76,'O1 - Oprava havarijního s...'!$C$122:$K$342</definedName>
    <definedName name="_xlnm.Print_Area" localSheetId="0">'Rekapitulace stavby'!$D$4:$AO$76,'Rekapitulace stavby'!$C$82:$AQ$96</definedName>
    <definedName name="_xlnm.Print_Area" localSheetId="2">'Seznam figur'!$C$4:$G$14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J37" i="2"/>
  <c r="J36" i="2"/>
  <c r="AY95" i="1"/>
  <c r="J35" i="2"/>
  <c r="AX95" i="1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6" i="2"/>
  <c r="BH336" i="2"/>
  <c r="BG336" i="2"/>
  <c r="BF336" i="2"/>
  <c r="T336" i="2"/>
  <c r="T335" i="2"/>
  <c r="R336" i="2"/>
  <c r="R335" i="2"/>
  <c r="P336" i="2"/>
  <c r="P335" i="2"/>
  <c r="BI333" i="2"/>
  <c r="BH333" i="2"/>
  <c r="BG333" i="2"/>
  <c r="BF333" i="2"/>
  <c r="T333" i="2"/>
  <c r="R333" i="2"/>
  <c r="P333" i="2"/>
  <c r="BI331" i="2"/>
  <c r="BH331" i="2"/>
  <c r="BG331" i="2"/>
  <c r="BF331" i="2"/>
  <c r="T331" i="2"/>
  <c r="R331" i="2"/>
  <c r="P331" i="2"/>
  <c r="BI329" i="2"/>
  <c r="BH329" i="2"/>
  <c r="BG329" i="2"/>
  <c r="BF329" i="2"/>
  <c r="T329" i="2"/>
  <c r="R329" i="2"/>
  <c r="P329" i="2"/>
  <c r="BI326" i="2"/>
  <c r="BH326" i="2"/>
  <c r="BG326" i="2"/>
  <c r="BF326" i="2"/>
  <c r="T326" i="2"/>
  <c r="T325" i="2" s="1"/>
  <c r="R326" i="2"/>
  <c r="R325" i="2" s="1"/>
  <c r="P326" i="2"/>
  <c r="P325" i="2"/>
  <c r="BI323" i="2"/>
  <c r="BH323" i="2"/>
  <c r="BG323" i="2"/>
  <c r="BF323" i="2"/>
  <c r="T323" i="2"/>
  <c r="T322" i="2" s="1"/>
  <c r="R323" i="2"/>
  <c r="R322" i="2"/>
  <c r="P323" i="2"/>
  <c r="P322" i="2" s="1"/>
  <c r="BI320" i="2"/>
  <c r="BH320" i="2"/>
  <c r="BG320" i="2"/>
  <c r="BF320" i="2"/>
  <c r="T320" i="2"/>
  <c r="R320" i="2"/>
  <c r="P320" i="2"/>
  <c r="BI316" i="2"/>
  <c r="BH316" i="2"/>
  <c r="BG316" i="2"/>
  <c r="BF316" i="2"/>
  <c r="T316" i="2"/>
  <c r="R316" i="2"/>
  <c r="P316" i="2"/>
  <c r="BI311" i="2"/>
  <c r="BH311" i="2"/>
  <c r="BG311" i="2"/>
  <c r="BF311" i="2"/>
  <c r="T311" i="2"/>
  <c r="R311" i="2"/>
  <c r="P311" i="2"/>
  <c r="BI309" i="2"/>
  <c r="BH309" i="2"/>
  <c r="BG309" i="2"/>
  <c r="BF309" i="2"/>
  <c r="T309" i="2"/>
  <c r="R309" i="2"/>
  <c r="P309" i="2"/>
  <c r="BI307" i="2"/>
  <c r="BH307" i="2"/>
  <c r="BG307" i="2"/>
  <c r="BF307" i="2"/>
  <c r="T307" i="2"/>
  <c r="R307" i="2"/>
  <c r="P307" i="2"/>
  <c r="BI306" i="2"/>
  <c r="BH306" i="2"/>
  <c r="BG306" i="2"/>
  <c r="BF306" i="2"/>
  <c r="T306" i="2"/>
  <c r="R306" i="2"/>
  <c r="P306" i="2"/>
  <c r="BI305" i="2"/>
  <c r="BH305" i="2"/>
  <c r="BG305" i="2"/>
  <c r="BF305" i="2"/>
  <c r="T305" i="2"/>
  <c r="R305" i="2"/>
  <c r="P305" i="2"/>
  <c r="BI303" i="2"/>
  <c r="BH303" i="2"/>
  <c r="BG303" i="2"/>
  <c r="BF303" i="2"/>
  <c r="T303" i="2"/>
  <c r="R303" i="2"/>
  <c r="P303" i="2"/>
  <c r="BI302" i="2"/>
  <c r="BH302" i="2"/>
  <c r="BG302" i="2"/>
  <c r="BF302" i="2"/>
  <c r="T302" i="2"/>
  <c r="R302" i="2"/>
  <c r="P302" i="2"/>
  <c r="BI301" i="2"/>
  <c r="BH301" i="2"/>
  <c r="BG301" i="2"/>
  <c r="BF301" i="2"/>
  <c r="T301" i="2"/>
  <c r="R301" i="2"/>
  <c r="P301" i="2"/>
  <c r="BI300" i="2"/>
  <c r="BH300" i="2"/>
  <c r="BG300" i="2"/>
  <c r="BF300" i="2"/>
  <c r="T300" i="2"/>
  <c r="R300" i="2"/>
  <c r="P300" i="2"/>
  <c r="BI299" i="2"/>
  <c r="BH299" i="2"/>
  <c r="BG299" i="2"/>
  <c r="BF299" i="2"/>
  <c r="T299" i="2"/>
  <c r="R299" i="2"/>
  <c r="P299" i="2"/>
  <c r="BI297" i="2"/>
  <c r="BH297" i="2"/>
  <c r="BG297" i="2"/>
  <c r="BF297" i="2"/>
  <c r="T297" i="2"/>
  <c r="R297" i="2"/>
  <c r="P297" i="2"/>
  <c r="BI295" i="2"/>
  <c r="BH295" i="2"/>
  <c r="BG295" i="2"/>
  <c r="BF295" i="2"/>
  <c r="T295" i="2"/>
  <c r="R295" i="2"/>
  <c r="P295" i="2"/>
  <c r="BI294" i="2"/>
  <c r="BH294" i="2"/>
  <c r="BG294" i="2"/>
  <c r="BF294" i="2"/>
  <c r="T294" i="2"/>
  <c r="R294" i="2"/>
  <c r="P294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89" i="2"/>
  <c r="BH289" i="2"/>
  <c r="BG289" i="2"/>
  <c r="BF289" i="2"/>
  <c r="T289" i="2"/>
  <c r="R289" i="2"/>
  <c r="P289" i="2"/>
  <c r="BI288" i="2"/>
  <c r="BH288" i="2"/>
  <c r="BG288" i="2"/>
  <c r="BF288" i="2"/>
  <c r="T288" i="2"/>
  <c r="R288" i="2"/>
  <c r="P288" i="2"/>
  <c r="BI287" i="2"/>
  <c r="BH287" i="2"/>
  <c r="BG287" i="2"/>
  <c r="BF287" i="2"/>
  <c r="T287" i="2"/>
  <c r="R287" i="2"/>
  <c r="P287" i="2"/>
  <c r="BI285" i="2"/>
  <c r="BH285" i="2"/>
  <c r="BG285" i="2"/>
  <c r="BF285" i="2"/>
  <c r="T285" i="2"/>
  <c r="R285" i="2"/>
  <c r="P285" i="2"/>
  <c r="BI283" i="2"/>
  <c r="BH283" i="2"/>
  <c r="BG283" i="2"/>
  <c r="BF283" i="2"/>
  <c r="T283" i="2"/>
  <c r="R283" i="2"/>
  <c r="P283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8" i="2"/>
  <c r="BH278" i="2"/>
  <c r="BG278" i="2"/>
  <c r="BF278" i="2"/>
  <c r="T278" i="2"/>
  <c r="R278" i="2"/>
  <c r="P278" i="2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4" i="2"/>
  <c r="BH234" i="2"/>
  <c r="BG234" i="2"/>
  <c r="BF234" i="2"/>
  <c r="T234" i="2"/>
  <c r="R234" i="2"/>
  <c r="P234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T183" i="2" s="1"/>
  <c r="R184" i="2"/>
  <c r="R183" i="2"/>
  <c r="P184" i="2"/>
  <c r="P183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J132" i="2"/>
  <c r="F129" i="2"/>
  <c r="E127" i="2"/>
  <c r="J92" i="2"/>
  <c r="F89" i="2"/>
  <c r="E87" i="2"/>
  <c r="J21" i="2"/>
  <c r="E21" i="2"/>
  <c r="J131" i="2"/>
  <c r="J20" i="2"/>
  <c r="J18" i="2"/>
  <c r="E18" i="2"/>
  <c r="F132" i="2" s="1"/>
  <c r="J17" i="2"/>
  <c r="J15" i="2"/>
  <c r="E15" i="2"/>
  <c r="F131" i="2"/>
  <c r="J14" i="2"/>
  <c r="J12" i="2"/>
  <c r="J89" i="2"/>
  <c r="E7" i="2"/>
  <c r="E125" i="2"/>
  <c r="L90" i="1"/>
  <c r="AM90" i="1"/>
  <c r="AM89" i="1"/>
  <c r="L89" i="1"/>
  <c r="AM87" i="1"/>
  <c r="L87" i="1"/>
  <c r="L85" i="1"/>
  <c r="L84" i="1"/>
  <c r="J341" i="2"/>
  <c r="J339" i="2"/>
  <c r="BK336" i="2"/>
  <c r="J336" i="2"/>
  <c r="BK333" i="2"/>
  <c r="J333" i="2"/>
  <c r="BK331" i="2"/>
  <c r="J329" i="2"/>
  <c r="J323" i="2"/>
  <c r="J320" i="2"/>
  <c r="BK316" i="2"/>
  <c r="J309" i="2"/>
  <c r="J307" i="2"/>
  <c r="J306" i="2"/>
  <c r="J305" i="2"/>
  <c r="BK302" i="2"/>
  <c r="J300" i="2"/>
  <c r="BK299" i="2"/>
  <c r="BK294" i="2"/>
  <c r="BK291" i="2"/>
  <c r="J288" i="2"/>
  <c r="J285" i="2"/>
  <c r="J283" i="2"/>
  <c r="BK279" i="2"/>
  <c r="BK278" i="2"/>
  <c r="J277" i="2"/>
  <c r="J276" i="2"/>
  <c r="J274" i="2"/>
  <c r="BK272" i="2"/>
  <c r="J271" i="2"/>
  <c r="J270" i="2"/>
  <c r="J269" i="2"/>
  <c r="BK266" i="2"/>
  <c r="BK260" i="2"/>
  <c r="BK257" i="2"/>
  <c r="BK256" i="2"/>
  <c r="J253" i="2"/>
  <c r="J249" i="2"/>
  <c r="BK247" i="2"/>
  <c r="BK246" i="2"/>
  <c r="J242" i="2"/>
  <c r="J241" i="2"/>
  <c r="BK239" i="2"/>
  <c r="BK238" i="2"/>
  <c r="J234" i="2"/>
  <c r="J230" i="2"/>
  <c r="BK224" i="2"/>
  <c r="BK222" i="2"/>
  <c r="J221" i="2"/>
  <c r="J220" i="2"/>
  <c r="BK219" i="2"/>
  <c r="J217" i="2"/>
  <c r="J216" i="2"/>
  <c r="BK213" i="2"/>
  <c r="J212" i="2"/>
  <c r="BK209" i="2"/>
  <c r="J206" i="2"/>
  <c r="J205" i="2"/>
  <c r="BK203" i="2"/>
  <c r="BK197" i="2"/>
  <c r="BK191" i="2"/>
  <c r="J189" i="2"/>
  <c r="BK184" i="2"/>
  <c r="BK180" i="2"/>
  <c r="J179" i="2"/>
  <c r="J177" i="2"/>
  <c r="BK174" i="2"/>
  <c r="BK168" i="2"/>
  <c r="BK167" i="2"/>
  <c r="BK165" i="2"/>
  <c r="J164" i="2"/>
  <c r="BK163" i="2"/>
  <c r="J161" i="2"/>
  <c r="BK160" i="2"/>
  <c r="J150" i="2"/>
  <c r="BK143" i="2"/>
  <c r="J139" i="2"/>
  <c r="AS94" i="1"/>
  <c r="BK341" i="2"/>
  <c r="J326" i="2"/>
  <c r="BK320" i="2"/>
  <c r="J316" i="2"/>
  <c r="J311" i="2"/>
  <c r="BK309" i="2"/>
  <c r="BK306" i="2"/>
  <c r="BK303" i="2"/>
  <c r="J302" i="2"/>
  <c r="BK300" i="2"/>
  <c r="BK295" i="2"/>
  <c r="J294" i="2"/>
  <c r="J293" i="2"/>
  <c r="BK292" i="2"/>
  <c r="J291" i="2"/>
  <c r="J289" i="2"/>
  <c r="BK288" i="2"/>
  <c r="J287" i="2"/>
  <c r="BK285" i="2"/>
  <c r="J280" i="2"/>
  <c r="BK269" i="2"/>
  <c r="J266" i="2"/>
  <c r="J264" i="2"/>
  <c r="BK262" i="2"/>
  <c r="BK261" i="2"/>
  <c r="J256" i="2"/>
  <c r="BK251" i="2"/>
  <c r="J245" i="2"/>
  <c r="J238" i="2"/>
  <c r="J228" i="2"/>
  <c r="J226" i="2"/>
  <c r="J222" i="2"/>
  <c r="J219" i="2"/>
  <c r="BK214" i="2"/>
  <c r="BK208" i="2"/>
  <c r="BK207" i="2"/>
  <c r="J203" i="2"/>
  <c r="BK202" i="2"/>
  <c r="BK201" i="2"/>
  <c r="BK200" i="2"/>
  <c r="BK199" i="2"/>
  <c r="J197" i="2"/>
  <c r="BK195" i="2"/>
  <c r="BK193" i="2"/>
  <c r="J181" i="2"/>
  <c r="BK179" i="2"/>
  <c r="J176" i="2"/>
  <c r="J175" i="2"/>
  <c r="J173" i="2"/>
  <c r="BK171" i="2"/>
  <c r="BK169" i="2"/>
  <c r="J167" i="2"/>
  <c r="J160" i="2"/>
  <c r="J159" i="2"/>
  <c r="J157" i="2"/>
  <c r="BK155" i="2"/>
  <c r="BK154" i="2"/>
  <c r="J152" i="2"/>
  <c r="J147" i="2"/>
  <c r="J145" i="2"/>
  <c r="BK141" i="2"/>
  <c r="BK140" i="2"/>
  <c r="J138" i="2"/>
  <c r="BK339" i="2"/>
  <c r="J303" i="2"/>
  <c r="BK301" i="2"/>
  <c r="BK297" i="2"/>
  <c r="BK293" i="2"/>
  <c r="BK287" i="2"/>
  <c r="BK283" i="2"/>
  <c r="J278" i="2"/>
  <c r="BK276" i="2"/>
  <c r="J272" i="2"/>
  <c r="BK271" i="2"/>
  <c r="BK270" i="2"/>
  <c r="BK268" i="2"/>
  <c r="J267" i="2"/>
  <c r="BK263" i="2"/>
  <c r="J262" i="2"/>
  <c r="J261" i="2"/>
  <c r="J260" i="2"/>
  <c r="BK253" i="2"/>
  <c r="J252" i="2"/>
  <c r="BK250" i="2"/>
  <c r="BK249" i="2"/>
  <c r="J247" i="2"/>
  <c r="BK245" i="2"/>
  <c r="BK243" i="2"/>
  <c r="BK242" i="2"/>
  <c r="BK241" i="2"/>
  <c r="BK221" i="2"/>
  <c r="BK220" i="2"/>
  <c r="BK217" i="2"/>
  <c r="BK216" i="2"/>
  <c r="J215" i="2"/>
  <c r="BK212" i="2"/>
  <c r="J210" i="2"/>
  <c r="J209" i="2"/>
  <c r="J208" i="2"/>
  <c r="BK205" i="2"/>
  <c r="J204" i="2"/>
  <c r="J202" i="2"/>
  <c r="J201" i="2"/>
  <c r="J200" i="2"/>
  <c r="J199" i="2"/>
  <c r="J187" i="2"/>
  <c r="J184" i="2"/>
  <c r="BK181" i="2"/>
  <c r="J180" i="2"/>
  <c r="BK173" i="2"/>
  <c r="J171" i="2"/>
  <c r="J168" i="2"/>
  <c r="J165" i="2"/>
  <c r="BK164" i="2"/>
  <c r="BK159" i="2"/>
  <c r="BK152" i="2"/>
  <c r="BK150" i="2"/>
  <c r="BK147" i="2"/>
  <c r="BK145" i="2"/>
  <c r="BK138" i="2"/>
  <c r="J331" i="2"/>
  <c r="BK329" i="2"/>
  <c r="BK326" i="2"/>
  <c r="BK323" i="2"/>
  <c r="BK311" i="2"/>
  <c r="BK307" i="2"/>
  <c r="BK305" i="2"/>
  <c r="J301" i="2"/>
  <c r="J299" i="2"/>
  <c r="J297" i="2"/>
  <c r="J295" i="2"/>
  <c r="J292" i="2"/>
  <c r="BK289" i="2"/>
  <c r="BK280" i="2"/>
  <c r="J279" i="2"/>
  <c r="BK277" i="2"/>
  <c r="BK274" i="2"/>
  <c r="J268" i="2"/>
  <c r="BK267" i="2"/>
  <c r="BK264" i="2"/>
  <c r="J263" i="2"/>
  <c r="J257" i="2"/>
  <c r="BK252" i="2"/>
  <c r="J251" i="2"/>
  <c r="J250" i="2"/>
  <c r="J246" i="2"/>
  <c r="J243" i="2"/>
  <c r="J239" i="2"/>
  <c r="BK234" i="2"/>
  <c r="BK230" i="2"/>
  <c r="BK228" i="2"/>
  <c r="BK226" i="2"/>
  <c r="J224" i="2"/>
  <c r="BK215" i="2"/>
  <c r="J214" i="2"/>
  <c r="J213" i="2"/>
  <c r="BK210" i="2"/>
  <c r="J207" i="2"/>
  <c r="BK206" i="2"/>
  <c r="BK204" i="2"/>
  <c r="J195" i="2"/>
  <c r="J193" i="2"/>
  <c r="J191" i="2"/>
  <c r="BK189" i="2"/>
  <c r="BK187" i="2"/>
  <c r="BK177" i="2"/>
  <c r="BK176" i="2"/>
  <c r="BK175" i="2"/>
  <c r="J174" i="2"/>
  <c r="J169" i="2"/>
  <c r="J163" i="2"/>
  <c r="BK161" i="2"/>
  <c r="BK157" i="2"/>
  <c r="J155" i="2"/>
  <c r="J154" i="2"/>
  <c r="J143" i="2"/>
  <c r="J141" i="2"/>
  <c r="J140" i="2"/>
  <c r="BK139" i="2"/>
  <c r="BK144" i="2" l="1"/>
  <c r="J144" i="2"/>
  <c r="J99" i="2" s="1"/>
  <c r="R144" i="2"/>
  <c r="P149" i="2"/>
  <c r="R172" i="2"/>
  <c r="BK190" i="2"/>
  <c r="J190" i="2" s="1"/>
  <c r="J105" i="2" s="1"/>
  <c r="T190" i="2"/>
  <c r="P218" i="2"/>
  <c r="BK240" i="2"/>
  <c r="J240" i="2" s="1"/>
  <c r="J107" i="2" s="1"/>
  <c r="T273" i="2"/>
  <c r="BK308" i="2"/>
  <c r="J308" i="2" s="1"/>
  <c r="J109" i="2" s="1"/>
  <c r="P328" i="2"/>
  <c r="P338" i="2"/>
  <c r="P321" i="2" s="1"/>
  <c r="T137" i="2"/>
  <c r="P144" i="2"/>
  <c r="R149" i="2"/>
  <c r="P172" i="2"/>
  <c r="R186" i="2"/>
  <c r="R190" i="2"/>
  <c r="BK218" i="2"/>
  <c r="J218" i="2" s="1"/>
  <c r="J106" i="2" s="1"/>
  <c r="R218" i="2"/>
  <c r="T218" i="2"/>
  <c r="R240" i="2"/>
  <c r="T240" i="2"/>
  <c r="BK273" i="2"/>
  <c r="J273" i="2" s="1"/>
  <c r="J108" i="2" s="1"/>
  <c r="R273" i="2"/>
  <c r="P308" i="2"/>
  <c r="R338" i="2"/>
  <c r="R321" i="2" s="1"/>
  <c r="P137" i="2"/>
  <c r="P136" i="2" s="1"/>
  <c r="BK149" i="2"/>
  <c r="J149" i="2" s="1"/>
  <c r="J100" i="2" s="1"/>
  <c r="BK172" i="2"/>
  <c r="J172" i="2"/>
  <c r="J101" i="2"/>
  <c r="BK186" i="2"/>
  <c r="J186" i="2" s="1"/>
  <c r="J104" i="2" s="1"/>
  <c r="P190" i="2"/>
  <c r="P240" i="2"/>
  <c r="T308" i="2"/>
  <c r="T338" i="2"/>
  <c r="BK137" i="2"/>
  <c r="R137" i="2"/>
  <c r="R136" i="2" s="1"/>
  <c r="T144" i="2"/>
  <c r="T149" i="2"/>
  <c r="T172" i="2"/>
  <c r="P186" i="2"/>
  <c r="T186" i="2"/>
  <c r="P273" i="2"/>
  <c r="R308" i="2"/>
  <c r="BK328" i="2"/>
  <c r="J328" i="2" s="1"/>
  <c r="J113" i="2" s="1"/>
  <c r="R328" i="2"/>
  <c r="T328" i="2"/>
  <c r="T321" i="2" s="1"/>
  <c r="BK338" i="2"/>
  <c r="J338" i="2"/>
  <c r="J115" i="2" s="1"/>
  <c r="F92" i="2"/>
  <c r="BE150" i="2"/>
  <c r="BE159" i="2"/>
  <c r="BE164" i="2"/>
  <c r="BE165" i="2"/>
  <c r="BE167" i="2"/>
  <c r="BE179" i="2"/>
  <c r="BE180" i="2"/>
  <c r="BE184" i="2"/>
  <c r="BE197" i="2"/>
  <c r="BE201" i="2"/>
  <c r="BE202" i="2"/>
  <c r="BE208" i="2"/>
  <c r="BE216" i="2"/>
  <c r="BE217" i="2"/>
  <c r="BE219" i="2"/>
  <c r="BE221" i="2"/>
  <c r="BE241" i="2"/>
  <c r="BE242" i="2"/>
  <c r="BE245" i="2"/>
  <c r="BE246" i="2"/>
  <c r="BE247" i="2"/>
  <c r="BE253" i="2"/>
  <c r="BE260" i="2"/>
  <c r="BE269" i="2"/>
  <c r="BE270" i="2"/>
  <c r="BE278" i="2"/>
  <c r="BE283" i="2"/>
  <c r="BE287" i="2"/>
  <c r="BE291" i="2"/>
  <c r="BE293" i="2"/>
  <c r="BE301" i="2"/>
  <c r="BE303" i="2"/>
  <c r="BE309" i="2"/>
  <c r="BE339" i="2"/>
  <c r="BE341" i="2"/>
  <c r="BK325" i="2"/>
  <c r="J325" i="2" s="1"/>
  <c r="J112" i="2" s="1"/>
  <c r="BK335" i="2"/>
  <c r="J335" i="2"/>
  <c r="J114" i="2"/>
  <c r="F91" i="2"/>
  <c r="BE139" i="2"/>
  <c r="BE140" i="2"/>
  <c r="BE143" i="2"/>
  <c r="BE154" i="2"/>
  <c r="BE160" i="2"/>
  <c r="BE168" i="2"/>
  <c r="BE169" i="2"/>
  <c r="BE174" i="2"/>
  <c r="BE176" i="2"/>
  <c r="BE177" i="2"/>
  <c r="BE189" i="2"/>
  <c r="BE191" i="2"/>
  <c r="BE193" i="2"/>
  <c r="BE206" i="2"/>
  <c r="BE213" i="2"/>
  <c r="BE222" i="2"/>
  <c r="BE224" i="2"/>
  <c r="BE228" i="2"/>
  <c r="BE234" i="2"/>
  <c r="BE256" i="2"/>
  <c r="BE264" i="2"/>
  <c r="BE271" i="2"/>
  <c r="BE277" i="2"/>
  <c r="BE280" i="2"/>
  <c r="BE285" i="2"/>
  <c r="BE289" i="2"/>
  <c r="BE294" i="2"/>
  <c r="BE299" i="2"/>
  <c r="BE302" i="2"/>
  <c r="BK183" i="2"/>
  <c r="J183" i="2"/>
  <c r="J102" i="2"/>
  <c r="E85" i="2"/>
  <c r="J91" i="2"/>
  <c r="J129" i="2"/>
  <c r="BE161" i="2"/>
  <c r="BE163" i="2"/>
  <c r="BE173" i="2"/>
  <c r="BE181" i="2"/>
  <c r="BE187" i="2"/>
  <c r="BE204" i="2"/>
  <c r="BE205" i="2"/>
  <c r="BE209" i="2"/>
  <c r="BE210" i="2"/>
  <c r="BE212" i="2"/>
  <c r="BE215" i="2"/>
  <c r="BE220" i="2"/>
  <c r="BE230" i="2"/>
  <c r="BE238" i="2"/>
  <c r="BE239" i="2"/>
  <c r="BE243" i="2"/>
  <c r="BE249" i="2"/>
  <c r="BE252" i="2"/>
  <c r="BE257" i="2"/>
  <c r="BE266" i="2"/>
  <c r="BE268" i="2"/>
  <c r="BE297" i="2"/>
  <c r="BE306" i="2"/>
  <c r="BE307" i="2"/>
  <c r="BE316" i="2"/>
  <c r="BE329" i="2"/>
  <c r="BE138" i="2"/>
  <c r="BE141" i="2"/>
  <c r="BE145" i="2"/>
  <c r="BE147" i="2"/>
  <c r="BE152" i="2"/>
  <c r="BE155" i="2"/>
  <c r="BE157" i="2"/>
  <c r="BE171" i="2"/>
  <c r="BE175" i="2"/>
  <c r="BE195" i="2"/>
  <c r="BE199" i="2"/>
  <c r="BE200" i="2"/>
  <c r="BE203" i="2"/>
  <c r="BE207" i="2"/>
  <c r="BE214" i="2"/>
  <c r="BE226" i="2"/>
  <c r="BE250" i="2"/>
  <c r="BE251" i="2"/>
  <c r="BE261" i="2"/>
  <c r="BE262" i="2"/>
  <c r="BE263" i="2"/>
  <c r="BE267" i="2"/>
  <c r="BE272" i="2"/>
  <c r="BE274" i="2"/>
  <c r="BE276" i="2"/>
  <c r="BE279" i="2"/>
  <c r="BE288" i="2"/>
  <c r="BE292" i="2"/>
  <c r="BE295" i="2"/>
  <c r="BE300" i="2"/>
  <c r="BE305" i="2"/>
  <c r="BE311" i="2"/>
  <c r="BE320" i="2"/>
  <c r="BE323" i="2"/>
  <c r="BE326" i="2"/>
  <c r="BE331" i="2"/>
  <c r="BE333" i="2"/>
  <c r="BE336" i="2"/>
  <c r="BK322" i="2"/>
  <c r="J322" i="2"/>
  <c r="J111" i="2"/>
  <c r="J34" i="2"/>
  <c r="AW95" i="1" s="1"/>
  <c r="F34" i="2"/>
  <c r="BA95" i="1" s="1"/>
  <c r="BA94" i="1" s="1"/>
  <c r="W30" i="1" s="1"/>
  <c r="F35" i="2"/>
  <c r="BB95" i="1" s="1"/>
  <c r="BB94" i="1" s="1"/>
  <c r="AX94" i="1" s="1"/>
  <c r="F36" i="2"/>
  <c r="BC95" i="1" s="1"/>
  <c r="BC94" i="1" s="1"/>
  <c r="W32" i="1" s="1"/>
  <c r="F37" i="2"/>
  <c r="BD95" i="1" s="1"/>
  <c r="BD94" i="1" s="1"/>
  <c r="W33" i="1" s="1"/>
  <c r="T185" i="2" l="1"/>
  <c r="T135" i="2" s="1"/>
  <c r="R185" i="2"/>
  <c r="R135" i="2" s="1"/>
  <c r="T136" i="2"/>
  <c r="P185" i="2"/>
  <c r="P135" i="2" s="1"/>
  <c r="AU95" i="1" s="1"/>
  <c r="AU94" i="1" s="1"/>
  <c r="BK136" i="2"/>
  <c r="J137" i="2"/>
  <c r="J98" i="2" s="1"/>
  <c r="BK185" i="2"/>
  <c r="J185" i="2" s="1"/>
  <c r="J103" i="2" s="1"/>
  <c r="BK321" i="2"/>
  <c r="J321" i="2"/>
  <c r="J110" i="2"/>
  <c r="AY94" i="1"/>
  <c r="W31" i="1"/>
  <c r="F33" i="2"/>
  <c r="AZ95" i="1" s="1"/>
  <c r="AZ94" i="1" s="1"/>
  <c r="AV94" i="1" s="1"/>
  <c r="AK29" i="1" s="1"/>
  <c r="AW94" i="1"/>
  <c r="AK30" i="1" s="1"/>
  <c r="J33" i="2"/>
  <c r="AV95" i="1" s="1"/>
  <c r="AT95" i="1" s="1"/>
  <c r="BK135" i="2" l="1"/>
  <c r="J135" i="2" s="1"/>
  <c r="J30" i="2" s="1"/>
  <c r="AG95" i="1" s="1"/>
  <c r="AN95" i="1" s="1"/>
  <c r="J136" i="2"/>
  <c r="J97" i="2" s="1"/>
  <c r="AT94" i="1"/>
  <c r="W29" i="1"/>
  <c r="J96" i="2" l="1"/>
  <c r="J39" i="2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<sst xmlns="http://schemas.openxmlformats.org/spreadsheetml/2006/main" count="2987" uniqueCount="742">
  <si>
    <t>Export Komplet</t>
  </si>
  <si>
    <t/>
  </si>
  <si>
    <t>2.0</t>
  </si>
  <si>
    <t>False</t>
  </si>
  <si>
    <t>{a2441368-2ea5-4d85-8da9-8221e650789f}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</si>
  <si>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</si>
  <si>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</si>
  <si>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</si>
  <si>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</si>
  <si>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</si>
  <si>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</si>
  <si>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</si>
  <si>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</si>
  <si>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</si>
  <si>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2024004-KHL-CL-Z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</si>
  <si>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</si>
  <si>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</si>
  <si>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havarijního stavu střechy ZŠ Nerudova 627/10, Čeká Lípa</t>
  </si>
  <si>
    <t>KSO:</t>
  </si>
  <si>
    <t>CC-CZ:</t>
  </si>
  <si>
    <t>Místo:</t>
  </si>
  <si>
    <t>Nerudova 627/10</t>
  </si>
  <si>
    <t>Datum:</t>
  </si>
  <si>
    <t>21. 5. 2024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</si>
  <si>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</si>
  <si>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</si>
  <si>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</si>
  <si>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</si>
  <si>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</si>
  <si>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</si>
  <si>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</si>
  <si>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</si>
  <si>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</si>
  <si>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Vojtěch Mistr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</si>
  <si>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</si>
  <si>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</si>
  <si>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</si>
  <si>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</si>
  <si>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</si>
  <si>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</si>
  <si>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</si>
  <si>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</si>
  <si>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</si>
  <si>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</si>
  <si>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</si>
  <si>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</si>
  <si>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</si>
  <si>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</si>
  <si>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</si>
  <si>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</si>
  <si>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</si>
  <si>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</si>
  <si>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</si>
  <si>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</si>
  <si>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</si>
  <si>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</si>
  <si>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</si>
  <si>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</si>
  <si>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</si>
  <si>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</si>
  <si>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</si>
  <si>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</si>
  <si>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</si>
  <si>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</si>
  <si>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</si>
  <si>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</si>
  <si>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</si>
  <si>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</si>
  <si>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</si>
  <si>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</si>
  <si>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</si>
  <si>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</si>
  <si>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</si>
  <si>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</si>
  <si>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</si>
  <si>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</si>
  <si>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</si>
  <si>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</si>
  <si>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</si>
  <si>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</si>
  <si>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O1</t>
  </si>
  <si>
    <t>Oprava havarijního stavu střechy ZŠ Nerudova 627/10, Česká Lípa</t>
  </si>
  <si>
    <t>STA</t>
  </si>
  <si>
    <t>1</t>
  </si>
  <si>
    <t>{dafa4fe3-9298-4418-8417-123a8b8d4fde}</t>
  </si>
  <si>
    <t>2</t>
  </si>
  <si>
    <t>KRYCÍ LIST SOUPISU PRACÍ</t>
  </si>
  <si>
    <t>Objekt:</t>
  </si>
  <si>
    <t>O1 - Oprava havarijního stavu střechy ZŠ Nerudova 627/10, Česká Lípa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</si>
  <si>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</si>
  <si>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</si>
  <si>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</si>
  <si>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</si>
  <si>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</si>
  <si>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</si>
  <si>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</si>
  <si>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</si>
  <si>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94 - Lešení a stavební výtahy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</si>
  <si>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</si>
  <si>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</si>
  <si>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</si>
  <si>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</si>
  <si>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741 - Elektroinstalace - silnoproud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</si>
  <si>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</si>
  <si>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</si>
  <si>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</si>
  <si>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783 - Dokončovací práce - nátěry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</si>
  <si>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</si>
  <si>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</si>
  <si>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</si>
  <si>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</si>
  <si>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</si>
  <si>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</si>
  <si>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</si>
  <si>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</si>
  <si>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</si>
  <si>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</si>
  <si>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</si>
  <si>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</si>
  <si>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</si>
  <si>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</si>
  <si>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</si>
  <si>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</si>
  <si>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</si>
  <si>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</si>
  <si>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</si>
  <si>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</si>
  <si>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</si>
  <si>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</si>
  <si>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</si>
  <si>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</si>
  <si>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</si>
  <si>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</si>
  <si>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623125100</t>
  </si>
  <si>
    <t>Vyplnění spár vnějších povrchů vápennou maltou, ploch z cihel pilířů nebo sloupů</t>
  </si>
  <si>
    <t>m2</t>
  </si>
  <si>
    <t>CS ÚRS 2024 01</t>
  </si>
  <si>
    <t>4</t>
  </si>
  <si>
    <t>910906615</t>
  </si>
  <si>
    <t>3</t>
  </si>
  <si>
    <t>623131100</t>
  </si>
  <si>
    <t>Vápenný postřik vnějších pilířů nebo sloupů nanášený celoplošně ručně</t>
  </si>
  <si>
    <t>-1352961695</t>
  </si>
  <si>
    <t>623311121</t>
  </si>
  <si>
    <t>Omítka vápenná vnějších ploch nanášená ručně jednovrstvá, tloušťky do 15 mm hladká pilířů nebo sloupů</t>
  </si>
  <si>
    <t>1550355736</t>
  </si>
  <si>
    <t>167</t>
  </si>
  <si>
    <t>623311191</t>
  </si>
  <si>
    <t>Omítka vápenná vnějších ploch nanášená ručně Příplatek k cenám za každých dalších i započatých 5 mm tloušťky omítky přes 15 mm pilířů nebo sloupů</t>
  </si>
  <si>
    <t>1349576192</t>
  </si>
  <si>
    <t>VV</t>
  </si>
  <si>
    <t>((0,63*2+0,54)*2+(0,26+1,04+0,55)*2+(1,2+0,45)*2+(1,3+0,54)*2+(1,4+0,5)*2+(1,28+0,46)*2+(0,85)*4)*2,0*2"komíny odhad</t>
  </si>
  <si>
    <t>5</t>
  </si>
  <si>
    <t>629999001</t>
  </si>
  <si>
    <t>Příplatek k úpravám povrchů za kropení vodou vysoce nasákavého podkladu</t>
  </si>
  <si>
    <t>-792926889</t>
  </si>
  <si>
    <t>9</t>
  </si>
  <si>
    <t>Ostatní konstrukce a práce, bourání</t>
  </si>
  <si>
    <t>978015371</t>
  </si>
  <si>
    <t>Otlučení vápenných nebo vápenocementových omítek vnějších ploch s vyškrabáním spar a s očištěním zdiva stupně členitosti 1 a 2, v rozsahu přes 50 do 65 %</t>
  </si>
  <si>
    <t>2062495399</t>
  </si>
  <si>
    <t>((0,63*2+0,54)*2+(0,26+1,04+0,55)*2+(1,2+0,45)*2+(1,3+0,54)*2+(1,4+0,5)*2+(1,28+0,46)*2+(0,85)*4)*2,0"komíny odhad</t>
  </si>
  <si>
    <t>137</t>
  </si>
  <si>
    <t>993111111</t>
  </si>
  <si>
    <t>Dovoz a odvoz lešení včetně naložení a složení řadového, na vzdálenost do 10 km</t>
  </si>
  <si>
    <t>-684164730</t>
  </si>
  <si>
    <t>9,5*(3,8+29,2+19,2+11,38+20,88+10,0+7,08+7,0+3,13)</t>
  </si>
  <si>
    <t>94</t>
  </si>
  <si>
    <t>Lešení a stavební výtahy</t>
  </si>
  <si>
    <t>7</t>
  </si>
  <si>
    <t>941211111</t>
  </si>
  <si>
    <t>Lešení řadové rámové lehké pracovní s podlahami s provozním zatížením tř. 3 do 200 kg/m2 šířky tř. SW06 od 0,6 do 0,9 m výšky do 10 m montáž</t>
  </si>
  <si>
    <t>-1426595507</t>
  </si>
  <si>
    <t>8</t>
  </si>
  <si>
    <t>941211211</t>
  </si>
  <si>
    <t>Příplatek k lešení řadovému rámovému lehkému š 0,9 m v do 25 m za první a ZKD den použití</t>
  </si>
  <si>
    <t>191372345</t>
  </si>
  <si>
    <t>1060,865*30*4</t>
  </si>
  <si>
    <t>941211812</t>
  </si>
  <si>
    <t>Demontáž lešení řadového rámového lehkého zatížení do 200 kg/m2 š do 0,9 m v do 25 m</t>
  </si>
  <si>
    <t>-274906943</t>
  </si>
  <si>
    <t>10</t>
  </si>
  <si>
    <t>944121111</t>
  </si>
  <si>
    <t>Montáž ochranného zábradlí dílcového na vnějších stranách objektů odkloněného od svislice do 15°</t>
  </si>
  <si>
    <t>m</t>
  </si>
  <si>
    <t>-455202697</t>
  </si>
  <si>
    <t>(3,8+29,2+19,2+11,38+20,88+10,0+7,08+7,0+3,13)</t>
  </si>
  <si>
    <t>11</t>
  </si>
  <si>
    <t>944121211</t>
  </si>
  <si>
    <t>Příplatek k ochrannému zábradlí dílcovému na vnějších stranách objektů za první a ZKD den použití</t>
  </si>
  <si>
    <t>113647043</t>
  </si>
  <si>
    <t>111,67*30*4</t>
  </si>
  <si>
    <t>944121811</t>
  </si>
  <si>
    <t>Demontáž ochranného zábradlí dílcového na vnějších stranách objektů odkloněného od svislice do 15°</t>
  </si>
  <si>
    <t>-736307642</t>
  </si>
  <si>
    <t>13</t>
  </si>
  <si>
    <t>944511111</t>
  </si>
  <si>
    <t>Montáž ochranné sítě z textilie z umělých vláken</t>
  </si>
  <si>
    <t>113329118</t>
  </si>
  <si>
    <t>14</t>
  </si>
  <si>
    <t>944511211</t>
  </si>
  <si>
    <t>Příplatek k ochranné síti za první a ZKD den použití</t>
  </si>
  <si>
    <t>-42663155</t>
  </si>
  <si>
    <t>15</t>
  </si>
  <si>
    <t>944511811</t>
  </si>
  <si>
    <t>Demontáž ochranné sítě z textilie z umělých vláken</t>
  </si>
  <si>
    <t>-35659165</t>
  </si>
  <si>
    <t>16</t>
  </si>
  <si>
    <t>944711111</t>
  </si>
  <si>
    <t>Montáž záchytné stříšky š do 1,5 m</t>
  </si>
  <si>
    <t>-1905618944</t>
  </si>
  <si>
    <t>17</t>
  </si>
  <si>
    <t>944711211</t>
  </si>
  <si>
    <t>Příplatek k záchytné stříšce š do 1,5 m za první a ZKD den použití</t>
  </si>
  <si>
    <t>1998158239</t>
  </si>
  <si>
    <t>18</t>
  </si>
  <si>
    <t>944711811</t>
  </si>
  <si>
    <t>Demontáž záchytné stříšky š do 1,5 m</t>
  </si>
  <si>
    <t>692073684</t>
  </si>
  <si>
    <t>20</t>
  </si>
  <si>
    <t>949521111</t>
  </si>
  <si>
    <t>Montáž podchodu u dílcových lešení š do 1,5 m</t>
  </si>
  <si>
    <t>-998762499</t>
  </si>
  <si>
    <t>949521211</t>
  </si>
  <si>
    <t>Příplatek k podchodu u dílcových lešení š do 1,5 m za první a ZKD den použití</t>
  </si>
  <si>
    <t>733887226</t>
  </si>
  <si>
    <t>15*30*4</t>
  </si>
  <si>
    <t>22</t>
  </si>
  <si>
    <t>949521811</t>
  </si>
  <si>
    <t>Demontáž podchodu u dílcových lešení š do 1,5 m</t>
  </si>
  <si>
    <t>1463114893</t>
  </si>
  <si>
    <t>997</t>
  </si>
  <si>
    <t>Přesun sutě</t>
  </si>
  <si>
    <t>143</t>
  </si>
  <si>
    <t>997006004</t>
  </si>
  <si>
    <t>Úprava stavebního odpadu pytlování nebezpečného odpadu s obsahem azbestu ze šablon</t>
  </si>
  <si>
    <t>t</t>
  </si>
  <si>
    <t>-1205809704</t>
  </si>
  <si>
    <t>23</t>
  </si>
  <si>
    <t>997013113</t>
  </si>
  <si>
    <t>Vnitrostaveništní doprava suti a vybouraných hmot vodorovně do 50 m s naložením základní pro budovy a haly výšky přes 9 do 12 m</t>
  </si>
  <si>
    <t>-1849148904</t>
  </si>
  <si>
    <t>24</t>
  </si>
  <si>
    <t>997013311</t>
  </si>
  <si>
    <t>Shoz na stavební suť montáž a demontáž shozu výšky do 10 m</t>
  </si>
  <si>
    <t>395159213</t>
  </si>
  <si>
    <t>25</t>
  </si>
  <si>
    <t>997013501</t>
  </si>
  <si>
    <t>Odvoz suti a vybouraných hmot na skládku nebo meziskládku do 1 km se složením</t>
  </si>
  <si>
    <t>-564912898</t>
  </si>
  <si>
    <t>26</t>
  </si>
  <si>
    <t>997013509</t>
  </si>
  <si>
    <t>Příplatek k odvozu suti a vybouraných hmot na skládku ZKD 1 km přes 1 km</t>
  </si>
  <si>
    <t>-180748206</t>
  </si>
  <si>
    <t>18,497*5</t>
  </si>
  <si>
    <t>27</t>
  </si>
  <si>
    <t>997013511</t>
  </si>
  <si>
    <t>Odvoz suti a vybouraných hmot z meziskládky na skládku do 1 km s naložením a se složením</t>
  </si>
  <si>
    <t>-970339967</t>
  </si>
  <si>
    <t>28</t>
  </si>
  <si>
    <t>997013631</t>
  </si>
  <si>
    <t>Poplatek za uložení stavebního odpadu na skládce (skládkovné) směsného stavebního a demoličního zatříděného do Katalogu odpadů pod kódem 17 09 04</t>
  </si>
  <si>
    <t>-1047837378</t>
  </si>
  <si>
    <t>138</t>
  </si>
  <si>
    <t>997013821</t>
  </si>
  <si>
    <t>Poplatek za uložení stavebního odpadu na skládce (skládkovné) ze stavebních materiálů obsahujících azbest zatříděných do Katalogu odpadů pod kódem 17 06 05</t>
  </si>
  <si>
    <t>1882287495</t>
  </si>
  <si>
    <t>10,49</t>
  </si>
  <si>
    <t>998</t>
  </si>
  <si>
    <t>Přesun hmot</t>
  </si>
  <si>
    <t>29</t>
  </si>
  <si>
    <t>998011002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</si>
  <si>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</si>
  <si>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-168806313</t>
  </si>
  <si>
    <t>PSV</t>
  </si>
  <si>
    <t>Práce a dodávky PSV</t>
  </si>
  <si>
    <t>712</t>
  </si>
  <si>
    <t>Povlakové krytiny</t>
  </si>
  <si>
    <t>30</t>
  </si>
  <si>
    <t>712631801</t>
  </si>
  <si>
    <t>Odstranění povlakové krytiny střech šikmých přes 30° z pásů uložených na sucho AIP nebo NAIP</t>
  </si>
  <si>
    <t>2141732989</t>
  </si>
  <si>
    <t>590+88</t>
  </si>
  <si>
    <t>31</t>
  </si>
  <si>
    <t>712800843</t>
  </si>
  <si>
    <t>Ostatní práce při odstranění povlakové krytiny ze svislých ploch zbytkového asfaltového pásu odsekáním</t>
  </si>
  <si>
    <t>-1709113078</t>
  </si>
  <si>
    <t>741</t>
  </si>
  <si>
    <t>Elektroinstalace - silnoproud</t>
  </si>
  <si>
    <t>33</t>
  </si>
  <si>
    <t>741420001</t>
  </si>
  <si>
    <t>Montáž hromosvodného vedení svodových drátů nebo lan s podpěrami, Ø do 10 mm</t>
  </si>
  <si>
    <t>-282126827</t>
  </si>
  <si>
    <t>125,813+24+3*10</t>
  </si>
  <si>
    <t>34</t>
  </si>
  <si>
    <t>M</t>
  </si>
  <si>
    <t>35441073</t>
  </si>
  <si>
    <t>drát D 10mm FeZn</t>
  </si>
  <si>
    <t>kg</t>
  </si>
  <si>
    <t>32</t>
  </si>
  <si>
    <t>-1192128570</t>
  </si>
  <si>
    <t>24+3*10</t>
  </si>
  <si>
    <t>35</t>
  </si>
  <si>
    <t>35441671</t>
  </si>
  <si>
    <t>podpěra vedení hromosvodu na krytinu z tašek, Cu</t>
  </si>
  <si>
    <t>kus</t>
  </si>
  <si>
    <t>-118496980</t>
  </si>
  <si>
    <t>125,813+24</t>
  </si>
  <si>
    <t>159</t>
  </si>
  <si>
    <t>35441672</t>
  </si>
  <si>
    <t>podpěra vedení hromosvodu do zdiva - 150mm, Cu</t>
  </si>
  <si>
    <t>-1609962406</t>
  </si>
  <si>
    <t>10*3</t>
  </si>
  <si>
    <t>36</t>
  </si>
  <si>
    <t>741420021</t>
  </si>
  <si>
    <t>Montáž svorka hromosvodná se 2 šrouby</t>
  </si>
  <si>
    <t>-1909940594</t>
  </si>
  <si>
    <t>37</t>
  </si>
  <si>
    <t>35441875</t>
  </si>
  <si>
    <t>svorka křížová pro vodič D 6-10mm</t>
  </si>
  <si>
    <t>279314355</t>
  </si>
  <si>
    <t>38</t>
  </si>
  <si>
    <t>35441885</t>
  </si>
  <si>
    <t>svorka spojovací pro lano D 8-10mm</t>
  </si>
  <si>
    <t>-1367478687</t>
  </si>
  <si>
    <t>39</t>
  </si>
  <si>
    <t>741420022</t>
  </si>
  <si>
    <t>Montáž svorka hromosvodná se 3 šrouby</t>
  </si>
  <si>
    <t>1489423783</t>
  </si>
  <si>
    <t>40</t>
  </si>
  <si>
    <t>35441860</t>
  </si>
  <si>
    <t>svorka FeZn k jímací tyči - 4 šrouby</t>
  </si>
  <si>
    <t>1928935355</t>
  </si>
  <si>
    <t>41</t>
  </si>
  <si>
    <t>741421833</t>
  </si>
  <si>
    <t>Demontáž drátu nebo lana svodového vedení D přes 8 mm šikmá střecha</t>
  </si>
  <si>
    <t>-825611881</t>
  </si>
  <si>
    <t>42</t>
  </si>
  <si>
    <t>741421843</t>
  </si>
  <si>
    <t>Demontáž svorky šroubové hromosvodné se 2 šrouby</t>
  </si>
  <si>
    <t>-958364096</t>
  </si>
  <si>
    <t>43</t>
  </si>
  <si>
    <t>741421845</t>
  </si>
  <si>
    <t>Demontáž svorky šroubové hromosvodné se 3 šrouby a více šrouby</t>
  </si>
  <si>
    <t>988329863</t>
  </si>
  <si>
    <t>44</t>
  </si>
  <si>
    <t>741421851</t>
  </si>
  <si>
    <t>Demontáž vedení hromosvodné-podpěra střešní pod hřeben</t>
  </si>
  <si>
    <t>460168428</t>
  </si>
  <si>
    <t>45</t>
  </si>
  <si>
    <t>741421862</t>
  </si>
  <si>
    <t>Demontáž vedení hromosvodné jímací tyč</t>
  </si>
  <si>
    <t>-278748646</t>
  </si>
  <si>
    <t>46</t>
  </si>
  <si>
    <t>741430004</t>
  </si>
  <si>
    <t>Montáž tyč jímací délky do 3 m na střešní hřeben</t>
  </si>
  <si>
    <t>-1773823801</t>
  </si>
  <si>
    <t>47</t>
  </si>
  <si>
    <t>35441113</t>
  </si>
  <si>
    <t>tyč jímací s rovným koncem 3000mm Cu</t>
  </si>
  <si>
    <t>747572197</t>
  </si>
  <si>
    <t>0"primárně se použije stávající, pokud bude vyhovovat</t>
  </si>
  <si>
    <t>165</t>
  </si>
  <si>
    <t>741440031</t>
  </si>
  <si>
    <t>Montáž zemnicích desek a tyčí s připojením na svodové nebo uzemňovací vedení bez příslušenství tyčí, délky do 2 m</t>
  </si>
  <si>
    <t>-1429619358</t>
  </si>
  <si>
    <t>166</t>
  </si>
  <si>
    <t>35442127</t>
  </si>
  <si>
    <t>tyč zemnící 1,5 m FeZn se svorkou</t>
  </si>
  <si>
    <t>2132726375</t>
  </si>
  <si>
    <t>48</t>
  </si>
  <si>
    <t>7418100_R</t>
  </si>
  <si>
    <t>Materiál na doplnění a úpravy</t>
  </si>
  <si>
    <t>-703705688</t>
  </si>
  <si>
    <t>49</t>
  </si>
  <si>
    <t>741810001</t>
  </si>
  <si>
    <t>Zkoušky a prohlídky elektrických rozvodů a zařízení celková prohlídka a vyhotovení revizní zprávy pro objem montážních prací do 100 tis. Kč</t>
  </si>
  <si>
    <t>1537741963</t>
  </si>
  <si>
    <t>50</t>
  </si>
  <si>
    <t>741820012</t>
  </si>
  <si>
    <t>Měření zemních odporů zemnicí sítě délky pásku přes 100 do 200 m</t>
  </si>
  <si>
    <t>1278753589</t>
  </si>
  <si>
    <t>51</t>
  </si>
  <si>
    <t>998741202</t>
  </si>
  <si>
    <t>Přesun hmot pro silnoproud stanovený procentní sazbou (%) z ceny vodorovná dopravní vzdálenost do 50 m základní v objektech výšky přes 6 do 12 m</t>
  </si>
  <si>
    <t>%</t>
  </si>
  <si>
    <t>-1777930930</t>
  </si>
  <si>
    <t>762</t>
  </si>
  <si>
    <t>Konstrukce tesařské</t>
  </si>
  <si>
    <t>169</t>
  </si>
  <si>
    <t>762331921</t>
  </si>
  <si>
    <t>Vyřezání části střešní vazby vázané konstrukce krovů průřezové plochy řeziva přes 120 do 224 cm2, délky vyřezané části krovového prvku do 3 m</t>
  </si>
  <si>
    <t>-1500360738</t>
  </si>
  <si>
    <t>170</t>
  </si>
  <si>
    <t>762332922</t>
  </si>
  <si>
    <t>Doplnění střešní vazby řezivem (materiál v ceně) průřezové plochy přes 120 do 224 cm2</t>
  </si>
  <si>
    <t>-660806716</t>
  </si>
  <si>
    <t>172</t>
  </si>
  <si>
    <t>762341210</t>
  </si>
  <si>
    <t>Montáž bednění střech rovných a šikmých sklonu do 60° s vyřezáním otvorů z prken hrubých na sraz tl. do 32 mm</t>
  </si>
  <si>
    <t>1965380782</t>
  </si>
  <si>
    <t>173</t>
  </si>
  <si>
    <t>60511085</t>
  </si>
  <si>
    <t>řezivo jehličnaté středové smrk, borovice š 120/150mm tl 24mm dl 4m</t>
  </si>
  <si>
    <t>m3</t>
  </si>
  <si>
    <t>1515377709</t>
  </si>
  <si>
    <t>271,2*0,024 'Přepočtené koeficientem množství</t>
  </si>
  <si>
    <t>171</t>
  </si>
  <si>
    <t>762341811</t>
  </si>
  <si>
    <t>Demontáž bednění a laťování bednění střech rovných, obloukových, sklonu do 60° se všemi nadstřešními konstrukcemi z prken hrubých, hoblovaných tl. do 32 mm</t>
  </si>
  <si>
    <t>1441037515</t>
  </si>
  <si>
    <t>678*0,4</t>
  </si>
  <si>
    <t>54</t>
  </si>
  <si>
    <t>762342214</t>
  </si>
  <si>
    <t>Montáž laťování střech jednoduchých sklonu do 60° při osové vzdálenosti latí přes 150 do 360 mm</t>
  </si>
  <si>
    <t>152378947</t>
  </si>
  <si>
    <t>(590+88)</t>
  </si>
  <si>
    <t>55</t>
  </si>
  <si>
    <t>60514106</t>
  </si>
  <si>
    <t>řezivo jehličnaté lať pevnostní třída S10-13 průřez 40x60mm</t>
  </si>
  <si>
    <t>1459611729</t>
  </si>
  <si>
    <t>678*0,04*0,06*1,05</t>
  </si>
  <si>
    <t>56</t>
  </si>
  <si>
    <t>762342511</t>
  </si>
  <si>
    <t>Montáž laťování montáž kontralatí na podklad bez tepelné izolace</t>
  </si>
  <si>
    <t>-678609764</t>
  </si>
  <si>
    <t>(2,08+8,8+0,884+19,2)*0,05*0,08"hřebenová lať</t>
  </si>
  <si>
    <t>678</t>
  </si>
  <si>
    <t>Součet</t>
  </si>
  <si>
    <t>57</t>
  </si>
  <si>
    <t>60514114</t>
  </si>
  <si>
    <t>řezivo jehličnaté lať impregnovaná dl 4 m</t>
  </si>
  <si>
    <t>-492284205</t>
  </si>
  <si>
    <t>678*0,05*0,08</t>
  </si>
  <si>
    <t>58</t>
  </si>
  <si>
    <t>762342812</t>
  </si>
  <si>
    <t>Demontáž laťování střech z latí osové vzdálenosti do 0,50 m</t>
  </si>
  <si>
    <t>1378918952</t>
  </si>
  <si>
    <t>59</t>
  </si>
  <si>
    <t>998762203</t>
  </si>
  <si>
    <t>Přesun hmot procentní pro kce tesařské v objektech v do 24 m</t>
  </si>
  <si>
    <t>436551087</t>
  </si>
  <si>
    <t>764</t>
  </si>
  <si>
    <t>Konstrukce klempířské</t>
  </si>
  <si>
    <t>153</t>
  </si>
  <si>
    <t>764001821</t>
  </si>
  <si>
    <t>Demontáž klempířských konstrukcí krytiny ze svitků nebo tabulí do suti</t>
  </si>
  <si>
    <t>1475056449</t>
  </si>
  <si>
    <t>62</t>
  </si>
  <si>
    <t>764001851</t>
  </si>
  <si>
    <t>Demontáž hřebene s větrací mřížkou nebo hřebenovým plechem do suti</t>
  </si>
  <si>
    <t>485121903</t>
  </si>
  <si>
    <t>63</t>
  </si>
  <si>
    <t>764001891</t>
  </si>
  <si>
    <t>Demontáž úžlabí do suti</t>
  </si>
  <si>
    <t>422450923</t>
  </si>
  <si>
    <t>7,251+13,748</t>
  </si>
  <si>
    <t>160</t>
  </si>
  <si>
    <t>764002812</t>
  </si>
  <si>
    <t>Demontáž klempířských konstrukcí okapového plechu do suti, v krytině skládané</t>
  </si>
  <si>
    <t>138612111</t>
  </si>
  <si>
    <t>64</t>
  </si>
  <si>
    <t>764002821</t>
  </si>
  <si>
    <t>Demontáž střešního výlezu do suti</t>
  </si>
  <si>
    <t>454434371</t>
  </si>
  <si>
    <t>67</t>
  </si>
  <si>
    <t>764002871</t>
  </si>
  <si>
    <t>Demontáž lemování zdí do suti</t>
  </si>
  <si>
    <t>-1442229039</t>
  </si>
  <si>
    <t>((0,63*2+0,54)*2+(0,26+1,04+0,55)*2+(1,2+0,45)*2+(1,3+0,54)*2+(1,4+0,5)*2+(1,28+0,46)*2+(0,85)*4)</t>
  </si>
  <si>
    <t>70</t>
  </si>
  <si>
    <t>764003801</t>
  </si>
  <si>
    <t>Demontáž lemování trub, konzol, držáků, ventilačních nástavců a jiných kusových prvků do suti</t>
  </si>
  <si>
    <t>1527165707</t>
  </si>
  <si>
    <t>71</t>
  </si>
  <si>
    <t>764004801</t>
  </si>
  <si>
    <t>Demontáž klempířských konstrukcí žlabu podokapního do suti</t>
  </si>
  <si>
    <t>231056197</t>
  </si>
  <si>
    <t>72</t>
  </si>
  <si>
    <t>764004841</t>
  </si>
  <si>
    <t>Demontáž klempířských konstrukcí háku do suti</t>
  </si>
  <si>
    <t>1439947741</t>
  </si>
  <si>
    <t>154</t>
  </si>
  <si>
    <t>764101101</t>
  </si>
  <si>
    <t>Montáž krytiny z plechu s úpravou u okapů, prostupů a výčnělků střechy rovné drážkováním ze svitků šířky do 600 mm, sklon střechy do 30°</t>
  </si>
  <si>
    <t>-528689950</t>
  </si>
  <si>
    <t>155</t>
  </si>
  <si>
    <t>13824111</t>
  </si>
  <si>
    <t>plech Pz 275g/m2 tl 0,55mm svitek š 1000mm</t>
  </si>
  <si>
    <t>-1150053094</t>
  </si>
  <si>
    <t>P</t>
  </si>
  <si>
    <t>Poznámka k položce:_x000D_
Hmotnost: 4,4 kg/m2</t>
  </si>
  <si>
    <t>883,333333333333*0,0003 'Přepočtené koeficientem množství</t>
  </si>
  <si>
    <t>162</t>
  </si>
  <si>
    <t>764202134</t>
  </si>
  <si>
    <t>Montáž oplechování střešních prvků okapu okapovým plechem rovným</t>
  </si>
  <si>
    <t>315082492</t>
  </si>
  <si>
    <t>163</t>
  </si>
  <si>
    <t>13814183</t>
  </si>
  <si>
    <t>plech hladký Pz jakost EN 10143 tl 0,55mm tabule</t>
  </si>
  <si>
    <t>1009230248</t>
  </si>
  <si>
    <t>124*0,0024 'Přepočtené koeficientem množství</t>
  </si>
  <si>
    <t>73</t>
  </si>
  <si>
    <t>764211615</t>
  </si>
  <si>
    <t>Oplechování střešních prvků z pozinkovaného plechu s povrchovou úpravou hřebene větraného s použitím hřebenového plechu s těsněním a perforovaným plechem rš 400 mm</t>
  </si>
  <si>
    <t>-951437555</t>
  </si>
  <si>
    <t>74</t>
  </si>
  <si>
    <t>764211630</t>
  </si>
  <si>
    <t xml:space="preserve">Ochranná kovová perforovaná páska Ptáčnice výšky=100mm proti ptákům u okapu </t>
  </si>
  <si>
    <t>-1327096560</t>
  </si>
  <si>
    <t>161</t>
  </si>
  <si>
    <t>764211676</t>
  </si>
  <si>
    <t>Oplechování nevětraného nároží s nárožním plechem z Pz s povrchovou úpravou rš 500 mm RAL 9002</t>
  </si>
  <si>
    <t>870592049</t>
  </si>
  <si>
    <t>76</t>
  </si>
  <si>
    <t>764212606</t>
  </si>
  <si>
    <t>Oplechování úžlabí z Pz s povrchovou úpravou rš 500 mm RAL 9002</t>
  </si>
  <si>
    <t>-1355288107</t>
  </si>
  <si>
    <t>164</t>
  </si>
  <si>
    <t>764311616</t>
  </si>
  <si>
    <t>Lemování zdí z pozinkovaného plechu s povrchovou úpravou boční nebo horní rovné, střech s krytinou skládanou mimo prejzovou rš 500 mm</t>
  </si>
  <si>
    <t>805553000</t>
  </si>
  <si>
    <t>19+7+5</t>
  </si>
  <si>
    <t>86</t>
  </si>
  <si>
    <t>764501103</t>
  </si>
  <si>
    <t>Montáž žlabu podokapního půlkruhového žlabu</t>
  </si>
  <si>
    <t>-840707784</t>
  </si>
  <si>
    <t>87</t>
  </si>
  <si>
    <t>55344180</t>
  </si>
  <si>
    <t>žlab půlkruhový podokapní Pz 250mm</t>
  </si>
  <si>
    <t>-169830956</t>
  </si>
  <si>
    <t>88</t>
  </si>
  <si>
    <t>764501105</t>
  </si>
  <si>
    <t>Montáž žlabu podokapního půlkruhového háku</t>
  </si>
  <si>
    <t>1756409525</t>
  </si>
  <si>
    <t>89</t>
  </si>
  <si>
    <t>55344578</t>
  </si>
  <si>
    <t>hák žlabový Pz 333mm dl 550mm</t>
  </si>
  <si>
    <t>343692034</t>
  </si>
  <si>
    <t>90</t>
  </si>
  <si>
    <t>764502123</t>
  </si>
  <si>
    <t>Montáž žlabu nadřímsového hranatého doplňků hrdla</t>
  </si>
  <si>
    <t>-1469097366</t>
  </si>
  <si>
    <t>91</t>
  </si>
  <si>
    <t>55350219</t>
  </si>
  <si>
    <t>kotlík žlabový oválný 400/200mm</t>
  </si>
  <si>
    <t>-1833995081</t>
  </si>
  <si>
    <t>998764202</t>
  </si>
  <si>
    <t>Přesun hmot pro konstrukce klempířské stanovený procentní sazbou (%) z ceny vodorovná dopravní vzdálenost do 50 m s užitím mechanizace v objektech výšky přes 6 do 12 m</t>
  </si>
  <si>
    <t>-882608754</t>
  </si>
  <si>
    <t>765</t>
  </si>
  <si>
    <t>Krytina skládaná</t>
  </si>
  <si>
    <t>106</t>
  </si>
  <si>
    <t>765135031</t>
  </si>
  <si>
    <t xml:space="preserve">Montáž držáku hromosvodu </t>
  </si>
  <si>
    <t>-805990549</t>
  </si>
  <si>
    <t>150</t>
  </si>
  <si>
    <t>107</t>
  </si>
  <si>
    <t>55343070</t>
  </si>
  <si>
    <t>držák hromosvodu na latě</t>
  </si>
  <si>
    <t>344283070</t>
  </si>
  <si>
    <t>110</t>
  </si>
  <si>
    <t>765115301</t>
  </si>
  <si>
    <t>Montáž střešních doplňků krytiny keramické střešního výlezu plochy jednotlivě do 0,25 m2</t>
  </si>
  <si>
    <t>-702027434</t>
  </si>
  <si>
    <t>111</t>
  </si>
  <si>
    <t>59660215</t>
  </si>
  <si>
    <t>vikýř univerzální 500x500mm</t>
  </si>
  <si>
    <t>955990645</t>
  </si>
  <si>
    <t>144</t>
  </si>
  <si>
    <t>765131051</t>
  </si>
  <si>
    <t>Montáž vláknocementové krytiny skládané sklonu střechy do 30° jednoduché krytí ze šablon, počet desek do 10 ks/m2</t>
  </si>
  <si>
    <t>1307200467</t>
  </si>
  <si>
    <t>145</t>
  </si>
  <si>
    <t>59160237</t>
  </si>
  <si>
    <t>krytina vláknocementová s buničinou a umělými vlákny barevná 400x400x4mm</t>
  </si>
  <si>
    <t>-549040940</t>
  </si>
  <si>
    <t>Poznámka k položce:_x000D_
Spotřeba: 10,1  ks/m2</t>
  </si>
  <si>
    <t>590*10,1 'Přepočtené koeficientem množství</t>
  </si>
  <si>
    <t>146</t>
  </si>
  <si>
    <t>765131141</t>
  </si>
  <si>
    <t>Montáž vláknocementové krytiny skládané sklonu střechy do 30° okapové hrany, krytí dvojité</t>
  </si>
  <si>
    <t>1626677712</t>
  </si>
  <si>
    <t>111,67-7,0-3,8</t>
  </si>
  <si>
    <t>152</t>
  </si>
  <si>
    <t>765131201</t>
  </si>
  <si>
    <t>Montáž vláknocementové krytiny skládané sklonu střechy do 30° úžlabí přiřezáním desek podél oplechování</t>
  </si>
  <si>
    <t>1220802940</t>
  </si>
  <si>
    <t>8,325+14,0</t>
  </si>
  <si>
    <t>139</t>
  </si>
  <si>
    <t>765131803</t>
  </si>
  <si>
    <t>Demontáž azbestocementové krytiny skládané sklonu do 30° do suti</t>
  </si>
  <si>
    <t>870963900</t>
  </si>
  <si>
    <t>140</t>
  </si>
  <si>
    <t>765131843</t>
  </si>
  <si>
    <t>Demontáž azbestocementové krytiny skládané Příplatek k cenám za sklon přes 30° demontáže krytiny</t>
  </si>
  <si>
    <t>-87523821</t>
  </si>
  <si>
    <t>142</t>
  </si>
  <si>
    <t>765131853</t>
  </si>
  <si>
    <t>Demontáž azbestocementové krytiny skládané Příplatek k cenám za sklon přes 30° demontáže hřebene nebo nároží</t>
  </si>
  <si>
    <t>1467736541</t>
  </si>
  <si>
    <t>6,187*2+19,2+0,884+7,071*2+10,130+8,8+2,08+7,071*2+12,996+4,7</t>
  </si>
  <si>
    <t>116</t>
  </si>
  <si>
    <t>765135_R0</t>
  </si>
  <si>
    <t>Montáž držáku hřebenové latě</t>
  </si>
  <si>
    <t>1557623463</t>
  </si>
  <si>
    <t>117</t>
  </si>
  <si>
    <t>59161171</t>
  </si>
  <si>
    <t>držák hřebenových nárožních latí 30mm</t>
  </si>
  <si>
    <t>1088177736</t>
  </si>
  <si>
    <t>174</t>
  </si>
  <si>
    <t>765135053</t>
  </si>
  <si>
    <t>Montáž střešních doplňků vláknocementové krytiny skládané protisněhové zábrany mříže</t>
  </si>
  <si>
    <t>1169000501</t>
  </si>
  <si>
    <t>175</t>
  </si>
  <si>
    <t>55343063</t>
  </si>
  <si>
    <t>držák zábrany mřížové</t>
  </si>
  <si>
    <t>-1873125511</t>
  </si>
  <si>
    <t>176</t>
  </si>
  <si>
    <t>55343064</t>
  </si>
  <si>
    <t>zábrana mřížová 200x2000mm</t>
  </si>
  <si>
    <t>717899641</t>
  </si>
  <si>
    <t>111,017*0,5 'Přepočtené koeficientem množství</t>
  </si>
  <si>
    <t>118</t>
  </si>
  <si>
    <t>765191023</t>
  </si>
  <si>
    <t>Montáž pojistné hydroizolační nebo parotěsné kladené ve sklonu přes 20° s lepenými spoji na bednění</t>
  </si>
  <si>
    <t>-919247722</t>
  </si>
  <si>
    <t>119</t>
  </si>
  <si>
    <t>28329036</t>
  </si>
  <si>
    <t>fólie kontaktní difuzně propustná pro doplňkovou hydroizolační vrstvu, třívrstvá mikroporézní PP 150g/m2 s integrovanou samolepící páskou</t>
  </si>
  <si>
    <t>168217776</t>
  </si>
  <si>
    <t>120</t>
  </si>
  <si>
    <t>765191031</t>
  </si>
  <si>
    <t>Lepení těsnících pásků pod kontralatě</t>
  </si>
  <si>
    <t>-225477693</t>
  </si>
  <si>
    <t>121</t>
  </si>
  <si>
    <t>28329303</t>
  </si>
  <si>
    <t>páska těsnící jednostranně lepící butylkaučuková pod kontralatě š 50mm</t>
  </si>
  <si>
    <t>473452688</t>
  </si>
  <si>
    <t>122</t>
  </si>
  <si>
    <t>765191051</t>
  </si>
  <si>
    <t>Montáž pojistné hydroizolační nebo parotěsné fólie hřebene větrané střechy</t>
  </si>
  <si>
    <t>1776825033</t>
  </si>
  <si>
    <t>123</t>
  </si>
  <si>
    <t>765191061</t>
  </si>
  <si>
    <t>Montáž pojistné hydroizolační nebo parotěsné fólie úžlabí větrané střechy</t>
  </si>
  <si>
    <t>77477593</t>
  </si>
  <si>
    <t>9+15</t>
  </si>
  <si>
    <t>124</t>
  </si>
  <si>
    <t>765191071</t>
  </si>
  <si>
    <t>Montáž pojistné hydroizolační nebo parotěsné fólie okapu</t>
  </si>
  <si>
    <t>-535177674</t>
  </si>
  <si>
    <t>125</t>
  </si>
  <si>
    <t>765191091</t>
  </si>
  <si>
    <t>Příplatek k cenám montáž pojistné hydroizolační nebo parotěsné fólie za sklon přes 30°</t>
  </si>
  <si>
    <t>-269170903</t>
  </si>
  <si>
    <t>126</t>
  </si>
  <si>
    <t>998765202</t>
  </si>
  <si>
    <t>Přesun hmot pro krytiny skládané stanovený procentní sazbou (%) z ceny vodorovná dopravní vzdálenost do 50 m základní v objektech výšky přes 6 do 12 m</t>
  </si>
  <si>
    <t>-2017305142</t>
  </si>
  <si>
    <t>783</t>
  </si>
  <si>
    <t>Dokončovací práce - nátěry</t>
  </si>
  <si>
    <t>127</t>
  </si>
  <si>
    <t>783201403</t>
  </si>
  <si>
    <t>Oprášení tesařských konstrukcí před provedením nátěru</t>
  </si>
  <si>
    <t>-1497453626</t>
  </si>
  <si>
    <t>813,6+672,491</t>
  </si>
  <si>
    <t>156</t>
  </si>
  <si>
    <t>783213021</t>
  </si>
  <si>
    <t>Preventivní napouštěcí nátěr tesařských prvků proti dřevokazným houbám, hmyzu a plísním nezabudovaných do konstrukce dvojnásobný syntetický</t>
  </si>
  <si>
    <t>-213071547</t>
  </si>
  <si>
    <t>(590+88)*(0,05+0,08)*2</t>
  </si>
  <si>
    <t>(2,08+8,8+0,884+19,2)*(0,05+0,08)*2"hřebenová lať</t>
  </si>
  <si>
    <t>(590+88)*3*(0,04+0,08)*2</t>
  </si>
  <si>
    <t>128</t>
  </si>
  <si>
    <t>783213121</t>
  </si>
  <si>
    <t>Napouštěcí dvojnásobný syntetický biocidní nátěr tesařských konstrukcí zabudovaných do konstrukce</t>
  </si>
  <si>
    <t>1038747553</t>
  </si>
  <si>
    <t>678*0,2"rezerva na případné opravy stávajícího krovu</t>
  </si>
  <si>
    <t>168</t>
  </si>
  <si>
    <t>783827125</t>
  </si>
  <si>
    <t>Krycí (ochranný ) nátěr omítek jednonásobný hladkých omítek hladkých, zrnitých tenkovrstvých nebo štukových stupně členitosti 1 a 2 silikonový</t>
  </si>
  <si>
    <t>2133614285</t>
  </si>
  <si>
    <t>VRN</t>
  </si>
  <si>
    <t>Vedlejší rozpočtové náklady</t>
  </si>
  <si>
    <t>VRN1</t>
  </si>
  <si>
    <t>Průzkumné, geodetické a projektové práce</t>
  </si>
  <si>
    <t>130</t>
  </si>
  <si>
    <t>013002000</t>
  </si>
  <si>
    <t>Projektové práce</t>
  </si>
  <si>
    <t>…</t>
  </si>
  <si>
    <t>1024</t>
  </si>
  <si>
    <t>-60106803</t>
  </si>
  <si>
    <t>1,0"   Pozn. v rozsahu dle SOD odst. 2.4.1</t>
  </si>
  <si>
    <t>VRN3</t>
  </si>
  <si>
    <t>Zařízení staveniště</t>
  </si>
  <si>
    <t>131</t>
  </si>
  <si>
    <t>030001000</t>
  </si>
  <si>
    <t>-204980169</t>
  </si>
  <si>
    <t>1,0"  Pozn. v rozsahu dle SOD odst. 2.4.2</t>
  </si>
  <si>
    <t>VRN4</t>
  </si>
  <si>
    <t>Inženýrská činnost</t>
  </si>
  <si>
    <t>132</t>
  </si>
  <si>
    <t>043002000</t>
  </si>
  <si>
    <t>Zkoušky a ostatní měření</t>
  </si>
  <si>
    <t>-417194847</t>
  </si>
  <si>
    <t>1,0"Pozn. v rozsahu dle SOD odst. 2.4.3</t>
  </si>
  <si>
    <t>133</t>
  </si>
  <si>
    <t>045002000</t>
  </si>
  <si>
    <t>Kompletační a koordinační činnost</t>
  </si>
  <si>
    <t>-923192955</t>
  </si>
  <si>
    <t>1,0"Pozn. v rozsahu dle SOD odst. 2.4.4 a 2.4.5</t>
  </si>
  <si>
    <t>134</t>
  </si>
  <si>
    <t>049002000</t>
  </si>
  <si>
    <t>Ostatní inženýrská činnost</t>
  </si>
  <si>
    <t>1883358162</t>
  </si>
  <si>
    <t>1,0"Pozn. v rozsahu dle SOD odst. 2.4.6</t>
  </si>
  <si>
    <t>VRN5</t>
  </si>
  <si>
    <t>Finanční náklady</t>
  </si>
  <si>
    <t>135</t>
  </si>
  <si>
    <t>051002000</t>
  </si>
  <si>
    <t>Pojistné</t>
  </si>
  <si>
    <t>-245159147</t>
  </si>
  <si>
    <t>VRN7</t>
  </si>
  <si>
    <t>Provozní vlivy</t>
  </si>
  <si>
    <t>136</t>
  </si>
  <si>
    <t>071002000</t>
  </si>
  <si>
    <t>Provoz investora, třetích osob</t>
  </si>
  <si>
    <t>660628129</t>
  </si>
  <si>
    <t>1,0"Pozn. v rozsahu dle SOD odst. 2.4.8</t>
  </si>
  <si>
    <t>177</t>
  </si>
  <si>
    <t>079002000</t>
  </si>
  <si>
    <t>Ostatní provozní vlivy</t>
  </si>
  <si>
    <t>-2075850372</t>
  </si>
  <si>
    <t>1,0"Pozn. vrozsahu dle SOD odst. 2.4.7</t>
  </si>
  <si>
    <t>SEZNAM FIGUR</t>
  </si>
  <si>
    <t>Výměra</t>
  </si>
  <si>
    <t>VV0001</t>
  </si>
  <si>
    <t>snih</t>
  </si>
  <si>
    <t>snehak</t>
  </si>
  <si>
    <t>111,017</t>
  </si>
  <si>
    <t>1,0"Pozn. v rozsahu dle SOD odst. 2.4.9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</si>
</sst>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  <font>
      <sz val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166" fontId="31" fillId="0" borderId="12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14" xfId="0" applyFont="1" applyBorder="1"/>
    <xf numFmtId="166" fontId="8" fillId="0" borderId="0" xfId="0" applyNumberFormat="1" applyFont="1"/>
    <xf numFmtId="0" fontId="8" fillId="0" borderId="15" xfId="0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/>
    </xf>
    <xf numFmtId="167" fontId="37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8" fillId="0" borderId="0" xfId="0" applyFont="1" applyProtection="1"/>
    <xf numFmtId="0" fontId="8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6" fillId="0" borderId="0" xfId="0" applyFont="1" applyAlignment="1" applyProtection="1">
      <alignment vertical="center" wrapText="1"/>
    </xf>
    <xf numFmtId="4" fontId="23" fillId="0" borderId="0" xfId="0" applyNumberFormat="1" applyFont="1" applyProtection="1"/>
    <xf numFmtId="4" fontId="6" fillId="0" borderId="0" xfId="0" applyNumberFormat="1" applyFont="1" applyProtection="1"/>
    <xf numFmtId="4" fontId="7" fillId="0" borderId="0" xfId="0" applyNumberFormat="1" applyFont="1" applyProtection="1"/>
    <xf numFmtId="4" fontId="21" fillId="0" borderId="22" xfId="0" applyNumberFormat="1" applyFont="1" applyBorder="1" applyAlignment="1" applyProtection="1">
      <alignment vertical="center"/>
    </xf>
    <xf numFmtId="4" fontId="34" fillId="0" borderId="22" xfId="0" applyNumberFormat="1" applyFont="1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39" fillId="0" borderId="22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AN13" sqref="AN13:AN14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50000000000003" customHeight="1">
      <c r="AR2" s="198" t="s">
        <v>5</v>
      </c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64" t="s">
        <v>14</v>
      </c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R5" s="18"/>
      <c r="BE5" s="161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166" t="s">
        <v>17</v>
      </c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R6" s="18"/>
      <c r="BE6" s="162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62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162"/>
      <c r="BS8" s="15" t="s">
        <v>6</v>
      </c>
    </row>
    <row r="9" spans="1:74" ht="14.45" customHeight="1">
      <c r="B9" s="18"/>
      <c r="AR9" s="18"/>
      <c r="BE9" s="162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162"/>
      <c r="BS10" s="15" t="s">
        <v>6</v>
      </c>
    </row>
    <row r="11" spans="1:74" ht="18.399999999999999" customHeight="1">
      <c r="B11" s="18"/>
      <c r="E11" s="23" t="s">
        <v>26</v>
      </c>
      <c r="AK11" s="25" t="s">
        <v>27</v>
      </c>
      <c r="AN11" s="23" t="s">
        <v>1</v>
      </c>
      <c r="AR11" s="18"/>
      <c r="BE11" s="162"/>
      <c r="BS11" s="15" t="s">
        <v>6</v>
      </c>
    </row>
    <row r="12" spans="1:74" ht="6.95" customHeight="1">
      <c r="B12" s="18"/>
      <c r="AR12" s="18"/>
      <c r="BE12" s="162"/>
      <c r="BS12" s="15" t="s">
        <v>6</v>
      </c>
    </row>
    <row r="13" spans="1:74" ht="12" customHeight="1">
      <c r="B13" s="18"/>
      <c r="D13" s="25" t="s">
        <v>28</v>
      </c>
      <c r="AK13" s="25" t="s">
        <v>25</v>
      </c>
      <c r="AN13" s="27" t="s">
        <v>29</v>
      </c>
      <c r="AR13" s="18"/>
      <c r="BE13" s="162"/>
      <c r="BS13" s="15" t="s">
        <v>6</v>
      </c>
    </row>
    <row r="14" spans="1:74" ht="12.75">
      <c r="B14" s="18"/>
      <c r="E14" s="167" t="s">
        <v>29</v>
      </c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5" t="s">
        <v>27</v>
      </c>
      <c r="AN14" s="27" t="s">
        <v>29</v>
      </c>
      <c r="AR14" s="18"/>
      <c r="BE14" s="162"/>
      <c r="BS14" s="15" t="s">
        <v>6</v>
      </c>
    </row>
    <row r="15" spans="1:74" ht="6.95" customHeight="1">
      <c r="B15" s="18"/>
      <c r="AR15" s="18"/>
      <c r="BE15" s="162"/>
      <c r="BS15" s="15" t="s">
        <v>3</v>
      </c>
    </row>
    <row r="16" spans="1:74" ht="12" customHeight="1">
      <c r="B16" s="18"/>
      <c r="D16" s="25" t="s">
        <v>30</v>
      </c>
      <c r="AK16" s="25" t="s">
        <v>25</v>
      </c>
      <c r="AN16" s="23" t="s">
        <v>1</v>
      </c>
      <c r="AR16" s="18"/>
      <c r="BE16" s="162"/>
      <c r="BS16" s="15" t="s">
        <v>3</v>
      </c>
    </row>
    <row r="17" spans="2:71" ht="18.399999999999999" customHeight="1">
      <c r="B17" s="18"/>
      <c r="E17" s="23" t="s">
        <v>26</v>
      </c>
      <c r="AK17" s="25" t="s">
        <v>27</v>
      </c>
      <c r="AN17" s="23" t="s">
        <v>1</v>
      </c>
      <c r="AR17" s="18"/>
      <c r="BE17" s="162"/>
      <c r="BS17" s="15" t="s">
        <v>31</v>
      </c>
    </row>
    <row r="18" spans="2:71" ht="6.95" customHeight="1">
      <c r="B18" s="18"/>
      <c r="AR18" s="18"/>
      <c r="BE18" s="162"/>
      <c r="BS18" s="15" t="s">
        <v>6</v>
      </c>
    </row>
    <row r="19" spans="2:71" ht="12" customHeight="1">
      <c r="B19" s="18"/>
      <c r="D19" s="25" t="s">
        <v>32</v>
      </c>
      <c r="AK19" s="25" t="s">
        <v>25</v>
      </c>
      <c r="AN19" s="23" t="s">
        <v>1</v>
      </c>
      <c r="AR19" s="18"/>
      <c r="BE19" s="162"/>
      <c r="BS19" s="15" t="s">
        <v>6</v>
      </c>
    </row>
    <row r="20" spans="2:71" ht="18.399999999999999" customHeight="1">
      <c r="B20" s="18"/>
      <c r="E20" s="23" t="s">
        <v>33</v>
      </c>
      <c r="AK20" s="25" t="s">
        <v>27</v>
      </c>
      <c r="AN20" s="23" t="s">
        <v>1</v>
      </c>
      <c r="AR20" s="18"/>
      <c r="BE20" s="162"/>
      <c r="BS20" s="15" t="s">
        <v>3</v>
      </c>
    </row>
    <row r="21" spans="2:71" ht="6.95" customHeight="1">
      <c r="B21" s="18"/>
      <c r="AR21" s="18"/>
      <c r="BE21" s="162"/>
    </row>
    <row r="22" spans="2:71" ht="12" customHeight="1">
      <c r="B22" s="18"/>
      <c r="D22" s="25" t="s">
        <v>34</v>
      </c>
      <c r="AR22" s="18"/>
      <c r="BE22" s="162"/>
    </row>
    <row r="23" spans="2:71" ht="16.5" customHeight="1">
      <c r="B23" s="18"/>
      <c r="E23" s="168" t="s">
        <v>1</v>
      </c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R23" s="18"/>
      <c r="BE23" s="162"/>
    </row>
    <row r="24" spans="2:71" ht="6.95" customHeight="1">
      <c r="B24" s="18"/>
      <c r="AR24" s="18"/>
      <c r="BE24" s="162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62"/>
    </row>
    <row r="26" spans="2:71" s="1" customFormat="1" ht="25.9" customHeight="1">
      <c r="B26" s="30"/>
      <c r="D26" s="31" t="s">
        <v>35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69">
        <f>ROUND(AG94,2)</f>
        <v>0</v>
      </c>
      <c r="AL26" s="170"/>
      <c r="AM26" s="170"/>
      <c r="AN26" s="170"/>
      <c r="AO26" s="170"/>
      <c r="AR26" s="30"/>
      <c r="BE26" s="162"/>
    </row>
    <row r="27" spans="2:71" s="1" customFormat="1" ht="6.95" customHeight="1">
      <c r="B27" s="30"/>
      <c r="AR27" s="30"/>
      <c r="BE27" s="162"/>
    </row>
    <row r="28" spans="2:71" s="1" customFormat="1" ht="12.75">
      <c r="B28" s="30"/>
      <c r="L28" s="171" t="s">
        <v>36</v>
      </c>
      <c r="M28" s="171"/>
      <c r="N28" s="171"/>
      <c r="O28" s="171"/>
      <c r="P28" s="171"/>
      <c r="W28" s="171" t="s">
        <v>37</v>
      </c>
      <c r="X28" s="171"/>
      <c r="Y28" s="171"/>
      <c r="Z28" s="171"/>
      <c r="AA28" s="171"/>
      <c r="AB28" s="171"/>
      <c r="AC28" s="171"/>
      <c r="AD28" s="171"/>
      <c r="AE28" s="171"/>
      <c r="AK28" s="171" t="s">
        <v>38</v>
      </c>
      <c r="AL28" s="171"/>
      <c r="AM28" s="171"/>
      <c r="AN28" s="171"/>
      <c r="AO28" s="171"/>
      <c r="AR28" s="30"/>
      <c r="BE28" s="162"/>
    </row>
    <row r="29" spans="2:71" s="2" customFormat="1" ht="14.45" customHeight="1">
      <c r="B29" s="34"/>
      <c r="D29" s="25" t="s">
        <v>39</v>
      </c>
      <c r="F29" s="25" t="s">
        <v>40</v>
      </c>
      <c r="L29" s="174">
        <v>0.21</v>
      </c>
      <c r="M29" s="173"/>
      <c r="N29" s="173"/>
      <c r="O29" s="173"/>
      <c r="P29" s="173"/>
      <c r="W29" s="172">
        <f>ROUND(AZ94, 2)</f>
        <v>0</v>
      </c>
      <c r="X29" s="173"/>
      <c r="Y29" s="173"/>
      <c r="Z29" s="173"/>
      <c r="AA29" s="173"/>
      <c r="AB29" s="173"/>
      <c r="AC29" s="173"/>
      <c r="AD29" s="173"/>
      <c r="AE29" s="173"/>
      <c r="AK29" s="172">
        <f>ROUND(AV94, 2)</f>
        <v>0</v>
      </c>
      <c r="AL29" s="173"/>
      <c r="AM29" s="173"/>
      <c r="AN29" s="173"/>
      <c r="AO29" s="173"/>
      <c r="AR29" s="34"/>
      <c r="BE29" s="163"/>
    </row>
    <row r="30" spans="2:71" s="2" customFormat="1" ht="14.45" customHeight="1">
      <c r="B30" s="34"/>
      <c r="F30" s="25" t="s">
        <v>41</v>
      </c>
      <c r="L30" s="174">
        <v>0.12</v>
      </c>
      <c r="M30" s="173"/>
      <c r="N30" s="173"/>
      <c r="O30" s="173"/>
      <c r="P30" s="173"/>
      <c r="W30" s="172">
        <f>ROUND(BA94, 2)</f>
        <v>0</v>
      </c>
      <c r="X30" s="173"/>
      <c r="Y30" s="173"/>
      <c r="Z30" s="173"/>
      <c r="AA30" s="173"/>
      <c r="AB30" s="173"/>
      <c r="AC30" s="173"/>
      <c r="AD30" s="173"/>
      <c r="AE30" s="173"/>
      <c r="AK30" s="172">
        <f>ROUND(AW94, 2)</f>
        <v>0</v>
      </c>
      <c r="AL30" s="173"/>
      <c r="AM30" s="173"/>
      <c r="AN30" s="173"/>
      <c r="AO30" s="173"/>
      <c r="AR30" s="34"/>
      <c r="BE30" s="163"/>
    </row>
    <row r="31" spans="2:71" s="2" customFormat="1" ht="14.45" hidden="1" customHeight="1">
      <c r="B31" s="34"/>
      <c r="F31" s="25" t="s">
        <v>42</v>
      </c>
      <c r="L31" s="174">
        <v>0.21</v>
      </c>
      <c r="M31" s="173"/>
      <c r="N31" s="173"/>
      <c r="O31" s="173"/>
      <c r="P31" s="173"/>
      <c r="W31" s="172">
        <f>ROUND(BB94, 2)</f>
        <v>0</v>
      </c>
      <c r="X31" s="173"/>
      <c r="Y31" s="173"/>
      <c r="Z31" s="173"/>
      <c r="AA31" s="173"/>
      <c r="AB31" s="173"/>
      <c r="AC31" s="173"/>
      <c r="AD31" s="173"/>
      <c r="AE31" s="173"/>
      <c r="AK31" s="172">
        <v>0</v>
      </c>
      <c r="AL31" s="173"/>
      <c r="AM31" s="173"/>
      <c r="AN31" s="173"/>
      <c r="AO31" s="173"/>
      <c r="AR31" s="34"/>
      <c r="BE31" s="163"/>
    </row>
    <row r="32" spans="2:71" s="2" customFormat="1" ht="14.45" hidden="1" customHeight="1">
      <c r="B32" s="34"/>
      <c r="F32" s="25" t="s">
        <v>43</v>
      </c>
      <c r="L32" s="174">
        <v>0.12</v>
      </c>
      <c r="M32" s="173"/>
      <c r="N32" s="173"/>
      <c r="O32" s="173"/>
      <c r="P32" s="173"/>
      <c r="W32" s="172">
        <f>ROUND(BC94, 2)</f>
        <v>0</v>
      </c>
      <c r="X32" s="173"/>
      <c r="Y32" s="173"/>
      <c r="Z32" s="173"/>
      <c r="AA32" s="173"/>
      <c r="AB32" s="173"/>
      <c r="AC32" s="173"/>
      <c r="AD32" s="173"/>
      <c r="AE32" s="173"/>
      <c r="AK32" s="172">
        <v>0</v>
      </c>
      <c r="AL32" s="173"/>
      <c r="AM32" s="173"/>
      <c r="AN32" s="173"/>
      <c r="AO32" s="173"/>
      <c r="AR32" s="34"/>
      <c r="BE32" s="163"/>
    </row>
    <row r="33" spans="2:57" s="2" customFormat="1" ht="14.45" hidden="1" customHeight="1">
      <c r="B33" s="34"/>
      <c r="F33" s="25" t="s">
        <v>44</v>
      </c>
      <c r="L33" s="174">
        <v>0</v>
      </c>
      <c r="M33" s="173"/>
      <c r="N33" s="173"/>
      <c r="O33" s="173"/>
      <c r="P33" s="173"/>
      <c r="W33" s="172">
        <f>ROUND(BD94, 2)</f>
        <v>0</v>
      </c>
      <c r="X33" s="173"/>
      <c r="Y33" s="173"/>
      <c r="Z33" s="173"/>
      <c r="AA33" s="173"/>
      <c r="AB33" s="173"/>
      <c r="AC33" s="173"/>
      <c r="AD33" s="173"/>
      <c r="AE33" s="173"/>
      <c r="AK33" s="172">
        <v>0</v>
      </c>
      <c r="AL33" s="173"/>
      <c r="AM33" s="173"/>
      <c r="AN33" s="173"/>
      <c r="AO33" s="173"/>
      <c r="AR33" s="34"/>
      <c r="BE33" s="163"/>
    </row>
    <row r="34" spans="2:57" s="1" customFormat="1" ht="6.95" customHeight="1">
      <c r="B34" s="30"/>
      <c r="AR34" s="30"/>
      <c r="BE34" s="162"/>
    </row>
    <row r="35" spans="2:57" s="1" customFormat="1" ht="25.9" customHeight="1">
      <c r="B35" s="30"/>
      <c r="C35" s="35"/>
      <c r="D35" s="36" t="s">
        <v>45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46</v>
      </c>
      <c r="U35" s="37"/>
      <c r="V35" s="37"/>
      <c r="W35" s="37"/>
      <c r="X35" s="175" t="s">
        <v>47</v>
      </c>
      <c r="Y35" s="176"/>
      <c r="Z35" s="176"/>
      <c r="AA35" s="176"/>
      <c r="AB35" s="176"/>
      <c r="AC35" s="37"/>
      <c r="AD35" s="37"/>
      <c r="AE35" s="37"/>
      <c r="AF35" s="37"/>
      <c r="AG35" s="37"/>
      <c r="AH35" s="37"/>
      <c r="AI35" s="37"/>
      <c r="AJ35" s="37"/>
      <c r="AK35" s="177">
        <f>SUM(AK26:AK33)</f>
        <v>0</v>
      </c>
      <c r="AL35" s="176"/>
      <c r="AM35" s="176"/>
      <c r="AN35" s="176"/>
      <c r="AO35" s="178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48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49</v>
      </c>
      <c r="AI49" s="40"/>
      <c r="AJ49" s="40"/>
      <c r="AK49" s="40"/>
      <c r="AL49" s="40"/>
      <c r="AM49" s="40"/>
      <c r="AN49" s="40"/>
      <c r="AO49" s="40"/>
      <c r="AR49" s="30"/>
    </row>
    <row r="50" spans="2:44" ht="11.25">
      <c r="B50" s="18"/>
      <c r="AR50" s="18"/>
    </row>
    <row r="51" spans="2:44" ht="11.25">
      <c r="B51" s="18"/>
      <c r="AR51" s="18"/>
    </row>
    <row r="52" spans="2:44" ht="11.25">
      <c r="B52" s="18"/>
      <c r="AR52" s="18"/>
    </row>
    <row r="53" spans="2:44" ht="11.25">
      <c r="B53" s="18"/>
      <c r="AR53" s="18"/>
    </row>
    <row r="54" spans="2:44" ht="11.25">
      <c r="B54" s="18"/>
      <c r="AR54" s="18"/>
    </row>
    <row r="55" spans="2:44" ht="11.25">
      <c r="B55" s="18"/>
      <c r="AR55" s="18"/>
    </row>
    <row r="56" spans="2:44" ht="11.25">
      <c r="B56" s="18"/>
      <c r="AR56" s="18"/>
    </row>
    <row r="57" spans="2:44" ht="11.25">
      <c r="B57" s="18"/>
      <c r="AR57" s="18"/>
    </row>
    <row r="58" spans="2:44" ht="11.25">
      <c r="B58" s="18"/>
      <c r="AR58" s="18"/>
    </row>
    <row r="59" spans="2:44" ht="11.25">
      <c r="B59" s="18"/>
      <c r="AR59" s="18"/>
    </row>
    <row r="60" spans="2:44" s="1" customFormat="1" ht="12.75">
      <c r="B60" s="30"/>
      <c r="D60" s="41" t="s">
        <v>50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51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50</v>
      </c>
      <c r="AI60" s="32"/>
      <c r="AJ60" s="32"/>
      <c r="AK60" s="32"/>
      <c r="AL60" s="32"/>
      <c r="AM60" s="41" t="s">
        <v>51</v>
      </c>
      <c r="AN60" s="32"/>
      <c r="AO60" s="32"/>
      <c r="AR60" s="30"/>
    </row>
    <row r="61" spans="2:44" ht="11.25">
      <c r="B61" s="18"/>
      <c r="AR61" s="18"/>
    </row>
    <row r="62" spans="2:44" ht="11.25">
      <c r="B62" s="18"/>
      <c r="AR62" s="18"/>
    </row>
    <row r="63" spans="2:44" ht="11.25">
      <c r="B63" s="18"/>
      <c r="AR63" s="18"/>
    </row>
    <row r="64" spans="2:44" s="1" customFormat="1" ht="12.75">
      <c r="B64" s="30"/>
      <c r="D64" s="39" t="s">
        <v>52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53</v>
      </c>
      <c r="AI64" s="40"/>
      <c r="AJ64" s="40"/>
      <c r="AK64" s="40"/>
      <c r="AL64" s="40"/>
      <c r="AM64" s="40"/>
      <c r="AN64" s="40"/>
      <c r="AO64" s="40"/>
      <c r="AR64" s="30"/>
    </row>
    <row r="65" spans="2:44" ht="11.25">
      <c r="B65" s="18"/>
      <c r="AR65" s="18"/>
    </row>
    <row r="66" spans="2:44" ht="11.25">
      <c r="B66" s="18"/>
      <c r="AR66" s="18"/>
    </row>
    <row r="67" spans="2:44" ht="11.25">
      <c r="B67" s="18"/>
      <c r="AR67" s="18"/>
    </row>
    <row r="68" spans="2:44" ht="11.25">
      <c r="B68" s="18"/>
      <c r="AR68" s="18"/>
    </row>
    <row r="69" spans="2:44" ht="11.25">
      <c r="B69" s="18"/>
      <c r="AR69" s="18"/>
    </row>
    <row r="70" spans="2:44" ht="11.25">
      <c r="B70" s="18"/>
      <c r="AR70" s="18"/>
    </row>
    <row r="71" spans="2:44" ht="11.25">
      <c r="B71" s="18"/>
      <c r="AR71" s="18"/>
    </row>
    <row r="72" spans="2:44" ht="11.25">
      <c r="B72" s="18"/>
      <c r="AR72" s="18"/>
    </row>
    <row r="73" spans="2:44" ht="11.25">
      <c r="B73" s="18"/>
      <c r="AR73" s="18"/>
    </row>
    <row r="74" spans="2:44" ht="11.25">
      <c r="B74" s="18"/>
      <c r="AR74" s="18"/>
    </row>
    <row r="75" spans="2:44" s="1" customFormat="1" ht="12.75">
      <c r="B75" s="30"/>
      <c r="D75" s="41" t="s">
        <v>50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51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50</v>
      </c>
      <c r="AI75" s="32"/>
      <c r="AJ75" s="32"/>
      <c r="AK75" s="32"/>
      <c r="AL75" s="32"/>
      <c r="AM75" s="41" t="s">
        <v>51</v>
      </c>
      <c r="AN75" s="32"/>
      <c r="AO75" s="32"/>
      <c r="AR75" s="30"/>
    </row>
    <row r="76" spans="2:44" s="1" customFormat="1" ht="11.25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5" customHeight="1">
      <c r="B82" s="30"/>
      <c r="C82" s="19" t="s">
        <v>54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6"/>
      <c r="C84" s="25" t="s">
        <v>13</v>
      </c>
      <c r="L84" s="3" t="str">
        <f>K5</f>
        <v>2024004-KHL-CL-Z</v>
      </c>
      <c r="AR84" s="46"/>
    </row>
    <row r="85" spans="1:91" s="4" customFormat="1" ht="36.950000000000003" customHeight="1">
      <c r="B85" s="47"/>
      <c r="C85" s="48" t="s">
        <v>16</v>
      </c>
      <c r="L85" s="179" t="str">
        <f>K6</f>
        <v>Oprava havarijního stavu střechy ZŠ Nerudova 627/10, Čeká Lípa</v>
      </c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R85" s="47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5" t="s">
        <v>20</v>
      </c>
      <c r="L87" s="49" t="str">
        <f>IF(K8="","",K8)</f>
        <v>Nerudova 627/10</v>
      </c>
      <c r="AI87" s="25" t="s">
        <v>22</v>
      </c>
      <c r="AM87" s="181" t="str">
        <f>IF(AN8= "","",AN8)</f>
        <v>21. 5. 2024</v>
      </c>
      <c r="AN87" s="181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5" t="s">
        <v>24</v>
      </c>
      <c r="L89" s="3" t="str">
        <f>IF(E11= "","",E11)</f>
        <v xml:space="preserve"> </v>
      </c>
      <c r="AI89" s="25" t="s">
        <v>30</v>
      </c>
      <c r="AM89" s="182" t="str">
        <f>IF(E17="","",E17)</f>
        <v xml:space="preserve"> </v>
      </c>
      <c r="AN89" s="183"/>
      <c r="AO89" s="183"/>
      <c r="AP89" s="183"/>
      <c r="AR89" s="30"/>
      <c r="AS89" s="184" t="s">
        <v>55</v>
      </c>
      <c r="AT89" s="185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0"/>
      <c r="C90" s="25" t="s">
        <v>28</v>
      </c>
      <c r="L90" s="3" t="str">
        <f>IF(E14= "Vyplň údaj","",E14)</f>
        <v/>
      </c>
      <c r="AI90" s="25" t="s">
        <v>32</v>
      </c>
      <c r="AM90" s="182" t="str">
        <f>IF(E20="","",E20)</f>
        <v>Vojtěch Mistr</v>
      </c>
      <c r="AN90" s="183"/>
      <c r="AO90" s="183"/>
      <c r="AP90" s="183"/>
      <c r="AR90" s="30"/>
      <c r="AS90" s="186"/>
      <c r="AT90" s="187"/>
      <c r="BD90" s="54"/>
    </row>
    <row r="91" spans="1:91" s="1" customFormat="1" ht="10.9" customHeight="1">
      <c r="B91" s="30"/>
      <c r="AR91" s="30"/>
      <c r="AS91" s="186"/>
      <c r="AT91" s="187"/>
      <c r="BD91" s="54"/>
    </row>
    <row r="92" spans="1:91" s="1" customFormat="1" ht="29.25" customHeight="1">
      <c r="B92" s="30"/>
      <c r="C92" s="188" t="s">
        <v>56</v>
      </c>
      <c r="D92" s="189"/>
      <c r="E92" s="189"/>
      <c r="F92" s="189"/>
      <c r="G92" s="189"/>
      <c r="H92" s="55"/>
      <c r="I92" s="190" t="s">
        <v>57</v>
      </c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91" t="s">
        <v>58</v>
      </c>
      <c r="AH92" s="189"/>
      <c r="AI92" s="189"/>
      <c r="AJ92" s="189"/>
      <c r="AK92" s="189"/>
      <c r="AL92" s="189"/>
      <c r="AM92" s="189"/>
      <c r="AN92" s="190" t="s">
        <v>59</v>
      </c>
      <c r="AO92" s="189"/>
      <c r="AP92" s="192"/>
      <c r="AQ92" s="56" t="s">
        <v>60</v>
      </c>
      <c r="AR92" s="30"/>
      <c r="AS92" s="57" t="s">
        <v>61</v>
      </c>
      <c r="AT92" s="58" t="s">
        <v>62</v>
      </c>
      <c r="AU92" s="58" t="s">
        <v>63</v>
      </c>
      <c r="AV92" s="58" t="s">
        <v>64</v>
      </c>
      <c r="AW92" s="58" t="s">
        <v>65</v>
      </c>
      <c r="AX92" s="58" t="s">
        <v>66</v>
      </c>
      <c r="AY92" s="58" t="s">
        <v>67</v>
      </c>
      <c r="AZ92" s="58" t="s">
        <v>68</v>
      </c>
      <c r="BA92" s="58" t="s">
        <v>69</v>
      </c>
      <c r="BB92" s="58" t="s">
        <v>70</v>
      </c>
      <c r="BC92" s="58" t="s">
        <v>71</v>
      </c>
      <c r="BD92" s="59" t="s">
        <v>72</v>
      </c>
    </row>
    <row r="93" spans="1:91" s="1" customFormat="1" ht="10.9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1"/>
      <c r="C94" s="62" t="s">
        <v>73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96">
        <f>ROUND(AG95,2)</f>
        <v>0</v>
      </c>
      <c r="AH94" s="196"/>
      <c r="AI94" s="196"/>
      <c r="AJ94" s="196"/>
      <c r="AK94" s="196"/>
      <c r="AL94" s="196"/>
      <c r="AM94" s="196"/>
      <c r="AN94" s="197">
        <f>SUM(AG94,AT94)</f>
        <v>0</v>
      </c>
      <c r="AO94" s="197"/>
      <c r="AP94" s="197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74</v>
      </c>
      <c r="BT94" s="70" t="s">
        <v>75</v>
      </c>
      <c r="BU94" s="71" t="s">
        <v>76</v>
      </c>
      <c r="BV94" s="70" t="s">
        <v>77</v>
      </c>
      <c r="BW94" s="70" t="s">
        <v>4</v>
      </c>
      <c r="BX94" s="70" t="s">
        <v>78</v>
      </c>
      <c r="CL94" s="70" t="s">
        <v>1</v>
      </c>
    </row>
    <row r="95" spans="1:91" s="6" customFormat="1" ht="24.75" customHeight="1">
      <c r="A95" s="72" t="s">
        <v>79</v>
      </c>
      <c r="B95" s="73"/>
      <c r="C95" s="74"/>
      <c r="D95" s="195" t="s">
        <v>80</v>
      </c>
      <c r="E95" s="195"/>
      <c r="F95" s="195"/>
      <c r="G95" s="195"/>
      <c r="H95" s="195"/>
      <c r="I95" s="75"/>
      <c r="J95" s="195" t="s">
        <v>81</v>
      </c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3">
        <f>'O1 - Oprava havarijního s...'!J30</f>
        <v>0</v>
      </c>
      <c r="AH95" s="194"/>
      <c r="AI95" s="194"/>
      <c r="AJ95" s="194"/>
      <c r="AK95" s="194"/>
      <c r="AL95" s="194"/>
      <c r="AM95" s="194"/>
      <c r="AN95" s="193">
        <f>SUM(AG95,AT95)</f>
        <v>0</v>
      </c>
      <c r="AO95" s="194"/>
      <c r="AP95" s="194"/>
      <c r="AQ95" s="76" t="s">
        <v>82</v>
      </c>
      <c r="AR95" s="73"/>
      <c r="AS95" s="77">
        <v>0</v>
      </c>
      <c r="AT95" s="78">
        <f>ROUND(SUM(AV95:AW95),2)</f>
        <v>0</v>
      </c>
      <c r="AU95" s="79">
        <f>'O1 - Oprava havarijního s...'!P135</f>
        <v>0</v>
      </c>
      <c r="AV95" s="78">
        <f>'O1 - Oprava havarijního s...'!J33</f>
        <v>0</v>
      </c>
      <c r="AW95" s="78">
        <f>'O1 - Oprava havarijního s...'!J34</f>
        <v>0</v>
      </c>
      <c r="AX95" s="78">
        <f>'O1 - Oprava havarijního s...'!J35</f>
        <v>0</v>
      </c>
      <c r="AY95" s="78">
        <f>'O1 - Oprava havarijního s...'!J36</f>
        <v>0</v>
      </c>
      <c r="AZ95" s="78">
        <f>'O1 - Oprava havarijního s...'!F33</f>
        <v>0</v>
      </c>
      <c r="BA95" s="78">
        <f>'O1 - Oprava havarijního s...'!F34</f>
        <v>0</v>
      </c>
      <c r="BB95" s="78">
        <f>'O1 - Oprava havarijního s...'!F35</f>
        <v>0</v>
      </c>
      <c r="BC95" s="78">
        <f>'O1 - Oprava havarijního s...'!F36</f>
        <v>0</v>
      </c>
      <c r="BD95" s="80">
        <f>'O1 - Oprava havarijního s...'!F37</f>
        <v>0</v>
      </c>
      <c r="BT95" s="81" t="s">
        <v>83</v>
      </c>
      <c r="BV95" s="81" t="s">
        <v>77</v>
      </c>
      <c r="BW95" s="81" t="s">
        <v>84</v>
      </c>
      <c r="BX95" s="81" t="s">
        <v>4</v>
      </c>
      <c r="CL95" s="81" t="s">
        <v>1</v>
      </c>
      <c r="CM95" s="81" t="s">
        <v>85</v>
      </c>
    </row>
    <row r="96" spans="1:91" s="1" customFormat="1" ht="30" customHeight="1">
      <c r="B96" s="30"/>
      <c r="AR96" s="30"/>
    </row>
    <row r="97" spans="2:44" s="1" customFormat="1" ht="6.95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30"/>
    </row>
  </sheetData>
  <sheetProtection algorithmName="SHA-512" hashValue="D4VDKGIbJjxQXHkZZtrC4977P5emKG27WOZ8q0hEd/XX425OHiH5LBCBPJpF/qXLdfntgnD/yg86qVPCnf+zeQ==" saltValue="nsPXznmPQlyTwKVh8DyLZg==" spinCount="100000" sheet="1" formatCells="0" formatColumns="0" formatRows="0" insertColumns="0" insertRows="0" insertHyperlinks="0" deleteColumns="0" deleteRows="0" sort="0" autoFilter="0" pivotTable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O1 - Oprava havarijního s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43"/>
  <sheetViews>
    <sheetView showGridLines="0" tabSelected="1" topLeftCell="A79" workbookViewId="0">
      <selection activeCell="F132" sqref="F132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1" width="14.16406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8" t="s">
        <v>5</v>
      </c>
      <c r="M2" s="165"/>
      <c r="N2" s="165"/>
      <c r="O2" s="165"/>
      <c r="P2" s="165"/>
      <c r="Q2" s="165"/>
      <c r="R2" s="165"/>
      <c r="S2" s="165"/>
      <c r="T2" s="165"/>
      <c r="U2" s="165"/>
      <c r="V2" s="165"/>
      <c r="AT2" s="15" t="s">
        <v>84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85</v>
      </c>
    </row>
    <row r="4" spans="2:46" ht="24.95" customHeight="1">
      <c r="B4" s="18"/>
      <c r="D4" s="19" t="s">
        <v>86</v>
      </c>
      <c r="L4" s="18"/>
      <c r="M4" s="82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199" t="str">
        <f>'Rekapitulace stavby'!K6</f>
        <v>Oprava havarijního stavu střechy ZŠ Nerudova 627/10, Čeká Lípa</v>
      </c>
      <c r="F7" s="200"/>
      <c r="G7" s="200"/>
      <c r="H7" s="200"/>
      <c r="L7" s="18"/>
    </row>
    <row r="8" spans="2:46" s="1" customFormat="1" ht="12" customHeight="1">
      <c r="B8" s="30"/>
      <c r="D8" s="25" t="s">
        <v>87</v>
      </c>
      <c r="L8" s="30"/>
    </row>
    <row r="9" spans="2:46" s="1" customFormat="1" ht="30" customHeight="1">
      <c r="B9" s="30"/>
      <c r="E9" s="179" t="s">
        <v>88</v>
      </c>
      <c r="F9" s="201"/>
      <c r="G9" s="201"/>
      <c r="H9" s="201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 t="str">
        <f>'Rekapitulace stavby'!AN8</f>
        <v>21. 5. 2024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tr">
        <f>IF('Rekapitulace stavby'!AN10="","",'Rekapitulace stavby'!AN10)</f>
        <v/>
      </c>
      <c r="L14" s="30"/>
    </row>
    <row r="15" spans="2:46" s="1" customFormat="1" ht="18" customHeight="1">
      <c r="B15" s="30"/>
      <c r="E15" s="23" t="str">
        <f>IF('Rekapitulace stavby'!E11="","",'Rekapitulace stavby'!E11)</f>
        <v xml:space="preserve"> </v>
      </c>
      <c r="I15" s="25" t="s">
        <v>27</v>
      </c>
      <c r="J15" s="23" t="str">
        <f>IF('Rekapitulace stavby'!AN11="","",'Rekapitulace stavby'!AN11)</f>
        <v/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28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02" t="str">
        <f>'Rekapitulace stavby'!E14</f>
        <v>Vyplň údaj</v>
      </c>
      <c r="F18" s="164"/>
      <c r="G18" s="164"/>
      <c r="H18" s="164"/>
      <c r="I18" s="25" t="s">
        <v>27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30</v>
      </c>
      <c r="I20" s="25" t="s">
        <v>25</v>
      </c>
      <c r="J20" s="23" t="str">
        <f>IF('Rekapitulace stavby'!AN16="","",'Rekapitulace stavby'!AN16)</f>
        <v/>
      </c>
      <c r="L20" s="30"/>
    </row>
    <row r="21" spans="2:12" s="1" customFormat="1" ht="18" customHeight="1">
      <c r="B21" s="30"/>
      <c r="E21" s="23" t="str">
        <f>IF('Rekapitulace stavby'!E17="","",'Rekapitulace stavby'!E17)</f>
        <v xml:space="preserve"> </v>
      </c>
      <c r="I21" s="25" t="s">
        <v>27</v>
      </c>
      <c r="J21" s="23" t="str">
        <f>IF('Rekapitulace stavby'!AN17="","",'Rekapitulace stavby'!AN17)</f>
        <v/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32</v>
      </c>
      <c r="I23" s="25" t="s">
        <v>25</v>
      </c>
      <c r="J23" s="23" t="s">
        <v>1</v>
      </c>
      <c r="L23" s="30"/>
    </row>
    <row r="24" spans="2:12" s="1" customFormat="1" ht="18" customHeight="1">
      <c r="B24" s="30"/>
      <c r="E24" s="23" t="s">
        <v>33</v>
      </c>
      <c r="I24" s="25" t="s">
        <v>27</v>
      </c>
      <c r="J24" s="23" t="s">
        <v>1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34</v>
      </c>
      <c r="L26" s="30"/>
    </row>
    <row r="27" spans="2:12" s="7" customFormat="1" ht="16.5" customHeight="1">
      <c r="B27" s="83"/>
      <c r="E27" s="168" t="s">
        <v>1</v>
      </c>
      <c r="F27" s="168"/>
      <c r="G27" s="168"/>
      <c r="H27" s="168"/>
      <c r="L27" s="83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4" t="s">
        <v>35</v>
      </c>
      <c r="J30" s="64">
        <f>ROUND(J135,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37</v>
      </c>
      <c r="I32" s="33" t="s">
        <v>36</v>
      </c>
      <c r="J32" s="33" t="s">
        <v>38</v>
      </c>
      <c r="L32" s="30"/>
    </row>
    <row r="33" spans="2:12" s="1" customFormat="1" ht="14.45" customHeight="1">
      <c r="B33" s="30"/>
      <c r="D33" s="53" t="s">
        <v>39</v>
      </c>
      <c r="E33" s="25" t="s">
        <v>40</v>
      </c>
      <c r="F33" s="85">
        <f>ROUND((SUM(BE135:BE342)),  2)</f>
        <v>0</v>
      </c>
      <c r="I33" s="86">
        <v>0.21</v>
      </c>
      <c r="J33" s="85">
        <f>ROUND(((SUM(BE135:BE342))*I33),  2)</f>
        <v>0</v>
      </c>
      <c r="L33" s="30"/>
    </row>
    <row r="34" spans="2:12" s="1" customFormat="1" ht="14.45" customHeight="1">
      <c r="B34" s="30"/>
      <c r="E34" s="25" t="s">
        <v>41</v>
      </c>
      <c r="F34" s="85">
        <f>ROUND((SUM(BF135:BF342)),  2)</f>
        <v>0</v>
      </c>
      <c r="I34" s="86">
        <v>0.12</v>
      </c>
      <c r="J34" s="85">
        <f>ROUND(((SUM(BF135:BF342))*I34),  2)</f>
        <v>0</v>
      </c>
      <c r="L34" s="30"/>
    </row>
    <row r="35" spans="2:12" s="1" customFormat="1" ht="14.45" hidden="1" customHeight="1">
      <c r="B35" s="30"/>
      <c r="E35" s="25" t="s">
        <v>42</v>
      </c>
      <c r="F35" s="85">
        <f>ROUND((SUM(BG135:BG342)),  2)</f>
        <v>0</v>
      </c>
      <c r="I35" s="86">
        <v>0.21</v>
      </c>
      <c r="J35" s="85">
        <f>0</f>
        <v>0</v>
      </c>
      <c r="L35" s="30"/>
    </row>
    <row r="36" spans="2:12" s="1" customFormat="1" ht="14.45" hidden="1" customHeight="1">
      <c r="B36" s="30"/>
      <c r="E36" s="25" t="s">
        <v>43</v>
      </c>
      <c r="F36" s="85">
        <f>ROUND((SUM(BH135:BH342)),  2)</f>
        <v>0</v>
      </c>
      <c r="I36" s="86">
        <v>0.12</v>
      </c>
      <c r="J36" s="85">
        <f>0</f>
        <v>0</v>
      </c>
      <c r="L36" s="30"/>
    </row>
    <row r="37" spans="2:12" s="1" customFormat="1" ht="14.45" hidden="1" customHeight="1">
      <c r="B37" s="30"/>
      <c r="E37" s="25" t="s">
        <v>44</v>
      </c>
      <c r="F37" s="85">
        <f>ROUND((SUM(BI135:BI342)),  2)</f>
        <v>0</v>
      </c>
      <c r="I37" s="86">
        <v>0</v>
      </c>
      <c r="J37" s="85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87"/>
      <c r="D39" s="88" t="s">
        <v>45</v>
      </c>
      <c r="E39" s="55"/>
      <c r="F39" s="55"/>
      <c r="G39" s="89" t="s">
        <v>46</v>
      </c>
      <c r="H39" s="90" t="s">
        <v>47</v>
      </c>
      <c r="I39" s="55"/>
      <c r="J39" s="91">
        <f>SUM(J30:J37)</f>
        <v>0</v>
      </c>
      <c r="K39" s="92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50</v>
      </c>
      <c r="E61" s="32"/>
      <c r="F61" s="93" t="s">
        <v>51</v>
      </c>
      <c r="G61" s="41" t="s">
        <v>50</v>
      </c>
      <c r="H61" s="32"/>
      <c r="I61" s="32"/>
      <c r="J61" s="94" t="s">
        <v>51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50</v>
      </c>
      <c r="E76" s="32"/>
      <c r="F76" s="93" t="s">
        <v>51</v>
      </c>
      <c r="G76" s="41" t="s">
        <v>50</v>
      </c>
      <c r="H76" s="32"/>
      <c r="I76" s="32"/>
      <c r="J76" s="94" t="s">
        <v>51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hidden="1" customHeight="1">
      <c r="B82" s="30"/>
      <c r="C82" s="19" t="s">
        <v>89</v>
      </c>
      <c r="L82" s="30"/>
    </row>
    <row r="83" spans="2:47" s="1" customFormat="1" ht="6.95" hidden="1" customHeight="1">
      <c r="B83" s="30"/>
      <c r="L83" s="30"/>
    </row>
    <row r="84" spans="2:47" s="1" customFormat="1" ht="12" hidden="1" customHeight="1">
      <c r="B84" s="30"/>
      <c r="C84" s="25" t="s">
        <v>16</v>
      </c>
      <c r="L84" s="30"/>
    </row>
    <row r="85" spans="2:47" s="1" customFormat="1" ht="16.5" hidden="1" customHeight="1">
      <c r="B85" s="30"/>
      <c r="E85" s="199" t="str">
        <f>E7</f>
        <v>Oprava havarijního stavu střechy ZŠ Nerudova 627/10, Čeká Lípa</v>
      </c>
      <c r="F85" s="200"/>
      <c r="G85" s="200"/>
      <c r="H85" s="200"/>
      <c r="L85" s="30"/>
    </row>
    <row r="86" spans="2:47" s="1" customFormat="1" ht="12" hidden="1" customHeight="1">
      <c r="B86" s="30"/>
      <c r="C86" s="25" t="s">
        <v>87</v>
      </c>
      <c r="L86" s="30"/>
    </row>
    <row r="87" spans="2:47" s="1" customFormat="1" ht="30" hidden="1" customHeight="1">
      <c r="B87" s="30"/>
      <c r="E87" s="179" t="str">
        <f>E9</f>
        <v>O1 - Oprava havarijního stavu střechy ZŠ Nerudova 627/10, Česká Lípa</v>
      </c>
      <c r="F87" s="201"/>
      <c r="G87" s="201"/>
      <c r="H87" s="201"/>
      <c r="L87" s="30"/>
    </row>
    <row r="88" spans="2:47" s="1" customFormat="1" ht="6.95" hidden="1" customHeight="1">
      <c r="B88" s="30"/>
      <c r="L88" s="30"/>
    </row>
    <row r="89" spans="2:47" s="1" customFormat="1" ht="12" hidden="1" customHeight="1">
      <c r="B89" s="30"/>
      <c r="C89" s="25" t="s">
        <v>20</v>
      </c>
      <c r="F89" s="23" t="str">
        <f>F12</f>
        <v>Nerudova 627/10</v>
      </c>
      <c r="I89" s="25" t="s">
        <v>22</v>
      </c>
      <c r="J89" s="50" t="str">
        <f>IF(J12="","",J12)</f>
        <v>21. 5. 2024</v>
      </c>
      <c r="L89" s="30"/>
    </row>
    <row r="90" spans="2:47" s="1" customFormat="1" ht="6.95" hidden="1" customHeight="1">
      <c r="B90" s="30"/>
      <c r="L90" s="30"/>
    </row>
    <row r="91" spans="2:47" s="1" customFormat="1" ht="15.2" hidden="1" customHeight="1">
      <c r="B91" s="30"/>
      <c r="C91" s="25" t="s">
        <v>24</v>
      </c>
      <c r="F91" s="23" t="str">
        <f>E15</f>
        <v xml:space="preserve"> </v>
      </c>
      <c r="I91" s="25" t="s">
        <v>30</v>
      </c>
      <c r="J91" s="28" t="str">
        <f>E21</f>
        <v xml:space="preserve"> </v>
      </c>
      <c r="L91" s="30"/>
    </row>
    <row r="92" spans="2:47" s="1" customFormat="1" ht="15.2" hidden="1" customHeight="1">
      <c r="B92" s="30"/>
      <c r="C92" s="25" t="s">
        <v>28</v>
      </c>
      <c r="F92" s="23" t="str">
        <f>IF(E18="","",E18)</f>
        <v>Vyplň údaj</v>
      </c>
      <c r="I92" s="25" t="s">
        <v>32</v>
      </c>
      <c r="J92" s="28" t="str">
        <f>E24</f>
        <v>Vojtěch Mistr</v>
      </c>
      <c r="L92" s="30"/>
    </row>
    <row r="93" spans="2:47" s="1" customFormat="1" ht="10.35" hidden="1" customHeight="1">
      <c r="B93" s="30"/>
      <c r="L93" s="30"/>
    </row>
    <row r="94" spans="2:47" s="1" customFormat="1" ht="29.25" hidden="1" customHeight="1">
      <c r="B94" s="30"/>
      <c r="C94" s="95" t="s">
        <v>90</v>
      </c>
      <c r="D94" s="87"/>
      <c r="E94" s="87"/>
      <c r="F94" s="87"/>
      <c r="G94" s="87"/>
      <c r="H94" s="87"/>
      <c r="I94" s="87"/>
      <c r="J94" s="96" t="s">
        <v>91</v>
      </c>
      <c r="K94" s="87"/>
      <c r="L94" s="30"/>
    </row>
    <row r="95" spans="2:47" s="1" customFormat="1" ht="10.35" hidden="1" customHeight="1">
      <c r="B95" s="30"/>
      <c r="L95" s="30"/>
    </row>
    <row r="96" spans="2:47" s="1" customFormat="1" ht="22.9" hidden="1" customHeight="1">
      <c r="B96" s="30"/>
      <c r="C96" s="97" t="s">
        <v>92</v>
      </c>
      <c r="J96" s="64">
        <f>J135</f>
        <v>0</v>
      </c>
      <c r="L96" s="30"/>
      <c r="AU96" s="15" t="s">
        <v>93</v>
      </c>
    </row>
    <row r="97" spans="2:12" s="8" customFormat="1" ht="24.95" hidden="1" customHeight="1">
      <c r="B97" s="98"/>
      <c r="D97" s="99" t="s">
        <v>94</v>
      </c>
      <c r="E97" s="100"/>
      <c r="F97" s="100"/>
      <c r="G97" s="100"/>
      <c r="H97" s="100"/>
      <c r="I97" s="100"/>
      <c r="J97" s="101">
        <f>J136</f>
        <v>0</v>
      </c>
      <c r="L97" s="98"/>
    </row>
    <row r="98" spans="2:12" s="9" customFormat="1" ht="19.899999999999999" hidden="1" customHeight="1">
      <c r="B98" s="102"/>
      <c r="D98" s="103" t="s">
        <v>95</v>
      </c>
      <c r="E98" s="104"/>
      <c r="F98" s="104"/>
      <c r="G98" s="104"/>
      <c r="H98" s="104"/>
      <c r="I98" s="104"/>
      <c r="J98" s="105">
        <f>J137</f>
        <v>0</v>
      </c>
      <c r="L98" s="102"/>
    </row>
    <row r="99" spans="2:12" s="9" customFormat="1" ht="19.899999999999999" hidden="1" customHeight="1">
      <c r="B99" s="102"/>
      <c r="D99" s="103" t="s">
        <v>96</v>
      </c>
      <c r="E99" s="104"/>
      <c r="F99" s="104"/>
      <c r="G99" s="104"/>
      <c r="H99" s="104"/>
      <c r="I99" s="104"/>
      <c r="J99" s="105">
        <f>J144</f>
        <v>0</v>
      </c>
      <c r="L99" s="102"/>
    </row>
    <row r="100" spans="2:12" s="9" customFormat="1" ht="19.899999999999999" hidden="1" customHeight="1">
      <c r="B100" s="102"/>
      <c r="D100" s="103" t="s">
        <v>97</v>
      </c>
      <c r="E100" s="104"/>
      <c r="F100" s="104"/>
      <c r="G100" s="104"/>
      <c r="H100" s="104"/>
      <c r="I100" s="104"/>
      <c r="J100" s="105">
        <f>J149</f>
        <v>0</v>
      </c>
      <c r="L100" s="102"/>
    </row>
    <row r="101" spans="2:12" s="9" customFormat="1" ht="19.899999999999999" hidden="1" customHeight="1">
      <c r="B101" s="102"/>
      <c r="D101" s="103" t="s">
        <v>98</v>
      </c>
      <c r="E101" s="104"/>
      <c r="F101" s="104"/>
      <c r="G101" s="104"/>
      <c r="H101" s="104"/>
      <c r="I101" s="104"/>
      <c r="J101" s="105">
        <f>J172</f>
        <v>0</v>
      </c>
      <c r="L101" s="102"/>
    </row>
    <row r="102" spans="2:12" s="9" customFormat="1" ht="19.899999999999999" hidden="1" customHeight="1">
      <c r="B102" s="102"/>
      <c r="D102" s="103" t="s">
        <v>99</v>
      </c>
      <c r="E102" s="104"/>
      <c r="F102" s="104"/>
      <c r="G102" s="104"/>
      <c r="H102" s="104"/>
      <c r="I102" s="104"/>
      <c r="J102" s="105">
        <f>J183</f>
        <v>0</v>
      </c>
      <c r="L102" s="102"/>
    </row>
    <row r="103" spans="2:12" s="8" customFormat="1" ht="24.95" hidden="1" customHeight="1">
      <c r="B103" s="98"/>
      <c r="D103" s="99" t="s">
        <v>100</v>
      </c>
      <c r="E103" s="100"/>
      <c r="F103" s="100"/>
      <c r="G103" s="100"/>
      <c r="H103" s="100"/>
      <c r="I103" s="100"/>
      <c r="J103" s="101">
        <f>J185</f>
        <v>0</v>
      </c>
      <c r="L103" s="98"/>
    </row>
    <row r="104" spans="2:12" s="9" customFormat="1" ht="19.899999999999999" hidden="1" customHeight="1">
      <c r="B104" s="102"/>
      <c r="D104" s="103" t="s">
        <v>101</v>
      </c>
      <c r="E104" s="104"/>
      <c r="F104" s="104"/>
      <c r="G104" s="104"/>
      <c r="H104" s="104"/>
      <c r="I104" s="104"/>
      <c r="J104" s="105">
        <f>J186</f>
        <v>0</v>
      </c>
      <c r="L104" s="102"/>
    </row>
    <row r="105" spans="2:12" s="9" customFormat="1" ht="19.899999999999999" hidden="1" customHeight="1">
      <c r="B105" s="102"/>
      <c r="D105" s="103" t="s">
        <v>102</v>
      </c>
      <c r="E105" s="104"/>
      <c r="F105" s="104"/>
      <c r="G105" s="104"/>
      <c r="H105" s="104"/>
      <c r="I105" s="104"/>
      <c r="J105" s="105">
        <f>J190</f>
        <v>0</v>
      </c>
      <c r="L105" s="102"/>
    </row>
    <row r="106" spans="2:12" s="9" customFormat="1" ht="19.899999999999999" hidden="1" customHeight="1">
      <c r="B106" s="102"/>
      <c r="D106" s="103" t="s">
        <v>103</v>
      </c>
      <c r="E106" s="104"/>
      <c r="F106" s="104"/>
      <c r="G106" s="104"/>
      <c r="H106" s="104"/>
      <c r="I106" s="104"/>
      <c r="J106" s="105">
        <f>J218</f>
        <v>0</v>
      </c>
      <c r="L106" s="102"/>
    </row>
    <row r="107" spans="2:12" s="9" customFormat="1" ht="19.899999999999999" hidden="1" customHeight="1">
      <c r="B107" s="102"/>
      <c r="D107" s="103" t="s">
        <v>104</v>
      </c>
      <c r="E107" s="104"/>
      <c r="F107" s="104"/>
      <c r="G107" s="104"/>
      <c r="H107" s="104"/>
      <c r="I107" s="104"/>
      <c r="J107" s="105">
        <f>J240</f>
        <v>0</v>
      </c>
      <c r="L107" s="102"/>
    </row>
    <row r="108" spans="2:12" s="9" customFormat="1" ht="19.899999999999999" hidden="1" customHeight="1">
      <c r="B108" s="102"/>
      <c r="D108" s="103" t="s">
        <v>105</v>
      </c>
      <c r="E108" s="104"/>
      <c r="F108" s="104"/>
      <c r="G108" s="104"/>
      <c r="H108" s="104"/>
      <c r="I108" s="104"/>
      <c r="J108" s="105">
        <f>J273</f>
        <v>0</v>
      </c>
      <c r="L108" s="102"/>
    </row>
    <row r="109" spans="2:12" s="9" customFormat="1" ht="19.899999999999999" hidden="1" customHeight="1">
      <c r="B109" s="102"/>
      <c r="D109" s="103" t="s">
        <v>106</v>
      </c>
      <c r="E109" s="104"/>
      <c r="F109" s="104"/>
      <c r="G109" s="104"/>
      <c r="H109" s="104"/>
      <c r="I109" s="104"/>
      <c r="J109" s="105">
        <f>J308</f>
        <v>0</v>
      </c>
      <c r="L109" s="102"/>
    </row>
    <row r="110" spans="2:12" s="8" customFormat="1" ht="24.95" hidden="1" customHeight="1">
      <c r="B110" s="98"/>
      <c r="D110" s="99" t="s">
        <v>107</v>
      </c>
      <c r="E110" s="100"/>
      <c r="F110" s="100"/>
      <c r="G110" s="100"/>
      <c r="H110" s="100"/>
      <c r="I110" s="100"/>
      <c r="J110" s="101">
        <f>J321</f>
        <v>0</v>
      </c>
      <c r="L110" s="98"/>
    </row>
    <row r="111" spans="2:12" s="9" customFormat="1" ht="19.899999999999999" hidden="1" customHeight="1">
      <c r="B111" s="102"/>
      <c r="D111" s="103" t="s">
        <v>108</v>
      </c>
      <c r="E111" s="104"/>
      <c r="F111" s="104"/>
      <c r="G111" s="104"/>
      <c r="H111" s="104"/>
      <c r="I111" s="104"/>
      <c r="J111" s="105">
        <f>J322</f>
        <v>0</v>
      </c>
      <c r="L111" s="102"/>
    </row>
    <row r="112" spans="2:12" s="9" customFormat="1" ht="19.899999999999999" hidden="1" customHeight="1">
      <c r="B112" s="102"/>
      <c r="D112" s="103" t="s">
        <v>109</v>
      </c>
      <c r="E112" s="104"/>
      <c r="F112" s="104"/>
      <c r="G112" s="104"/>
      <c r="H112" s="104"/>
      <c r="I112" s="104"/>
      <c r="J112" s="105">
        <f>J325</f>
        <v>0</v>
      </c>
      <c r="L112" s="102"/>
    </row>
    <row r="113" spans="2:12" s="9" customFormat="1" ht="19.899999999999999" hidden="1" customHeight="1">
      <c r="B113" s="102"/>
      <c r="D113" s="103" t="s">
        <v>110</v>
      </c>
      <c r="E113" s="104"/>
      <c r="F113" s="104"/>
      <c r="G113" s="104"/>
      <c r="H113" s="104"/>
      <c r="I113" s="104"/>
      <c r="J113" s="105">
        <f>J328</f>
        <v>0</v>
      </c>
      <c r="L113" s="102"/>
    </row>
    <row r="114" spans="2:12" s="9" customFormat="1" ht="19.899999999999999" hidden="1" customHeight="1">
      <c r="B114" s="102"/>
      <c r="D114" s="103" t="s">
        <v>111</v>
      </c>
      <c r="E114" s="104"/>
      <c r="F114" s="104"/>
      <c r="G114" s="104"/>
      <c r="H114" s="104"/>
      <c r="I114" s="104"/>
      <c r="J114" s="105">
        <f>J335</f>
        <v>0</v>
      </c>
      <c r="L114" s="102"/>
    </row>
    <row r="115" spans="2:12" s="9" customFormat="1" ht="19.899999999999999" hidden="1" customHeight="1">
      <c r="B115" s="102"/>
      <c r="D115" s="103" t="s">
        <v>112</v>
      </c>
      <c r="E115" s="104"/>
      <c r="F115" s="104"/>
      <c r="G115" s="104"/>
      <c r="H115" s="104"/>
      <c r="I115" s="104"/>
      <c r="J115" s="105">
        <f>J338</f>
        <v>0</v>
      </c>
      <c r="L115" s="102"/>
    </row>
    <row r="116" spans="2:12" s="1" customFormat="1" ht="21.75" hidden="1" customHeight="1">
      <c r="B116" s="30"/>
      <c r="L116" s="30"/>
    </row>
    <row r="117" spans="2:12" s="1" customFormat="1" ht="6.95" hidden="1" customHeight="1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30"/>
    </row>
    <row r="118" spans="2:12" ht="11.25" hidden="1"/>
    <row r="119" spans="2:12" ht="11.25" hidden="1"/>
    <row r="120" spans="2:12" ht="11.25" hidden="1"/>
    <row r="121" spans="2:12" s="1" customFormat="1" ht="6.95" customHeight="1">
      <c r="B121" s="44"/>
      <c r="C121" s="45"/>
      <c r="D121" s="45"/>
      <c r="E121" s="45"/>
      <c r="F121" s="45"/>
      <c r="G121" s="45"/>
      <c r="H121" s="45"/>
      <c r="I121" s="45"/>
      <c r="J121" s="45"/>
      <c r="K121" s="45"/>
      <c r="L121" s="30"/>
    </row>
    <row r="122" spans="2:12" s="1" customFormat="1" ht="24.95" customHeight="1">
      <c r="B122" s="30"/>
      <c r="C122" s="19" t="s">
        <v>113</v>
      </c>
      <c r="L122" s="30"/>
    </row>
    <row r="123" spans="2:12" s="1" customFormat="1" ht="6.95" customHeight="1">
      <c r="B123" s="30"/>
      <c r="L123" s="30"/>
    </row>
    <row r="124" spans="2:12" s="1" customFormat="1" ht="12" customHeight="1">
      <c r="B124" s="30"/>
      <c r="C124" s="25" t="s">
        <v>16</v>
      </c>
      <c r="L124" s="30"/>
    </row>
    <row r="125" spans="2:12" s="1" customFormat="1" ht="16.5" customHeight="1">
      <c r="B125" s="30"/>
      <c r="E125" s="199" t="str">
        <f>E7</f>
        <v>Oprava havarijního stavu střechy ZŠ Nerudova 627/10, Čeká Lípa</v>
      </c>
      <c r="F125" s="200"/>
      <c r="G125" s="200"/>
      <c r="H125" s="200"/>
      <c r="L125" s="30"/>
    </row>
    <row r="126" spans="2:12" s="1" customFormat="1" ht="12" customHeight="1">
      <c r="B126" s="30"/>
      <c r="C126" s="25" t="s">
        <v>87</v>
      </c>
      <c r="L126" s="30"/>
    </row>
    <row r="127" spans="2:12" s="1" customFormat="1" ht="30" customHeight="1">
      <c r="B127" s="30"/>
      <c r="E127" s="179" t="str">
        <f>E9</f>
        <v>O1 - Oprava havarijního stavu střechy ZŠ Nerudova 627/10, Česká Lípa</v>
      </c>
      <c r="F127" s="201"/>
      <c r="G127" s="201"/>
      <c r="H127" s="201"/>
      <c r="L127" s="30"/>
    </row>
    <row r="128" spans="2:12" s="1" customFormat="1" ht="6.95" customHeight="1">
      <c r="B128" s="30"/>
      <c r="L128" s="30"/>
    </row>
    <row r="129" spans="2:65" s="1" customFormat="1" ht="12" customHeight="1">
      <c r="B129" s="30"/>
      <c r="C129" s="25" t="s">
        <v>20</v>
      </c>
      <c r="F129" s="23" t="str">
        <f>F12</f>
        <v>Nerudova 627/10</v>
      </c>
      <c r="I129" s="25" t="s">
        <v>22</v>
      </c>
      <c r="J129" s="50" t="str">
        <f>IF(J12="","",J12)</f>
        <v>21. 5. 2024</v>
      </c>
      <c r="L129" s="30"/>
    </row>
    <row r="130" spans="2:65" s="1" customFormat="1" ht="6.95" customHeight="1">
      <c r="B130" s="30"/>
      <c r="L130" s="30"/>
    </row>
    <row r="131" spans="2:65" s="1" customFormat="1" ht="15.2" customHeight="1">
      <c r="B131" s="30"/>
      <c r="C131" s="25" t="s">
        <v>24</v>
      </c>
      <c r="F131" s="23" t="str">
        <f>E15</f>
        <v xml:space="preserve"> </v>
      </c>
      <c r="I131" s="25" t="s">
        <v>30</v>
      </c>
      <c r="J131" s="28" t="str">
        <f>E21</f>
        <v xml:space="preserve"> </v>
      </c>
      <c r="L131" s="30"/>
    </row>
    <row r="132" spans="2:65" s="1" customFormat="1" ht="15.2" customHeight="1">
      <c r="B132" s="30"/>
      <c r="C132" s="25" t="s">
        <v>28</v>
      </c>
      <c r="F132" s="235" t="str">
        <f>IF(E18="","",E18)</f>
        <v>Vyplň údaj</v>
      </c>
      <c r="I132" s="25" t="s">
        <v>32</v>
      </c>
      <c r="J132" s="28" t="str">
        <f>E24</f>
        <v>Vojtěch Mistr</v>
      </c>
      <c r="L132" s="30"/>
    </row>
    <row r="133" spans="2:65" s="1" customFormat="1" ht="10.35" customHeight="1">
      <c r="B133" s="30"/>
      <c r="L133" s="30"/>
    </row>
    <row r="134" spans="2:65" s="10" customFormat="1" ht="29.25" customHeight="1">
      <c r="B134" s="106"/>
      <c r="C134" s="107" t="s">
        <v>114</v>
      </c>
      <c r="D134" s="108" t="s">
        <v>60</v>
      </c>
      <c r="E134" s="108" t="s">
        <v>56</v>
      </c>
      <c r="F134" s="108" t="s">
        <v>57</v>
      </c>
      <c r="G134" s="108" t="s">
        <v>115</v>
      </c>
      <c r="H134" s="108" t="s">
        <v>116</v>
      </c>
      <c r="I134" s="108" t="s">
        <v>117</v>
      </c>
      <c r="J134" s="108" t="s">
        <v>91</v>
      </c>
      <c r="K134" s="109" t="s">
        <v>118</v>
      </c>
      <c r="L134" s="106"/>
      <c r="M134" s="57" t="s">
        <v>1</v>
      </c>
      <c r="N134" s="58" t="s">
        <v>39</v>
      </c>
      <c r="O134" s="58" t="s">
        <v>119</v>
      </c>
      <c r="P134" s="58" t="s">
        <v>120</v>
      </c>
      <c r="Q134" s="58" t="s">
        <v>121</v>
      </c>
      <c r="R134" s="58" t="s">
        <v>122</v>
      </c>
      <c r="S134" s="58" t="s">
        <v>123</v>
      </c>
      <c r="T134" s="58" t="s">
        <v>124</v>
      </c>
      <c r="U134" s="59" t="s">
        <v>125</v>
      </c>
    </row>
    <row r="135" spans="2:65" s="1" customFormat="1" ht="22.9" customHeight="1">
      <c r="B135" s="30"/>
      <c r="C135" s="62" t="s">
        <v>126</v>
      </c>
      <c r="J135" s="228">
        <f>BK135</f>
        <v>0</v>
      </c>
      <c r="K135" s="226"/>
      <c r="L135" s="30"/>
      <c r="M135" s="60"/>
      <c r="N135" s="51"/>
      <c r="O135" s="51"/>
      <c r="P135" s="110">
        <f>P136+P185+P321</f>
        <v>0</v>
      </c>
      <c r="Q135" s="51"/>
      <c r="R135" s="110">
        <f>R136+R185+R321</f>
        <v>20.507287795500002</v>
      </c>
      <c r="S135" s="51"/>
      <c r="T135" s="110">
        <f>T136+T185+T321</f>
        <v>24.947720579999999</v>
      </c>
      <c r="U135" s="52"/>
      <c r="AT135" s="15" t="s">
        <v>74</v>
      </c>
      <c r="AU135" s="15" t="s">
        <v>93</v>
      </c>
      <c r="BK135" s="111">
        <f>BK136+BK185+BK321</f>
        <v>0</v>
      </c>
    </row>
    <row r="136" spans="2:65" s="11" customFormat="1" ht="25.9" customHeight="1">
      <c r="B136" s="112"/>
      <c r="D136" s="113" t="s">
        <v>74</v>
      </c>
      <c r="E136" s="114" t="s">
        <v>127</v>
      </c>
      <c r="F136" s="114" t="s">
        <v>128</v>
      </c>
      <c r="I136" s="115"/>
      <c r="J136" s="229">
        <f>BK136</f>
        <v>0</v>
      </c>
      <c r="K136" s="213"/>
      <c r="L136" s="112"/>
      <c r="M136" s="116"/>
      <c r="P136" s="117">
        <f>P137+P144+P149+P172+P183</f>
        <v>0</v>
      </c>
      <c r="R136" s="117">
        <f>R137+R144+R149+R172+R183</f>
        <v>2.4144182000000001</v>
      </c>
      <c r="T136" s="117">
        <f>T137+T144+T149+T172+T183</f>
        <v>1.84704</v>
      </c>
      <c r="U136" s="118"/>
      <c r="AR136" s="113" t="s">
        <v>83</v>
      </c>
      <c r="AT136" s="119" t="s">
        <v>74</v>
      </c>
      <c r="AU136" s="119" t="s">
        <v>75</v>
      </c>
      <c r="AY136" s="113" t="s">
        <v>129</v>
      </c>
      <c r="BK136" s="120">
        <f>BK137+BK144+BK149+BK172+BK183</f>
        <v>0</v>
      </c>
    </row>
    <row r="137" spans="2:65" s="11" customFormat="1" ht="22.9" customHeight="1">
      <c r="B137" s="112"/>
      <c r="D137" s="113" t="s">
        <v>74</v>
      </c>
      <c r="E137" s="121" t="s">
        <v>130</v>
      </c>
      <c r="F137" s="121" t="s">
        <v>131</v>
      </c>
      <c r="I137" s="115"/>
      <c r="J137" s="230">
        <f>BK137</f>
        <v>0</v>
      </c>
      <c r="K137" s="213"/>
      <c r="L137" s="112"/>
      <c r="M137" s="116"/>
      <c r="P137" s="117">
        <f>SUM(P138:P143)</f>
        <v>0</v>
      </c>
      <c r="R137" s="117">
        <f>SUM(R138:R143)</f>
        <v>2.3567232000000002</v>
      </c>
      <c r="T137" s="117">
        <f>SUM(T138:T143)</f>
        <v>0</v>
      </c>
      <c r="U137" s="118"/>
      <c r="AR137" s="113" t="s">
        <v>83</v>
      </c>
      <c r="AT137" s="119" t="s">
        <v>74</v>
      </c>
      <c r="AU137" s="119" t="s">
        <v>83</v>
      </c>
      <c r="AY137" s="113" t="s">
        <v>129</v>
      </c>
      <c r="BK137" s="120">
        <f>SUM(BK138:BK143)</f>
        <v>0</v>
      </c>
    </row>
    <row r="138" spans="2:65" s="1" customFormat="1" ht="24.2" customHeight="1">
      <c r="B138" s="122"/>
      <c r="C138" s="203" t="s">
        <v>85</v>
      </c>
      <c r="D138" s="203" t="s">
        <v>132</v>
      </c>
      <c r="E138" s="204" t="s">
        <v>133</v>
      </c>
      <c r="F138" s="234" t="s">
        <v>134</v>
      </c>
      <c r="G138" s="206" t="s">
        <v>135</v>
      </c>
      <c r="H138" s="207">
        <v>49.92</v>
      </c>
      <c r="I138" s="127"/>
      <c r="J138" s="231">
        <f>ROUND(I138*H138,2)</f>
        <v>0</v>
      </c>
      <c r="K138" s="205" t="s">
        <v>136</v>
      </c>
      <c r="L138" s="30"/>
      <c r="M138" s="128" t="s">
        <v>1</v>
      </c>
      <c r="N138" s="129" t="s">
        <v>40</v>
      </c>
      <c r="P138" s="130">
        <f>O138*H138</f>
        <v>0</v>
      </c>
      <c r="Q138" s="130">
        <v>5.7099999999999998E-3</v>
      </c>
      <c r="R138" s="130">
        <f>Q138*H138</f>
        <v>0.2850432</v>
      </c>
      <c r="S138" s="130">
        <v>0</v>
      </c>
      <c r="T138" s="130">
        <f>S138*H138</f>
        <v>0</v>
      </c>
      <c r="U138" s="131" t="s">
        <v>1</v>
      </c>
      <c r="AR138" s="132" t="s">
        <v>137</v>
      </c>
      <c r="AT138" s="132" t="s">
        <v>132</v>
      </c>
      <c r="AU138" s="132" t="s">
        <v>85</v>
      </c>
      <c r="AY138" s="15" t="s">
        <v>129</v>
      </c>
      <c r="BE138" s="133">
        <f>IF(N138="základní",J138,0)</f>
        <v>0</v>
      </c>
      <c r="BF138" s="133">
        <f>IF(N138="snížená",J138,0)</f>
        <v>0</v>
      </c>
      <c r="BG138" s="133">
        <f>IF(N138="zákl. přenesená",J138,0)</f>
        <v>0</v>
      </c>
      <c r="BH138" s="133">
        <f>IF(N138="sníž. přenesená",J138,0)</f>
        <v>0</v>
      </c>
      <c r="BI138" s="133">
        <f>IF(N138="nulová",J138,0)</f>
        <v>0</v>
      </c>
      <c r="BJ138" s="15" t="s">
        <v>83</v>
      </c>
      <c r="BK138" s="133">
        <f>ROUND(I138*H138,2)</f>
        <v>0</v>
      </c>
      <c r="BL138" s="15" t="s">
        <v>137</v>
      </c>
      <c r="BM138" s="132" t="s">
        <v>138</v>
      </c>
    </row>
    <row r="139" spans="2:65" s="1" customFormat="1" ht="24.2" customHeight="1">
      <c r="B139" s="122"/>
      <c r="C139" s="203" t="s">
        <v>139</v>
      </c>
      <c r="D139" s="203" t="s">
        <v>132</v>
      </c>
      <c r="E139" s="204" t="s">
        <v>140</v>
      </c>
      <c r="F139" s="205" t="s">
        <v>141</v>
      </c>
      <c r="G139" s="206" t="s">
        <v>135</v>
      </c>
      <c r="H139" s="207">
        <v>49.92</v>
      </c>
      <c r="I139" s="127"/>
      <c r="J139" s="231">
        <f>ROUND(I139*H139,2)</f>
        <v>0</v>
      </c>
      <c r="K139" s="205" t="s">
        <v>1</v>
      </c>
      <c r="L139" s="30"/>
      <c r="M139" s="128" t="s">
        <v>1</v>
      </c>
      <c r="N139" s="129" t="s">
        <v>40</v>
      </c>
      <c r="P139" s="130">
        <f>O139*H139</f>
        <v>0</v>
      </c>
      <c r="Q139" s="130">
        <v>6.4999999999999997E-3</v>
      </c>
      <c r="R139" s="130">
        <f>Q139*H139</f>
        <v>0.32447999999999999</v>
      </c>
      <c r="S139" s="130">
        <v>0</v>
      </c>
      <c r="T139" s="130">
        <f>S139*H139</f>
        <v>0</v>
      </c>
      <c r="U139" s="131" t="s">
        <v>1</v>
      </c>
      <c r="AR139" s="132" t="s">
        <v>137</v>
      </c>
      <c r="AT139" s="132" t="s">
        <v>132</v>
      </c>
      <c r="AU139" s="132" t="s">
        <v>85</v>
      </c>
      <c r="AY139" s="15" t="s">
        <v>129</v>
      </c>
      <c r="BE139" s="133">
        <f>IF(N139="základní",J139,0)</f>
        <v>0</v>
      </c>
      <c r="BF139" s="133">
        <f>IF(N139="snížená",J139,0)</f>
        <v>0</v>
      </c>
      <c r="BG139" s="133">
        <f>IF(N139="zákl. přenesená",J139,0)</f>
        <v>0</v>
      </c>
      <c r="BH139" s="133">
        <f>IF(N139="sníž. přenesená",J139,0)</f>
        <v>0</v>
      </c>
      <c r="BI139" s="133">
        <f>IF(N139="nulová",J139,0)</f>
        <v>0</v>
      </c>
      <c r="BJ139" s="15" t="s">
        <v>83</v>
      </c>
      <c r="BK139" s="133">
        <f>ROUND(I139*H139,2)</f>
        <v>0</v>
      </c>
      <c r="BL139" s="15" t="s">
        <v>137</v>
      </c>
      <c r="BM139" s="132" t="s">
        <v>142</v>
      </c>
    </row>
    <row r="140" spans="2:65" s="1" customFormat="1" ht="37.9" customHeight="1">
      <c r="B140" s="122"/>
      <c r="C140" s="203" t="s">
        <v>137</v>
      </c>
      <c r="D140" s="203" t="s">
        <v>132</v>
      </c>
      <c r="E140" s="204" t="s">
        <v>143</v>
      </c>
      <c r="F140" s="205" t="s">
        <v>144</v>
      </c>
      <c r="G140" s="206" t="s">
        <v>135</v>
      </c>
      <c r="H140" s="207">
        <v>49.92</v>
      </c>
      <c r="I140" s="127"/>
      <c r="J140" s="231">
        <f>ROUND(I140*H140,2)</f>
        <v>0</v>
      </c>
      <c r="K140" s="205" t="s">
        <v>136</v>
      </c>
      <c r="L140" s="30"/>
      <c r="M140" s="128" t="s">
        <v>1</v>
      </c>
      <c r="N140" s="129" t="s">
        <v>40</v>
      </c>
      <c r="P140" s="130">
        <f>O140*H140</f>
        <v>0</v>
      </c>
      <c r="Q140" s="130">
        <v>2.1000000000000001E-2</v>
      </c>
      <c r="R140" s="130">
        <f>Q140*H140</f>
        <v>1.0483200000000001</v>
      </c>
      <c r="S140" s="130">
        <v>0</v>
      </c>
      <c r="T140" s="130">
        <f>S140*H140</f>
        <v>0</v>
      </c>
      <c r="U140" s="131" t="s">
        <v>1</v>
      </c>
      <c r="AR140" s="132" t="s">
        <v>137</v>
      </c>
      <c r="AT140" s="132" t="s">
        <v>132</v>
      </c>
      <c r="AU140" s="132" t="s">
        <v>85</v>
      </c>
      <c r="AY140" s="15" t="s">
        <v>129</v>
      </c>
      <c r="BE140" s="133">
        <f>IF(N140="základní",J140,0)</f>
        <v>0</v>
      </c>
      <c r="BF140" s="133">
        <f>IF(N140="snížená",J140,0)</f>
        <v>0</v>
      </c>
      <c r="BG140" s="133">
        <f>IF(N140="zákl. přenesená",J140,0)</f>
        <v>0</v>
      </c>
      <c r="BH140" s="133">
        <f>IF(N140="sníž. přenesená",J140,0)</f>
        <v>0</v>
      </c>
      <c r="BI140" s="133">
        <f>IF(N140="nulová",J140,0)</f>
        <v>0</v>
      </c>
      <c r="BJ140" s="15" t="s">
        <v>83</v>
      </c>
      <c r="BK140" s="133">
        <f>ROUND(I140*H140,2)</f>
        <v>0</v>
      </c>
      <c r="BL140" s="15" t="s">
        <v>137</v>
      </c>
      <c r="BM140" s="132" t="s">
        <v>145</v>
      </c>
    </row>
    <row r="141" spans="2:65" s="1" customFormat="1" ht="44.25" customHeight="1">
      <c r="B141" s="122"/>
      <c r="C141" s="203" t="s">
        <v>146</v>
      </c>
      <c r="D141" s="203" t="s">
        <v>132</v>
      </c>
      <c r="E141" s="204" t="s">
        <v>147</v>
      </c>
      <c r="F141" s="205" t="s">
        <v>148</v>
      </c>
      <c r="G141" s="206" t="s">
        <v>135</v>
      </c>
      <c r="H141" s="207">
        <v>99.84</v>
      </c>
      <c r="I141" s="127"/>
      <c r="J141" s="231">
        <f>ROUND(I141*H141,2)</f>
        <v>0</v>
      </c>
      <c r="K141" s="205" t="s">
        <v>136</v>
      </c>
      <c r="L141" s="30"/>
      <c r="M141" s="128" t="s">
        <v>1</v>
      </c>
      <c r="N141" s="129" t="s">
        <v>40</v>
      </c>
      <c r="P141" s="130">
        <f>O141*H141</f>
        <v>0</v>
      </c>
      <c r="Q141" s="130">
        <v>7.0000000000000001E-3</v>
      </c>
      <c r="R141" s="130">
        <f>Q141*H141</f>
        <v>0.69888000000000006</v>
      </c>
      <c r="S141" s="130">
        <v>0</v>
      </c>
      <c r="T141" s="130">
        <f>S141*H141</f>
        <v>0</v>
      </c>
      <c r="U141" s="131" t="s">
        <v>1</v>
      </c>
      <c r="AR141" s="132" t="s">
        <v>137</v>
      </c>
      <c r="AT141" s="132" t="s">
        <v>132</v>
      </c>
      <c r="AU141" s="132" t="s">
        <v>85</v>
      </c>
      <c r="AY141" s="15" t="s">
        <v>129</v>
      </c>
      <c r="BE141" s="133">
        <f>IF(N141="základní",J141,0)</f>
        <v>0</v>
      </c>
      <c r="BF141" s="133">
        <f>IF(N141="snížená",J141,0)</f>
        <v>0</v>
      </c>
      <c r="BG141" s="133">
        <f>IF(N141="zákl. přenesená",J141,0)</f>
        <v>0</v>
      </c>
      <c r="BH141" s="133">
        <f>IF(N141="sníž. přenesená",J141,0)</f>
        <v>0</v>
      </c>
      <c r="BI141" s="133">
        <f>IF(N141="nulová",J141,0)</f>
        <v>0</v>
      </c>
      <c r="BJ141" s="15" t="s">
        <v>83</v>
      </c>
      <c r="BK141" s="133">
        <f>ROUND(I141*H141,2)</f>
        <v>0</v>
      </c>
      <c r="BL141" s="15" t="s">
        <v>137</v>
      </c>
      <c r="BM141" s="132" t="s">
        <v>149</v>
      </c>
    </row>
    <row r="142" spans="2:65" s="12" customFormat="1" ht="33.75">
      <c r="B142" s="134"/>
      <c r="C142" s="208"/>
      <c r="D142" s="209" t="s">
        <v>150</v>
      </c>
      <c r="E142" s="210" t="s">
        <v>1</v>
      </c>
      <c r="F142" s="211" t="s">
        <v>151</v>
      </c>
      <c r="G142" s="208"/>
      <c r="H142" s="212">
        <v>99.84</v>
      </c>
      <c r="I142" s="136"/>
      <c r="J142" s="208"/>
      <c r="K142" s="208"/>
      <c r="L142" s="134"/>
      <c r="M142" s="137"/>
      <c r="U142" s="138"/>
      <c r="AT142" s="135" t="s">
        <v>150</v>
      </c>
      <c r="AU142" s="135" t="s">
        <v>85</v>
      </c>
      <c r="AV142" s="12" t="s">
        <v>85</v>
      </c>
      <c r="AW142" s="12" t="s">
        <v>31</v>
      </c>
      <c r="AX142" s="12" t="s">
        <v>83</v>
      </c>
      <c r="AY142" s="135" t="s">
        <v>129</v>
      </c>
    </row>
    <row r="143" spans="2:65" s="1" customFormat="1" ht="24.2" customHeight="1">
      <c r="B143" s="122"/>
      <c r="C143" s="203" t="s">
        <v>152</v>
      </c>
      <c r="D143" s="203" t="s">
        <v>132</v>
      </c>
      <c r="E143" s="204" t="s">
        <v>153</v>
      </c>
      <c r="F143" s="205" t="s">
        <v>154</v>
      </c>
      <c r="G143" s="206" t="s">
        <v>135</v>
      </c>
      <c r="H143" s="207">
        <v>49.92</v>
      </c>
      <c r="I143" s="127"/>
      <c r="J143" s="231">
        <f>ROUND(I143*H143,2)</f>
        <v>0</v>
      </c>
      <c r="K143" s="205" t="s">
        <v>1</v>
      </c>
      <c r="L143" s="30"/>
      <c r="M143" s="128" t="s">
        <v>1</v>
      </c>
      <c r="N143" s="129" t="s">
        <v>40</v>
      </c>
      <c r="P143" s="130">
        <f>O143*H143</f>
        <v>0</v>
      </c>
      <c r="Q143" s="130">
        <v>0</v>
      </c>
      <c r="R143" s="130">
        <f>Q143*H143</f>
        <v>0</v>
      </c>
      <c r="S143" s="130">
        <v>0</v>
      </c>
      <c r="T143" s="130">
        <f>S143*H143</f>
        <v>0</v>
      </c>
      <c r="U143" s="131" t="s">
        <v>1</v>
      </c>
      <c r="AR143" s="132" t="s">
        <v>137</v>
      </c>
      <c r="AT143" s="132" t="s">
        <v>132</v>
      </c>
      <c r="AU143" s="132" t="s">
        <v>85</v>
      </c>
      <c r="AY143" s="15" t="s">
        <v>129</v>
      </c>
      <c r="BE143" s="133">
        <f>IF(N143="základní",J143,0)</f>
        <v>0</v>
      </c>
      <c r="BF143" s="133">
        <f>IF(N143="snížená",J143,0)</f>
        <v>0</v>
      </c>
      <c r="BG143" s="133">
        <f>IF(N143="zákl. přenesená",J143,0)</f>
        <v>0</v>
      </c>
      <c r="BH143" s="133">
        <f>IF(N143="sníž. přenesená",J143,0)</f>
        <v>0</v>
      </c>
      <c r="BI143" s="133">
        <f>IF(N143="nulová",J143,0)</f>
        <v>0</v>
      </c>
      <c r="BJ143" s="15" t="s">
        <v>83</v>
      </c>
      <c r="BK143" s="133">
        <f>ROUND(I143*H143,2)</f>
        <v>0</v>
      </c>
      <c r="BL143" s="15" t="s">
        <v>137</v>
      </c>
      <c r="BM143" s="132" t="s">
        <v>155</v>
      </c>
    </row>
    <row r="144" spans="2:65" s="11" customFormat="1" ht="22.9" customHeight="1">
      <c r="B144" s="112"/>
      <c r="C144" s="213"/>
      <c r="D144" s="214" t="s">
        <v>74</v>
      </c>
      <c r="E144" s="215" t="s">
        <v>156</v>
      </c>
      <c r="F144" s="215" t="s">
        <v>157</v>
      </c>
      <c r="G144" s="213"/>
      <c r="H144" s="213"/>
      <c r="I144" s="115"/>
      <c r="J144" s="230">
        <f>BK144</f>
        <v>0</v>
      </c>
      <c r="K144" s="213"/>
      <c r="L144" s="112"/>
      <c r="M144" s="116"/>
      <c r="P144" s="117">
        <f>SUM(P145:P148)</f>
        <v>0</v>
      </c>
      <c r="R144" s="117">
        <f>SUM(R145:R148)</f>
        <v>0</v>
      </c>
      <c r="T144" s="117">
        <f>SUM(T145:T148)</f>
        <v>1.84704</v>
      </c>
      <c r="U144" s="118"/>
      <c r="AR144" s="113" t="s">
        <v>83</v>
      </c>
      <c r="AT144" s="119" t="s">
        <v>74</v>
      </c>
      <c r="AU144" s="119" t="s">
        <v>83</v>
      </c>
      <c r="AY144" s="113" t="s">
        <v>129</v>
      </c>
      <c r="BK144" s="120">
        <f>SUM(BK145:BK148)</f>
        <v>0</v>
      </c>
    </row>
    <row r="145" spans="2:65" s="1" customFormat="1" ht="44.25" customHeight="1">
      <c r="B145" s="122"/>
      <c r="C145" s="203" t="s">
        <v>130</v>
      </c>
      <c r="D145" s="203" t="s">
        <v>132</v>
      </c>
      <c r="E145" s="204" t="s">
        <v>158</v>
      </c>
      <c r="F145" s="205" t="s">
        <v>159</v>
      </c>
      <c r="G145" s="206" t="s">
        <v>135</v>
      </c>
      <c r="H145" s="207">
        <v>49.92</v>
      </c>
      <c r="I145" s="127"/>
      <c r="J145" s="231">
        <f>ROUND(I145*H145,2)</f>
        <v>0</v>
      </c>
      <c r="K145" s="205" t="s">
        <v>136</v>
      </c>
      <c r="L145" s="30"/>
      <c r="M145" s="128" t="s">
        <v>1</v>
      </c>
      <c r="N145" s="129" t="s">
        <v>40</v>
      </c>
      <c r="P145" s="130">
        <f>O145*H145</f>
        <v>0</v>
      </c>
      <c r="Q145" s="130">
        <v>0</v>
      </c>
      <c r="R145" s="130">
        <f>Q145*H145</f>
        <v>0</v>
      </c>
      <c r="S145" s="130">
        <v>3.6999999999999998E-2</v>
      </c>
      <c r="T145" s="130">
        <f>S145*H145</f>
        <v>1.84704</v>
      </c>
      <c r="U145" s="131" t="s">
        <v>1</v>
      </c>
      <c r="AR145" s="132" t="s">
        <v>137</v>
      </c>
      <c r="AT145" s="132" t="s">
        <v>132</v>
      </c>
      <c r="AU145" s="132" t="s">
        <v>85</v>
      </c>
      <c r="AY145" s="15" t="s">
        <v>129</v>
      </c>
      <c r="BE145" s="133">
        <f>IF(N145="základní",J145,0)</f>
        <v>0</v>
      </c>
      <c r="BF145" s="133">
        <f>IF(N145="snížená",J145,0)</f>
        <v>0</v>
      </c>
      <c r="BG145" s="133">
        <f>IF(N145="zákl. přenesená",J145,0)</f>
        <v>0</v>
      </c>
      <c r="BH145" s="133">
        <f>IF(N145="sníž. přenesená",J145,0)</f>
        <v>0</v>
      </c>
      <c r="BI145" s="133">
        <f>IF(N145="nulová",J145,0)</f>
        <v>0</v>
      </c>
      <c r="BJ145" s="15" t="s">
        <v>83</v>
      </c>
      <c r="BK145" s="133">
        <f>ROUND(I145*H145,2)</f>
        <v>0</v>
      </c>
      <c r="BL145" s="15" t="s">
        <v>137</v>
      </c>
      <c r="BM145" s="132" t="s">
        <v>160</v>
      </c>
    </row>
    <row r="146" spans="2:65" s="12" customFormat="1" ht="33.75">
      <c r="B146" s="134"/>
      <c r="C146" s="208"/>
      <c r="D146" s="209" t="s">
        <v>150</v>
      </c>
      <c r="E146" s="210" t="s">
        <v>1</v>
      </c>
      <c r="F146" s="211" t="s">
        <v>161</v>
      </c>
      <c r="G146" s="208"/>
      <c r="H146" s="212">
        <v>49.92</v>
      </c>
      <c r="I146" s="136"/>
      <c r="J146" s="208"/>
      <c r="K146" s="208"/>
      <c r="L146" s="134"/>
      <c r="M146" s="137"/>
      <c r="U146" s="138"/>
      <c r="AT146" s="135" t="s">
        <v>150</v>
      </c>
      <c r="AU146" s="135" t="s">
        <v>85</v>
      </c>
      <c r="AV146" s="12" t="s">
        <v>85</v>
      </c>
      <c r="AW146" s="12" t="s">
        <v>31</v>
      </c>
      <c r="AX146" s="12" t="s">
        <v>83</v>
      </c>
      <c r="AY146" s="135" t="s">
        <v>129</v>
      </c>
    </row>
    <row r="147" spans="2:65" s="1" customFormat="1" ht="24.2" customHeight="1">
      <c r="B147" s="122"/>
      <c r="C147" s="203" t="s">
        <v>162</v>
      </c>
      <c r="D147" s="203" t="s">
        <v>132</v>
      </c>
      <c r="E147" s="204" t="s">
        <v>163</v>
      </c>
      <c r="F147" s="205" t="s">
        <v>164</v>
      </c>
      <c r="G147" s="206" t="s">
        <v>135</v>
      </c>
      <c r="H147" s="207">
        <v>1060.865</v>
      </c>
      <c r="I147" s="127"/>
      <c r="J147" s="231">
        <f>ROUND(I147*H147,2)</f>
        <v>0</v>
      </c>
      <c r="K147" s="205" t="s">
        <v>136</v>
      </c>
      <c r="L147" s="30"/>
      <c r="M147" s="128" t="s">
        <v>1</v>
      </c>
      <c r="N147" s="129" t="s">
        <v>40</v>
      </c>
      <c r="P147" s="130">
        <f>O147*H147</f>
        <v>0</v>
      </c>
      <c r="Q147" s="130">
        <v>0</v>
      </c>
      <c r="R147" s="130">
        <f>Q147*H147</f>
        <v>0</v>
      </c>
      <c r="S147" s="130">
        <v>0</v>
      </c>
      <c r="T147" s="130">
        <f>S147*H147</f>
        <v>0</v>
      </c>
      <c r="U147" s="131" t="s">
        <v>1</v>
      </c>
      <c r="AR147" s="132" t="s">
        <v>137</v>
      </c>
      <c r="AT147" s="132" t="s">
        <v>132</v>
      </c>
      <c r="AU147" s="132" t="s">
        <v>85</v>
      </c>
      <c r="AY147" s="15" t="s">
        <v>129</v>
      </c>
      <c r="BE147" s="133">
        <f>IF(N147="základní",J147,0)</f>
        <v>0</v>
      </c>
      <c r="BF147" s="133">
        <f>IF(N147="snížená",J147,0)</f>
        <v>0</v>
      </c>
      <c r="BG147" s="133">
        <f>IF(N147="zákl. přenesená",J147,0)</f>
        <v>0</v>
      </c>
      <c r="BH147" s="133">
        <f>IF(N147="sníž. přenesená",J147,0)</f>
        <v>0</v>
      </c>
      <c r="BI147" s="133">
        <f>IF(N147="nulová",J147,0)</f>
        <v>0</v>
      </c>
      <c r="BJ147" s="15" t="s">
        <v>83</v>
      </c>
      <c r="BK147" s="133">
        <f>ROUND(I147*H147,2)</f>
        <v>0</v>
      </c>
      <c r="BL147" s="15" t="s">
        <v>137</v>
      </c>
      <c r="BM147" s="132" t="s">
        <v>165</v>
      </c>
    </row>
    <row r="148" spans="2:65" s="12" customFormat="1" ht="11.25">
      <c r="B148" s="134"/>
      <c r="C148" s="208"/>
      <c r="D148" s="209" t="s">
        <v>150</v>
      </c>
      <c r="E148" s="210" t="s">
        <v>1</v>
      </c>
      <c r="F148" s="211" t="s">
        <v>166</v>
      </c>
      <c r="G148" s="208"/>
      <c r="H148" s="212">
        <v>1060.865</v>
      </c>
      <c r="I148" s="136"/>
      <c r="J148" s="208"/>
      <c r="K148" s="208"/>
      <c r="L148" s="134"/>
      <c r="M148" s="137"/>
      <c r="U148" s="138"/>
      <c r="AT148" s="135" t="s">
        <v>150</v>
      </c>
      <c r="AU148" s="135" t="s">
        <v>85</v>
      </c>
      <c r="AV148" s="12" t="s">
        <v>85</v>
      </c>
      <c r="AW148" s="12" t="s">
        <v>31</v>
      </c>
      <c r="AX148" s="12" t="s">
        <v>83</v>
      </c>
      <c r="AY148" s="135" t="s">
        <v>129</v>
      </c>
    </row>
    <row r="149" spans="2:65" s="11" customFormat="1" ht="22.9" customHeight="1">
      <c r="B149" s="112"/>
      <c r="C149" s="213"/>
      <c r="D149" s="214" t="s">
        <v>74</v>
      </c>
      <c r="E149" s="215" t="s">
        <v>167</v>
      </c>
      <c r="F149" s="215" t="s">
        <v>168</v>
      </c>
      <c r="G149" s="213"/>
      <c r="H149" s="213"/>
      <c r="I149" s="115"/>
      <c r="J149" s="230">
        <f>BK149</f>
        <v>0</v>
      </c>
      <c r="K149" s="213"/>
      <c r="L149" s="112"/>
      <c r="M149" s="116"/>
      <c r="P149" s="117">
        <f>SUM(P150:P171)</f>
        <v>0</v>
      </c>
      <c r="R149" s="117">
        <f>SUM(R150:R171)</f>
        <v>0</v>
      </c>
      <c r="T149" s="117">
        <f>SUM(T150:T171)</f>
        <v>0</v>
      </c>
      <c r="U149" s="118"/>
      <c r="AR149" s="113" t="s">
        <v>83</v>
      </c>
      <c r="AT149" s="119" t="s">
        <v>74</v>
      </c>
      <c r="AU149" s="119" t="s">
        <v>83</v>
      </c>
      <c r="AY149" s="113" t="s">
        <v>129</v>
      </c>
      <c r="BK149" s="120">
        <f>SUM(BK150:BK171)</f>
        <v>0</v>
      </c>
    </row>
    <row r="150" spans="2:65" s="1" customFormat="1" ht="44.25" customHeight="1">
      <c r="B150" s="122"/>
      <c r="C150" s="203" t="s">
        <v>169</v>
      </c>
      <c r="D150" s="203" t="s">
        <v>132</v>
      </c>
      <c r="E150" s="204" t="s">
        <v>170</v>
      </c>
      <c r="F150" s="205" t="s">
        <v>171</v>
      </c>
      <c r="G150" s="206" t="s">
        <v>135</v>
      </c>
      <c r="H150" s="207">
        <v>1060.865</v>
      </c>
      <c r="I150" s="127"/>
      <c r="J150" s="231">
        <f>ROUND(I150*H150,2)</f>
        <v>0</v>
      </c>
      <c r="K150" s="205" t="s">
        <v>136</v>
      </c>
      <c r="L150" s="30"/>
      <c r="M150" s="128" t="s">
        <v>1</v>
      </c>
      <c r="N150" s="129" t="s">
        <v>40</v>
      </c>
      <c r="P150" s="130">
        <f>O150*H150</f>
        <v>0</v>
      </c>
      <c r="Q150" s="130">
        <v>0</v>
      </c>
      <c r="R150" s="130">
        <f>Q150*H150</f>
        <v>0</v>
      </c>
      <c r="S150" s="130">
        <v>0</v>
      </c>
      <c r="T150" s="130">
        <f>S150*H150</f>
        <v>0</v>
      </c>
      <c r="U150" s="131" t="s">
        <v>1</v>
      </c>
      <c r="AR150" s="132" t="s">
        <v>137</v>
      </c>
      <c r="AT150" s="132" t="s">
        <v>132</v>
      </c>
      <c r="AU150" s="132" t="s">
        <v>85</v>
      </c>
      <c r="AY150" s="15" t="s">
        <v>129</v>
      </c>
      <c r="BE150" s="133">
        <f>IF(N150="základní",J150,0)</f>
        <v>0</v>
      </c>
      <c r="BF150" s="133">
        <f>IF(N150="snížená",J150,0)</f>
        <v>0</v>
      </c>
      <c r="BG150" s="133">
        <f>IF(N150="zákl. přenesená",J150,0)</f>
        <v>0</v>
      </c>
      <c r="BH150" s="133">
        <f>IF(N150="sníž. přenesená",J150,0)</f>
        <v>0</v>
      </c>
      <c r="BI150" s="133">
        <f>IF(N150="nulová",J150,0)</f>
        <v>0</v>
      </c>
      <c r="BJ150" s="15" t="s">
        <v>83</v>
      </c>
      <c r="BK150" s="133">
        <f>ROUND(I150*H150,2)</f>
        <v>0</v>
      </c>
      <c r="BL150" s="15" t="s">
        <v>137</v>
      </c>
      <c r="BM150" s="132" t="s">
        <v>172</v>
      </c>
    </row>
    <row r="151" spans="2:65" s="12" customFormat="1" ht="11.25">
      <c r="B151" s="134"/>
      <c r="C151" s="208"/>
      <c r="D151" s="209" t="s">
        <v>150</v>
      </c>
      <c r="E151" s="210" t="s">
        <v>1</v>
      </c>
      <c r="F151" s="211" t="s">
        <v>166</v>
      </c>
      <c r="G151" s="208"/>
      <c r="H151" s="212">
        <v>1060.865</v>
      </c>
      <c r="I151" s="136"/>
      <c r="J151" s="208"/>
      <c r="K151" s="208"/>
      <c r="L151" s="134"/>
      <c r="M151" s="137"/>
      <c r="U151" s="138"/>
      <c r="AT151" s="135" t="s">
        <v>150</v>
      </c>
      <c r="AU151" s="135" t="s">
        <v>85</v>
      </c>
      <c r="AV151" s="12" t="s">
        <v>85</v>
      </c>
      <c r="AW151" s="12" t="s">
        <v>31</v>
      </c>
      <c r="AX151" s="12" t="s">
        <v>83</v>
      </c>
      <c r="AY151" s="135" t="s">
        <v>129</v>
      </c>
    </row>
    <row r="152" spans="2:65" s="1" customFormat="1" ht="33" customHeight="1">
      <c r="B152" s="122"/>
      <c r="C152" s="203" t="s">
        <v>173</v>
      </c>
      <c r="D152" s="203" t="s">
        <v>132</v>
      </c>
      <c r="E152" s="204" t="s">
        <v>174</v>
      </c>
      <c r="F152" s="205" t="s">
        <v>175</v>
      </c>
      <c r="G152" s="206" t="s">
        <v>135</v>
      </c>
      <c r="H152" s="207">
        <v>127303.8</v>
      </c>
      <c r="I152" s="127"/>
      <c r="J152" s="231">
        <f>ROUND(I152*H152,2)</f>
        <v>0</v>
      </c>
      <c r="K152" s="205" t="s">
        <v>1</v>
      </c>
      <c r="L152" s="30"/>
      <c r="M152" s="128" t="s">
        <v>1</v>
      </c>
      <c r="N152" s="129" t="s">
        <v>40</v>
      </c>
      <c r="P152" s="130">
        <f>O152*H152</f>
        <v>0</v>
      </c>
      <c r="Q152" s="130">
        <v>0</v>
      </c>
      <c r="R152" s="130">
        <f>Q152*H152</f>
        <v>0</v>
      </c>
      <c r="S152" s="130">
        <v>0</v>
      </c>
      <c r="T152" s="130">
        <f>S152*H152</f>
        <v>0</v>
      </c>
      <c r="U152" s="131" t="s">
        <v>1</v>
      </c>
      <c r="AR152" s="132" t="s">
        <v>137</v>
      </c>
      <c r="AT152" s="132" t="s">
        <v>132</v>
      </c>
      <c r="AU152" s="132" t="s">
        <v>85</v>
      </c>
      <c r="AY152" s="15" t="s">
        <v>129</v>
      </c>
      <c r="BE152" s="133">
        <f>IF(N152="základní",J152,0)</f>
        <v>0</v>
      </c>
      <c r="BF152" s="133">
        <f>IF(N152="snížená",J152,0)</f>
        <v>0</v>
      </c>
      <c r="BG152" s="133">
        <f>IF(N152="zákl. přenesená",J152,0)</f>
        <v>0</v>
      </c>
      <c r="BH152" s="133">
        <f>IF(N152="sníž. přenesená",J152,0)</f>
        <v>0</v>
      </c>
      <c r="BI152" s="133">
        <f>IF(N152="nulová",J152,0)</f>
        <v>0</v>
      </c>
      <c r="BJ152" s="15" t="s">
        <v>83</v>
      </c>
      <c r="BK152" s="133">
        <f>ROUND(I152*H152,2)</f>
        <v>0</v>
      </c>
      <c r="BL152" s="15" t="s">
        <v>137</v>
      </c>
      <c r="BM152" s="132" t="s">
        <v>176</v>
      </c>
    </row>
    <row r="153" spans="2:65" s="12" customFormat="1" ht="11.25">
      <c r="B153" s="134"/>
      <c r="C153" s="208"/>
      <c r="D153" s="209" t="s">
        <v>150</v>
      </c>
      <c r="E153" s="210" t="s">
        <v>1</v>
      </c>
      <c r="F153" s="211" t="s">
        <v>177</v>
      </c>
      <c r="G153" s="208"/>
      <c r="H153" s="212">
        <v>127303.8</v>
      </c>
      <c r="I153" s="136"/>
      <c r="J153" s="208"/>
      <c r="K153" s="208"/>
      <c r="L153" s="134"/>
      <c r="M153" s="137"/>
      <c r="U153" s="138"/>
      <c r="AT153" s="135" t="s">
        <v>150</v>
      </c>
      <c r="AU153" s="135" t="s">
        <v>85</v>
      </c>
      <c r="AV153" s="12" t="s">
        <v>85</v>
      </c>
      <c r="AW153" s="12" t="s">
        <v>31</v>
      </c>
      <c r="AX153" s="12" t="s">
        <v>83</v>
      </c>
      <c r="AY153" s="135" t="s">
        <v>129</v>
      </c>
    </row>
    <row r="154" spans="2:65" s="1" customFormat="1" ht="33" customHeight="1">
      <c r="B154" s="122"/>
      <c r="C154" s="203" t="s">
        <v>156</v>
      </c>
      <c r="D154" s="203" t="s">
        <v>132</v>
      </c>
      <c r="E154" s="204" t="s">
        <v>178</v>
      </c>
      <c r="F154" s="205" t="s">
        <v>179</v>
      </c>
      <c r="G154" s="206" t="s">
        <v>135</v>
      </c>
      <c r="H154" s="207">
        <v>1060.865</v>
      </c>
      <c r="I154" s="127"/>
      <c r="J154" s="231">
        <f>ROUND(I154*H154,2)</f>
        <v>0</v>
      </c>
      <c r="K154" s="205" t="s">
        <v>1</v>
      </c>
      <c r="L154" s="30"/>
      <c r="M154" s="128" t="s">
        <v>1</v>
      </c>
      <c r="N154" s="129" t="s">
        <v>40</v>
      </c>
      <c r="P154" s="130">
        <f>O154*H154</f>
        <v>0</v>
      </c>
      <c r="Q154" s="130">
        <v>0</v>
      </c>
      <c r="R154" s="130">
        <f>Q154*H154</f>
        <v>0</v>
      </c>
      <c r="S154" s="130">
        <v>0</v>
      </c>
      <c r="T154" s="130">
        <f>S154*H154</f>
        <v>0</v>
      </c>
      <c r="U154" s="131" t="s">
        <v>1</v>
      </c>
      <c r="AR154" s="132" t="s">
        <v>137</v>
      </c>
      <c r="AT154" s="132" t="s">
        <v>132</v>
      </c>
      <c r="AU154" s="132" t="s">
        <v>85</v>
      </c>
      <c r="AY154" s="15" t="s">
        <v>129</v>
      </c>
      <c r="BE154" s="133">
        <f>IF(N154="základní",J154,0)</f>
        <v>0</v>
      </c>
      <c r="BF154" s="133">
        <f>IF(N154="snížená",J154,0)</f>
        <v>0</v>
      </c>
      <c r="BG154" s="133">
        <f>IF(N154="zákl. přenesená",J154,0)</f>
        <v>0</v>
      </c>
      <c r="BH154" s="133">
        <f>IF(N154="sníž. přenesená",J154,0)</f>
        <v>0</v>
      </c>
      <c r="BI154" s="133">
        <f>IF(N154="nulová",J154,0)</f>
        <v>0</v>
      </c>
      <c r="BJ154" s="15" t="s">
        <v>83</v>
      </c>
      <c r="BK154" s="133">
        <f>ROUND(I154*H154,2)</f>
        <v>0</v>
      </c>
      <c r="BL154" s="15" t="s">
        <v>137</v>
      </c>
      <c r="BM154" s="132" t="s">
        <v>180</v>
      </c>
    </row>
    <row r="155" spans="2:65" s="1" customFormat="1" ht="33" customHeight="1">
      <c r="B155" s="122"/>
      <c r="C155" s="203" t="s">
        <v>181</v>
      </c>
      <c r="D155" s="203" t="s">
        <v>132</v>
      </c>
      <c r="E155" s="204" t="s">
        <v>182</v>
      </c>
      <c r="F155" s="205" t="s">
        <v>183</v>
      </c>
      <c r="G155" s="206" t="s">
        <v>184</v>
      </c>
      <c r="H155" s="207">
        <v>111.67</v>
      </c>
      <c r="I155" s="127"/>
      <c r="J155" s="231">
        <f>ROUND(I155*H155,2)</f>
        <v>0</v>
      </c>
      <c r="K155" s="205" t="s">
        <v>1</v>
      </c>
      <c r="L155" s="30"/>
      <c r="M155" s="128" t="s">
        <v>1</v>
      </c>
      <c r="N155" s="129" t="s">
        <v>40</v>
      </c>
      <c r="P155" s="130">
        <f>O155*H155</f>
        <v>0</v>
      </c>
      <c r="Q155" s="130">
        <v>0</v>
      </c>
      <c r="R155" s="130">
        <f>Q155*H155</f>
        <v>0</v>
      </c>
      <c r="S155" s="130">
        <v>0</v>
      </c>
      <c r="T155" s="130">
        <f>S155*H155</f>
        <v>0</v>
      </c>
      <c r="U155" s="131" t="s">
        <v>1</v>
      </c>
      <c r="AR155" s="132" t="s">
        <v>137</v>
      </c>
      <c r="AT155" s="132" t="s">
        <v>132</v>
      </c>
      <c r="AU155" s="132" t="s">
        <v>85</v>
      </c>
      <c r="AY155" s="15" t="s">
        <v>129</v>
      </c>
      <c r="BE155" s="133">
        <f>IF(N155="základní",J155,0)</f>
        <v>0</v>
      </c>
      <c r="BF155" s="133">
        <f>IF(N155="snížená",J155,0)</f>
        <v>0</v>
      </c>
      <c r="BG155" s="133">
        <f>IF(N155="zákl. přenesená",J155,0)</f>
        <v>0</v>
      </c>
      <c r="BH155" s="133">
        <f>IF(N155="sníž. přenesená",J155,0)</f>
        <v>0</v>
      </c>
      <c r="BI155" s="133">
        <f>IF(N155="nulová",J155,0)</f>
        <v>0</v>
      </c>
      <c r="BJ155" s="15" t="s">
        <v>83</v>
      </c>
      <c r="BK155" s="133">
        <f>ROUND(I155*H155,2)</f>
        <v>0</v>
      </c>
      <c r="BL155" s="15" t="s">
        <v>137</v>
      </c>
      <c r="BM155" s="132" t="s">
        <v>185</v>
      </c>
    </row>
    <row r="156" spans="2:65" s="12" customFormat="1" ht="11.25">
      <c r="B156" s="134"/>
      <c r="C156" s="208"/>
      <c r="D156" s="209" t="s">
        <v>150</v>
      </c>
      <c r="E156" s="210" t="s">
        <v>1</v>
      </c>
      <c r="F156" s="211" t="s">
        <v>186</v>
      </c>
      <c r="G156" s="208"/>
      <c r="H156" s="212">
        <v>111.67</v>
      </c>
      <c r="I156" s="136"/>
      <c r="J156" s="208"/>
      <c r="K156" s="208"/>
      <c r="L156" s="134"/>
      <c r="M156" s="137"/>
      <c r="U156" s="138"/>
      <c r="AT156" s="135" t="s">
        <v>150</v>
      </c>
      <c r="AU156" s="135" t="s">
        <v>85</v>
      </c>
      <c r="AV156" s="12" t="s">
        <v>85</v>
      </c>
      <c r="AW156" s="12" t="s">
        <v>31</v>
      </c>
      <c r="AX156" s="12" t="s">
        <v>83</v>
      </c>
      <c r="AY156" s="135" t="s">
        <v>129</v>
      </c>
    </row>
    <row r="157" spans="2:65" s="1" customFormat="1" ht="33" customHeight="1">
      <c r="B157" s="122"/>
      <c r="C157" s="203" t="s">
        <v>187</v>
      </c>
      <c r="D157" s="203" t="s">
        <v>132</v>
      </c>
      <c r="E157" s="204" t="s">
        <v>188</v>
      </c>
      <c r="F157" s="205" t="s">
        <v>189</v>
      </c>
      <c r="G157" s="206" t="s">
        <v>184</v>
      </c>
      <c r="H157" s="207">
        <v>13400.4</v>
      </c>
      <c r="I157" s="127"/>
      <c r="J157" s="231">
        <f>ROUND(I157*H157,2)</f>
        <v>0</v>
      </c>
      <c r="K157" s="205" t="s">
        <v>1</v>
      </c>
      <c r="L157" s="30"/>
      <c r="M157" s="128" t="s">
        <v>1</v>
      </c>
      <c r="N157" s="129" t="s">
        <v>40</v>
      </c>
      <c r="P157" s="130">
        <f>O157*H157</f>
        <v>0</v>
      </c>
      <c r="Q157" s="130">
        <v>0</v>
      </c>
      <c r="R157" s="130">
        <f>Q157*H157</f>
        <v>0</v>
      </c>
      <c r="S157" s="130">
        <v>0</v>
      </c>
      <c r="T157" s="130">
        <f>S157*H157</f>
        <v>0</v>
      </c>
      <c r="U157" s="131" t="s">
        <v>1</v>
      </c>
      <c r="AR157" s="132" t="s">
        <v>137</v>
      </c>
      <c r="AT157" s="132" t="s">
        <v>132</v>
      </c>
      <c r="AU157" s="132" t="s">
        <v>85</v>
      </c>
      <c r="AY157" s="15" t="s">
        <v>129</v>
      </c>
      <c r="BE157" s="133">
        <f>IF(N157="základní",J157,0)</f>
        <v>0</v>
      </c>
      <c r="BF157" s="133">
        <f>IF(N157="snížená",J157,0)</f>
        <v>0</v>
      </c>
      <c r="BG157" s="133">
        <f>IF(N157="zákl. přenesená",J157,0)</f>
        <v>0</v>
      </c>
      <c r="BH157" s="133">
        <f>IF(N157="sníž. přenesená",J157,0)</f>
        <v>0</v>
      </c>
      <c r="BI157" s="133">
        <f>IF(N157="nulová",J157,0)</f>
        <v>0</v>
      </c>
      <c r="BJ157" s="15" t="s">
        <v>83</v>
      </c>
      <c r="BK157" s="133">
        <f>ROUND(I157*H157,2)</f>
        <v>0</v>
      </c>
      <c r="BL157" s="15" t="s">
        <v>137</v>
      </c>
      <c r="BM157" s="132" t="s">
        <v>190</v>
      </c>
    </row>
    <row r="158" spans="2:65" s="12" customFormat="1" ht="11.25">
      <c r="B158" s="134"/>
      <c r="C158" s="208"/>
      <c r="D158" s="209" t="s">
        <v>150</v>
      </c>
      <c r="E158" s="210" t="s">
        <v>1</v>
      </c>
      <c r="F158" s="211" t="s">
        <v>191</v>
      </c>
      <c r="G158" s="208"/>
      <c r="H158" s="212">
        <v>13400.4</v>
      </c>
      <c r="I158" s="136"/>
      <c r="J158" s="208"/>
      <c r="K158" s="208"/>
      <c r="L158" s="134"/>
      <c r="M158" s="137"/>
      <c r="U158" s="138"/>
      <c r="AT158" s="135" t="s">
        <v>150</v>
      </c>
      <c r="AU158" s="135" t="s">
        <v>85</v>
      </c>
      <c r="AV158" s="12" t="s">
        <v>85</v>
      </c>
      <c r="AW158" s="12" t="s">
        <v>31</v>
      </c>
      <c r="AX158" s="12" t="s">
        <v>83</v>
      </c>
      <c r="AY158" s="135" t="s">
        <v>129</v>
      </c>
    </row>
    <row r="159" spans="2:65" s="1" customFormat="1" ht="33" customHeight="1">
      <c r="B159" s="122"/>
      <c r="C159" s="203" t="s">
        <v>8</v>
      </c>
      <c r="D159" s="203" t="s">
        <v>132</v>
      </c>
      <c r="E159" s="204" t="s">
        <v>192</v>
      </c>
      <c r="F159" s="205" t="s">
        <v>193</v>
      </c>
      <c r="G159" s="206" t="s">
        <v>184</v>
      </c>
      <c r="H159" s="207">
        <v>111.67</v>
      </c>
      <c r="I159" s="127"/>
      <c r="J159" s="231">
        <f>ROUND(I159*H159,2)</f>
        <v>0</v>
      </c>
      <c r="K159" s="205" t="s">
        <v>1</v>
      </c>
      <c r="L159" s="30"/>
      <c r="M159" s="128" t="s">
        <v>1</v>
      </c>
      <c r="N159" s="129" t="s">
        <v>40</v>
      </c>
      <c r="P159" s="130">
        <f>O159*H159</f>
        <v>0</v>
      </c>
      <c r="Q159" s="130">
        <v>0</v>
      </c>
      <c r="R159" s="130">
        <f>Q159*H159</f>
        <v>0</v>
      </c>
      <c r="S159" s="130">
        <v>0</v>
      </c>
      <c r="T159" s="130">
        <f>S159*H159</f>
        <v>0</v>
      </c>
      <c r="U159" s="131" t="s">
        <v>1</v>
      </c>
      <c r="AR159" s="132" t="s">
        <v>137</v>
      </c>
      <c r="AT159" s="132" t="s">
        <v>132</v>
      </c>
      <c r="AU159" s="132" t="s">
        <v>85</v>
      </c>
      <c r="AY159" s="15" t="s">
        <v>129</v>
      </c>
      <c r="BE159" s="133">
        <f>IF(N159="základní",J159,0)</f>
        <v>0</v>
      </c>
      <c r="BF159" s="133">
        <f>IF(N159="snížená",J159,0)</f>
        <v>0</v>
      </c>
      <c r="BG159" s="133">
        <f>IF(N159="zákl. přenesená",J159,0)</f>
        <v>0</v>
      </c>
      <c r="BH159" s="133">
        <f>IF(N159="sníž. přenesená",J159,0)</f>
        <v>0</v>
      </c>
      <c r="BI159" s="133">
        <f>IF(N159="nulová",J159,0)</f>
        <v>0</v>
      </c>
      <c r="BJ159" s="15" t="s">
        <v>83</v>
      </c>
      <c r="BK159" s="133">
        <f>ROUND(I159*H159,2)</f>
        <v>0</v>
      </c>
      <c r="BL159" s="15" t="s">
        <v>137</v>
      </c>
      <c r="BM159" s="132" t="s">
        <v>194</v>
      </c>
    </row>
    <row r="160" spans="2:65" s="1" customFormat="1" ht="16.5" customHeight="1">
      <c r="B160" s="122"/>
      <c r="C160" s="203" t="s">
        <v>195</v>
      </c>
      <c r="D160" s="203" t="s">
        <v>132</v>
      </c>
      <c r="E160" s="204" t="s">
        <v>196</v>
      </c>
      <c r="F160" s="205" t="s">
        <v>197</v>
      </c>
      <c r="G160" s="206" t="s">
        <v>135</v>
      </c>
      <c r="H160" s="207">
        <v>1060.865</v>
      </c>
      <c r="I160" s="127"/>
      <c r="J160" s="231">
        <f>ROUND(I160*H160,2)</f>
        <v>0</v>
      </c>
      <c r="K160" s="205" t="s">
        <v>1</v>
      </c>
      <c r="L160" s="30"/>
      <c r="M160" s="128" t="s">
        <v>1</v>
      </c>
      <c r="N160" s="129" t="s">
        <v>40</v>
      </c>
      <c r="P160" s="130">
        <f>O160*H160</f>
        <v>0</v>
      </c>
      <c r="Q160" s="130">
        <v>0</v>
      </c>
      <c r="R160" s="130">
        <f>Q160*H160</f>
        <v>0</v>
      </c>
      <c r="S160" s="130">
        <v>0</v>
      </c>
      <c r="T160" s="130">
        <f>S160*H160</f>
        <v>0</v>
      </c>
      <c r="U160" s="131" t="s">
        <v>1</v>
      </c>
      <c r="AR160" s="132" t="s">
        <v>137</v>
      </c>
      <c r="AT160" s="132" t="s">
        <v>132</v>
      </c>
      <c r="AU160" s="132" t="s">
        <v>85</v>
      </c>
      <c r="AY160" s="15" t="s">
        <v>129</v>
      </c>
      <c r="BE160" s="133">
        <f>IF(N160="základní",J160,0)</f>
        <v>0</v>
      </c>
      <c r="BF160" s="133">
        <f>IF(N160="snížená",J160,0)</f>
        <v>0</v>
      </c>
      <c r="BG160" s="133">
        <f>IF(N160="zákl. přenesená",J160,0)</f>
        <v>0</v>
      </c>
      <c r="BH160" s="133">
        <f>IF(N160="sníž. přenesená",J160,0)</f>
        <v>0</v>
      </c>
      <c r="BI160" s="133">
        <f>IF(N160="nulová",J160,0)</f>
        <v>0</v>
      </c>
      <c r="BJ160" s="15" t="s">
        <v>83</v>
      </c>
      <c r="BK160" s="133">
        <f>ROUND(I160*H160,2)</f>
        <v>0</v>
      </c>
      <c r="BL160" s="15" t="s">
        <v>137</v>
      </c>
      <c r="BM160" s="132" t="s">
        <v>198</v>
      </c>
    </row>
    <row r="161" spans="2:65" s="1" customFormat="1" ht="21.75" customHeight="1">
      <c r="B161" s="122"/>
      <c r="C161" s="203" t="s">
        <v>199</v>
      </c>
      <c r="D161" s="203" t="s">
        <v>132</v>
      </c>
      <c r="E161" s="204" t="s">
        <v>200</v>
      </c>
      <c r="F161" s="205" t="s">
        <v>201</v>
      </c>
      <c r="G161" s="206" t="s">
        <v>135</v>
      </c>
      <c r="H161" s="207">
        <v>127303.8</v>
      </c>
      <c r="I161" s="127"/>
      <c r="J161" s="231">
        <f>ROUND(I161*H161,2)</f>
        <v>0</v>
      </c>
      <c r="K161" s="205" t="s">
        <v>1</v>
      </c>
      <c r="L161" s="30"/>
      <c r="M161" s="128" t="s">
        <v>1</v>
      </c>
      <c r="N161" s="129" t="s">
        <v>40</v>
      </c>
      <c r="P161" s="130">
        <f>O161*H161</f>
        <v>0</v>
      </c>
      <c r="Q161" s="130">
        <v>0</v>
      </c>
      <c r="R161" s="130">
        <f>Q161*H161</f>
        <v>0</v>
      </c>
      <c r="S161" s="130">
        <v>0</v>
      </c>
      <c r="T161" s="130">
        <f>S161*H161</f>
        <v>0</v>
      </c>
      <c r="U161" s="131" t="s">
        <v>1</v>
      </c>
      <c r="AR161" s="132" t="s">
        <v>137</v>
      </c>
      <c r="AT161" s="132" t="s">
        <v>132</v>
      </c>
      <c r="AU161" s="132" t="s">
        <v>85</v>
      </c>
      <c r="AY161" s="15" t="s">
        <v>129</v>
      </c>
      <c r="BE161" s="133">
        <f>IF(N161="základní",J161,0)</f>
        <v>0</v>
      </c>
      <c r="BF161" s="133">
        <f>IF(N161="snížená",J161,0)</f>
        <v>0</v>
      </c>
      <c r="BG161" s="133">
        <f>IF(N161="zákl. přenesená",J161,0)</f>
        <v>0</v>
      </c>
      <c r="BH161" s="133">
        <f>IF(N161="sníž. přenesená",J161,0)</f>
        <v>0</v>
      </c>
      <c r="BI161" s="133">
        <f>IF(N161="nulová",J161,0)</f>
        <v>0</v>
      </c>
      <c r="BJ161" s="15" t="s">
        <v>83</v>
      </c>
      <c r="BK161" s="133">
        <f>ROUND(I161*H161,2)</f>
        <v>0</v>
      </c>
      <c r="BL161" s="15" t="s">
        <v>137</v>
      </c>
      <c r="BM161" s="132" t="s">
        <v>202</v>
      </c>
    </row>
    <row r="162" spans="2:65" s="12" customFormat="1" ht="11.25">
      <c r="B162" s="134"/>
      <c r="C162" s="208"/>
      <c r="D162" s="209" t="s">
        <v>150</v>
      </c>
      <c r="E162" s="210" t="s">
        <v>1</v>
      </c>
      <c r="F162" s="211" t="s">
        <v>177</v>
      </c>
      <c r="G162" s="208"/>
      <c r="H162" s="212">
        <v>127303.8</v>
      </c>
      <c r="I162" s="136"/>
      <c r="J162" s="208"/>
      <c r="K162" s="208"/>
      <c r="L162" s="134"/>
      <c r="M162" s="137"/>
      <c r="U162" s="138"/>
      <c r="AT162" s="135" t="s">
        <v>150</v>
      </c>
      <c r="AU162" s="135" t="s">
        <v>85</v>
      </c>
      <c r="AV162" s="12" t="s">
        <v>85</v>
      </c>
      <c r="AW162" s="12" t="s">
        <v>31</v>
      </c>
      <c r="AX162" s="12" t="s">
        <v>83</v>
      </c>
      <c r="AY162" s="135" t="s">
        <v>129</v>
      </c>
    </row>
    <row r="163" spans="2:65" s="1" customFormat="1" ht="21.75" customHeight="1">
      <c r="B163" s="122"/>
      <c r="C163" s="203" t="s">
        <v>203</v>
      </c>
      <c r="D163" s="203" t="s">
        <v>132</v>
      </c>
      <c r="E163" s="204" t="s">
        <v>204</v>
      </c>
      <c r="F163" s="205" t="s">
        <v>205</v>
      </c>
      <c r="G163" s="206" t="s">
        <v>135</v>
      </c>
      <c r="H163" s="207">
        <v>1060.865</v>
      </c>
      <c r="I163" s="127"/>
      <c r="J163" s="231">
        <f>ROUND(I163*H163,2)</f>
        <v>0</v>
      </c>
      <c r="K163" s="205" t="s">
        <v>1</v>
      </c>
      <c r="L163" s="30"/>
      <c r="M163" s="128" t="s">
        <v>1</v>
      </c>
      <c r="N163" s="129" t="s">
        <v>40</v>
      </c>
      <c r="P163" s="130">
        <f>O163*H163</f>
        <v>0</v>
      </c>
      <c r="Q163" s="130">
        <v>0</v>
      </c>
      <c r="R163" s="130">
        <f>Q163*H163</f>
        <v>0</v>
      </c>
      <c r="S163" s="130">
        <v>0</v>
      </c>
      <c r="T163" s="130">
        <f>S163*H163</f>
        <v>0</v>
      </c>
      <c r="U163" s="131" t="s">
        <v>1</v>
      </c>
      <c r="AR163" s="132" t="s">
        <v>137</v>
      </c>
      <c r="AT163" s="132" t="s">
        <v>132</v>
      </c>
      <c r="AU163" s="132" t="s">
        <v>85</v>
      </c>
      <c r="AY163" s="15" t="s">
        <v>129</v>
      </c>
      <c r="BE163" s="133">
        <f>IF(N163="základní",J163,0)</f>
        <v>0</v>
      </c>
      <c r="BF163" s="133">
        <f>IF(N163="snížená",J163,0)</f>
        <v>0</v>
      </c>
      <c r="BG163" s="133">
        <f>IF(N163="zákl. přenesená",J163,0)</f>
        <v>0</v>
      </c>
      <c r="BH163" s="133">
        <f>IF(N163="sníž. přenesená",J163,0)</f>
        <v>0</v>
      </c>
      <c r="BI163" s="133">
        <f>IF(N163="nulová",J163,0)</f>
        <v>0</v>
      </c>
      <c r="BJ163" s="15" t="s">
        <v>83</v>
      </c>
      <c r="BK163" s="133">
        <f>ROUND(I163*H163,2)</f>
        <v>0</v>
      </c>
      <c r="BL163" s="15" t="s">
        <v>137</v>
      </c>
      <c r="BM163" s="132" t="s">
        <v>206</v>
      </c>
    </row>
    <row r="164" spans="2:65" s="1" customFormat="1" ht="16.5" customHeight="1">
      <c r="B164" s="122"/>
      <c r="C164" s="203" t="s">
        <v>207</v>
      </c>
      <c r="D164" s="203" t="s">
        <v>132</v>
      </c>
      <c r="E164" s="204" t="s">
        <v>208</v>
      </c>
      <c r="F164" s="205" t="s">
        <v>209</v>
      </c>
      <c r="G164" s="206" t="s">
        <v>184</v>
      </c>
      <c r="H164" s="207">
        <v>111.67</v>
      </c>
      <c r="I164" s="127"/>
      <c r="J164" s="231">
        <f>ROUND(I164*H164,2)</f>
        <v>0</v>
      </c>
      <c r="K164" s="205" t="s">
        <v>1</v>
      </c>
      <c r="L164" s="30"/>
      <c r="M164" s="128" t="s">
        <v>1</v>
      </c>
      <c r="N164" s="129" t="s">
        <v>40</v>
      </c>
      <c r="P164" s="130">
        <f>O164*H164</f>
        <v>0</v>
      </c>
      <c r="Q164" s="130">
        <v>0</v>
      </c>
      <c r="R164" s="130">
        <f>Q164*H164</f>
        <v>0</v>
      </c>
      <c r="S164" s="130">
        <v>0</v>
      </c>
      <c r="T164" s="130">
        <f>S164*H164</f>
        <v>0</v>
      </c>
      <c r="U164" s="131" t="s">
        <v>1</v>
      </c>
      <c r="AR164" s="132" t="s">
        <v>137</v>
      </c>
      <c r="AT164" s="132" t="s">
        <v>132</v>
      </c>
      <c r="AU164" s="132" t="s">
        <v>85</v>
      </c>
      <c r="AY164" s="15" t="s">
        <v>129</v>
      </c>
      <c r="BE164" s="133">
        <f>IF(N164="základní",J164,0)</f>
        <v>0</v>
      </c>
      <c r="BF164" s="133">
        <f>IF(N164="snížená",J164,0)</f>
        <v>0</v>
      </c>
      <c r="BG164" s="133">
        <f>IF(N164="zákl. přenesená",J164,0)</f>
        <v>0</v>
      </c>
      <c r="BH164" s="133">
        <f>IF(N164="sníž. přenesená",J164,0)</f>
        <v>0</v>
      </c>
      <c r="BI164" s="133">
        <f>IF(N164="nulová",J164,0)</f>
        <v>0</v>
      </c>
      <c r="BJ164" s="15" t="s">
        <v>83</v>
      </c>
      <c r="BK164" s="133">
        <f>ROUND(I164*H164,2)</f>
        <v>0</v>
      </c>
      <c r="BL164" s="15" t="s">
        <v>137</v>
      </c>
      <c r="BM164" s="132" t="s">
        <v>210</v>
      </c>
    </row>
    <row r="165" spans="2:65" s="1" customFormat="1" ht="24.2" customHeight="1">
      <c r="B165" s="122"/>
      <c r="C165" s="203" t="s">
        <v>211</v>
      </c>
      <c r="D165" s="203" t="s">
        <v>132</v>
      </c>
      <c r="E165" s="204" t="s">
        <v>212</v>
      </c>
      <c r="F165" s="205" t="s">
        <v>213</v>
      </c>
      <c r="G165" s="206" t="s">
        <v>184</v>
      </c>
      <c r="H165" s="207">
        <v>13400.4</v>
      </c>
      <c r="I165" s="127"/>
      <c r="J165" s="231">
        <f>ROUND(I165*H165,2)</f>
        <v>0</v>
      </c>
      <c r="K165" s="205" t="s">
        <v>1</v>
      </c>
      <c r="L165" s="30"/>
      <c r="M165" s="128" t="s">
        <v>1</v>
      </c>
      <c r="N165" s="129" t="s">
        <v>40</v>
      </c>
      <c r="P165" s="130">
        <f>O165*H165</f>
        <v>0</v>
      </c>
      <c r="Q165" s="130">
        <v>0</v>
      </c>
      <c r="R165" s="130">
        <f>Q165*H165</f>
        <v>0</v>
      </c>
      <c r="S165" s="130">
        <v>0</v>
      </c>
      <c r="T165" s="130">
        <f>S165*H165</f>
        <v>0</v>
      </c>
      <c r="U165" s="131" t="s">
        <v>1</v>
      </c>
      <c r="AR165" s="132" t="s">
        <v>137</v>
      </c>
      <c r="AT165" s="132" t="s">
        <v>132</v>
      </c>
      <c r="AU165" s="132" t="s">
        <v>85</v>
      </c>
      <c r="AY165" s="15" t="s">
        <v>129</v>
      </c>
      <c r="BE165" s="133">
        <f>IF(N165="základní",J165,0)</f>
        <v>0</v>
      </c>
      <c r="BF165" s="133">
        <f>IF(N165="snížená",J165,0)</f>
        <v>0</v>
      </c>
      <c r="BG165" s="133">
        <f>IF(N165="zákl. přenesená",J165,0)</f>
        <v>0</v>
      </c>
      <c r="BH165" s="133">
        <f>IF(N165="sníž. přenesená",J165,0)</f>
        <v>0</v>
      </c>
      <c r="BI165" s="133">
        <f>IF(N165="nulová",J165,0)</f>
        <v>0</v>
      </c>
      <c r="BJ165" s="15" t="s">
        <v>83</v>
      </c>
      <c r="BK165" s="133">
        <f>ROUND(I165*H165,2)</f>
        <v>0</v>
      </c>
      <c r="BL165" s="15" t="s">
        <v>137</v>
      </c>
      <c r="BM165" s="132" t="s">
        <v>214</v>
      </c>
    </row>
    <row r="166" spans="2:65" s="12" customFormat="1" ht="11.25">
      <c r="B166" s="134"/>
      <c r="C166" s="208"/>
      <c r="D166" s="209" t="s">
        <v>150</v>
      </c>
      <c r="E166" s="210" t="s">
        <v>1</v>
      </c>
      <c r="F166" s="211" t="s">
        <v>191</v>
      </c>
      <c r="G166" s="208"/>
      <c r="H166" s="212">
        <v>13400.4</v>
      </c>
      <c r="I166" s="136"/>
      <c r="J166" s="208"/>
      <c r="K166" s="208"/>
      <c r="L166" s="134"/>
      <c r="M166" s="137"/>
      <c r="U166" s="138"/>
      <c r="AT166" s="135" t="s">
        <v>150</v>
      </c>
      <c r="AU166" s="135" t="s">
        <v>85</v>
      </c>
      <c r="AV166" s="12" t="s">
        <v>85</v>
      </c>
      <c r="AW166" s="12" t="s">
        <v>31</v>
      </c>
      <c r="AX166" s="12" t="s">
        <v>83</v>
      </c>
      <c r="AY166" s="135" t="s">
        <v>129</v>
      </c>
    </row>
    <row r="167" spans="2:65" s="1" customFormat="1" ht="16.5" customHeight="1">
      <c r="B167" s="122"/>
      <c r="C167" s="203" t="s">
        <v>215</v>
      </c>
      <c r="D167" s="203" t="s">
        <v>132</v>
      </c>
      <c r="E167" s="204" t="s">
        <v>216</v>
      </c>
      <c r="F167" s="205" t="s">
        <v>217</v>
      </c>
      <c r="G167" s="206" t="s">
        <v>184</v>
      </c>
      <c r="H167" s="207">
        <v>111.67</v>
      </c>
      <c r="I167" s="127"/>
      <c r="J167" s="231">
        <f>ROUND(I167*H167,2)</f>
        <v>0</v>
      </c>
      <c r="K167" s="205" t="s">
        <v>1</v>
      </c>
      <c r="L167" s="30"/>
      <c r="M167" s="128" t="s">
        <v>1</v>
      </c>
      <c r="N167" s="129" t="s">
        <v>40</v>
      </c>
      <c r="P167" s="130">
        <f>O167*H167</f>
        <v>0</v>
      </c>
      <c r="Q167" s="130">
        <v>0</v>
      </c>
      <c r="R167" s="130">
        <f>Q167*H167</f>
        <v>0</v>
      </c>
      <c r="S167" s="130">
        <v>0</v>
      </c>
      <c r="T167" s="130">
        <f>S167*H167</f>
        <v>0</v>
      </c>
      <c r="U167" s="131" t="s">
        <v>1</v>
      </c>
      <c r="AR167" s="132" t="s">
        <v>137</v>
      </c>
      <c r="AT167" s="132" t="s">
        <v>132</v>
      </c>
      <c r="AU167" s="132" t="s">
        <v>85</v>
      </c>
      <c r="AY167" s="15" t="s">
        <v>129</v>
      </c>
      <c r="BE167" s="133">
        <f>IF(N167="základní",J167,0)</f>
        <v>0</v>
      </c>
      <c r="BF167" s="133">
        <f>IF(N167="snížená",J167,0)</f>
        <v>0</v>
      </c>
      <c r="BG167" s="133">
        <f>IF(N167="zákl. přenesená",J167,0)</f>
        <v>0</v>
      </c>
      <c r="BH167" s="133">
        <f>IF(N167="sníž. přenesená",J167,0)</f>
        <v>0</v>
      </c>
      <c r="BI167" s="133">
        <f>IF(N167="nulová",J167,0)</f>
        <v>0</v>
      </c>
      <c r="BJ167" s="15" t="s">
        <v>83</v>
      </c>
      <c r="BK167" s="133">
        <f>ROUND(I167*H167,2)</f>
        <v>0</v>
      </c>
      <c r="BL167" s="15" t="s">
        <v>137</v>
      </c>
      <c r="BM167" s="132" t="s">
        <v>218</v>
      </c>
    </row>
    <row r="168" spans="2:65" s="1" customFormat="1" ht="21.75" customHeight="1">
      <c r="B168" s="122"/>
      <c r="C168" s="203" t="s">
        <v>219</v>
      </c>
      <c r="D168" s="203" t="s">
        <v>132</v>
      </c>
      <c r="E168" s="204" t="s">
        <v>220</v>
      </c>
      <c r="F168" s="205" t="s">
        <v>221</v>
      </c>
      <c r="G168" s="206" t="s">
        <v>184</v>
      </c>
      <c r="H168" s="207">
        <v>15</v>
      </c>
      <c r="I168" s="127"/>
      <c r="J168" s="231">
        <f>ROUND(I168*H168,2)</f>
        <v>0</v>
      </c>
      <c r="K168" s="205" t="s">
        <v>1</v>
      </c>
      <c r="L168" s="30"/>
      <c r="M168" s="128" t="s">
        <v>1</v>
      </c>
      <c r="N168" s="129" t="s">
        <v>40</v>
      </c>
      <c r="P168" s="130">
        <f>O168*H168</f>
        <v>0</v>
      </c>
      <c r="Q168" s="130">
        <v>0</v>
      </c>
      <c r="R168" s="130">
        <f>Q168*H168</f>
        <v>0</v>
      </c>
      <c r="S168" s="130">
        <v>0</v>
      </c>
      <c r="T168" s="130">
        <f>S168*H168</f>
        <v>0</v>
      </c>
      <c r="U168" s="131" t="s">
        <v>1</v>
      </c>
      <c r="AR168" s="132" t="s">
        <v>137</v>
      </c>
      <c r="AT168" s="132" t="s">
        <v>132</v>
      </c>
      <c r="AU168" s="132" t="s">
        <v>85</v>
      </c>
      <c r="AY168" s="15" t="s">
        <v>129</v>
      </c>
      <c r="BE168" s="133">
        <f>IF(N168="základní",J168,0)</f>
        <v>0</v>
      </c>
      <c r="BF168" s="133">
        <f>IF(N168="snížená",J168,0)</f>
        <v>0</v>
      </c>
      <c r="BG168" s="133">
        <f>IF(N168="zákl. přenesená",J168,0)</f>
        <v>0</v>
      </c>
      <c r="BH168" s="133">
        <f>IF(N168="sníž. přenesená",J168,0)</f>
        <v>0</v>
      </c>
      <c r="BI168" s="133">
        <f>IF(N168="nulová",J168,0)</f>
        <v>0</v>
      </c>
      <c r="BJ168" s="15" t="s">
        <v>83</v>
      </c>
      <c r="BK168" s="133">
        <f>ROUND(I168*H168,2)</f>
        <v>0</v>
      </c>
      <c r="BL168" s="15" t="s">
        <v>137</v>
      </c>
      <c r="BM168" s="132" t="s">
        <v>222</v>
      </c>
    </row>
    <row r="169" spans="2:65" s="1" customFormat="1" ht="24.2" customHeight="1">
      <c r="B169" s="122"/>
      <c r="C169" s="203" t="s">
        <v>7</v>
      </c>
      <c r="D169" s="203" t="s">
        <v>132</v>
      </c>
      <c r="E169" s="204" t="s">
        <v>223</v>
      </c>
      <c r="F169" s="205" t="s">
        <v>224</v>
      </c>
      <c r="G169" s="206" t="s">
        <v>184</v>
      </c>
      <c r="H169" s="207">
        <v>1800</v>
      </c>
      <c r="I169" s="127"/>
      <c r="J169" s="231">
        <f>ROUND(I169*H169,2)</f>
        <v>0</v>
      </c>
      <c r="K169" s="205" t="s">
        <v>1</v>
      </c>
      <c r="L169" s="30"/>
      <c r="M169" s="128" t="s">
        <v>1</v>
      </c>
      <c r="N169" s="129" t="s">
        <v>40</v>
      </c>
      <c r="P169" s="130">
        <f>O169*H169</f>
        <v>0</v>
      </c>
      <c r="Q169" s="130">
        <v>0</v>
      </c>
      <c r="R169" s="130">
        <f>Q169*H169</f>
        <v>0</v>
      </c>
      <c r="S169" s="130">
        <v>0</v>
      </c>
      <c r="T169" s="130">
        <f>S169*H169</f>
        <v>0</v>
      </c>
      <c r="U169" s="131" t="s">
        <v>1</v>
      </c>
      <c r="AR169" s="132" t="s">
        <v>137</v>
      </c>
      <c r="AT169" s="132" t="s">
        <v>132</v>
      </c>
      <c r="AU169" s="132" t="s">
        <v>85</v>
      </c>
      <c r="AY169" s="15" t="s">
        <v>129</v>
      </c>
      <c r="BE169" s="133">
        <f>IF(N169="základní",J169,0)</f>
        <v>0</v>
      </c>
      <c r="BF169" s="133">
        <f>IF(N169="snížená",J169,0)</f>
        <v>0</v>
      </c>
      <c r="BG169" s="133">
        <f>IF(N169="zákl. přenesená",J169,0)</f>
        <v>0</v>
      </c>
      <c r="BH169" s="133">
        <f>IF(N169="sníž. přenesená",J169,0)</f>
        <v>0</v>
      </c>
      <c r="BI169" s="133">
        <f>IF(N169="nulová",J169,0)</f>
        <v>0</v>
      </c>
      <c r="BJ169" s="15" t="s">
        <v>83</v>
      </c>
      <c r="BK169" s="133">
        <f>ROUND(I169*H169,2)</f>
        <v>0</v>
      </c>
      <c r="BL169" s="15" t="s">
        <v>137</v>
      </c>
      <c r="BM169" s="132" t="s">
        <v>225</v>
      </c>
    </row>
    <row r="170" spans="2:65" s="12" customFormat="1" ht="11.25">
      <c r="B170" s="134"/>
      <c r="C170" s="208"/>
      <c r="D170" s="209" t="s">
        <v>150</v>
      </c>
      <c r="E170" s="210" t="s">
        <v>1</v>
      </c>
      <c r="F170" s="211" t="s">
        <v>226</v>
      </c>
      <c r="G170" s="208"/>
      <c r="H170" s="212">
        <v>1800</v>
      </c>
      <c r="I170" s="136"/>
      <c r="J170" s="208"/>
      <c r="K170" s="208"/>
      <c r="L170" s="134"/>
      <c r="M170" s="137"/>
      <c r="U170" s="138"/>
      <c r="AT170" s="135" t="s">
        <v>150</v>
      </c>
      <c r="AU170" s="135" t="s">
        <v>85</v>
      </c>
      <c r="AV170" s="12" t="s">
        <v>85</v>
      </c>
      <c r="AW170" s="12" t="s">
        <v>31</v>
      </c>
      <c r="AX170" s="12" t="s">
        <v>83</v>
      </c>
      <c r="AY170" s="135" t="s">
        <v>129</v>
      </c>
    </row>
    <row r="171" spans="2:65" s="1" customFormat="1" ht="21.75" customHeight="1">
      <c r="B171" s="122"/>
      <c r="C171" s="203" t="s">
        <v>227</v>
      </c>
      <c r="D171" s="203" t="s">
        <v>132</v>
      </c>
      <c r="E171" s="204" t="s">
        <v>228</v>
      </c>
      <c r="F171" s="205" t="s">
        <v>229</v>
      </c>
      <c r="G171" s="206" t="s">
        <v>184</v>
      </c>
      <c r="H171" s="207">
        <v>15</v>
      </c>
      <c r="I171" s="127"/>
      <c r="J171" s="231">
        <f>ROUND(I171*H171,2)</f>
        <v>0</v>
      </c>
      <c r="K171" s="205" t="s">
        <v>1</v>
      </c>
      <c r="L171" s="30"/>
      <c r="M171" s="128" t="s">
        <v>1</v>
      </c>
      <c r="N171" s="129" t="s">
        <v>40</v>
      </c>
      <c r="P171" s="130">
        <f>O171*H171</f>
        <v>0</v>
      </c>
      <c r="Q171" s="130">
        <v>0</v>
      </c>
      <c r="R171" s="130">
        <f>Q171*H171</f>
        <v>0</v>
      </c>
      <c r="S171" s="130">
        <v>0</v>
      </c>
      <c r="T171" s="130">
        <f>S171*H171</f>
        <v>0</v>
      </c>
      <c r="U171" s="131" t="s">
        <v>1</v>
      </c>
      <c r="AR171" s="132" t="s">
        <v>137</v>
      </c>
      <c r="AT171" s="132" t="s">
        <v>132</v>
      </c>
      <c r="AU171" s="132" t="s">
        <v>85</v>
      </c>
      <c r="AY171" s="15" t="s">
        <v>129</v>
      </c>
      <c r="BE171" s="133">
        <f>IF(N171="základní",J171,0)</f>
        <v>0</v>
      </c>
      <c r="BF171" s="133">
        <f>IF(N171="snížená",J171,0)</f>
        <v>0</v>
      </c>
      <c r="BG171" s="133">
        <f>IF(N171="zákl. přenesená",J171,0)</f>
        <v>0</v>
      </c>
      <c r="BH171" s="133">
        <f>IF(N171="sníž. přenesená",J171,0)</f>
        <v>0</v>
      </c>
      <c r="BI171" s="133">
        <f>IF(N171="nulová",J171,0)</f>
        <v>0</v>
      </c>
      <c r="BJ171" s="15" t="s">
        <v>83</v>
      </c>
      <c r="BK171" s="133">
        <f>ROUND(I171*H171,2)</f>
        <v>0</v>
      </c>
      <c r="BL171" s="15" t="s">
        <v>137</v>
      </c>
      <c r="BM171" s="132" t="s">
        <v>230</v>
      </c>
    </row>
    <row r="172" spans="2:65" s="11" customFormat="1" ht="22.9" customHeight="1">
      <c r="B172" s="112"/>
      <c r="C172" s="213"/>
      <c r="D172" s="214" t="s">
        <v>74</v>
      </c>
      <c r="E172" s="215" t="s">
        <v>231</v>
      </c>
      <c r="F172" s="215" t="s">
        <v>232</v>
      </c>
      <c r="G172" s="213"/>
      <c r="H172" s="213"/>
      <c r="I172" s="115"/>
      <c r="J172" s="230">
        <f>BK172</f>
        <v>0</v>
      </c>
      <c r="K172" s="213"/>
      <c r="L172" s="112"/>
      <c r="M172" s="116"/>
      <c r="P172" s="117">
        <f>SUM(P173:P182)</f>
        <v>0</v>
      </c>
      <c r="R172" s="117">
        <f>SUM(R173:R182)</f>
        <v>5.7694999999999996E-2</v>
      </c>
      <c r="T172" s="117">
        <f>SUM(T173:T182)</f>
        <v>0</v>
      </c>
      <c r="U172" s="118"/>
      <c r="AR172" s="113" t="s">
        <v>83</v>
      </c>
      <c r="AT172" s="119" t="s">
        <v>74</v>
      </c>
      <c r="AU172" s="119" t="s">
        <v>83</v>
      </c>
      <c r="AY172" s="113" t="s">
        <v>129</v>
      </c>
      <c r="BK172" s="120">
        <f>SUM(BK173:BK182)</f>
        <v>0</v>
      </c>
    </row>
    <row r="173" spans="2:65" s="1" customFormat="1" ht="33" customHeight="1">
      <c r="B173" s="122"/>
      <c r="C173" s="203" t="s">
        <v>233</v>
      </c>
      <c r="D173" s="203" t="s">
        <v>132</v>
      </c>
      <c r="E173" s="204" t="s">
        <v>234</v>
      </c>
      <c r="F173" s="205" t="s">
        <v>235</v>
      </c>
      <c r="G173" s="206" t="s">
        <v>236</v>
      </c>
      <c r="H173" s="207">
        <v>10.49</v>
      </c>
      <c r="I173" s="127"/>
      <c r="J173" s="231">
        <f>ROUND(I173*H173,2)</f>
        <v>0</v>
      </c>
      <c r="K173" s="205" t="s">
        <v>136</v>
      </c>
      <c r="L173" s="30"/>
      <c r="M173" s="128" t="s">
        <v>1</v>
      </c>
      <c r="N173" s="129" t="s">
        <v>40</v>
      </c>
      <c r="P173" s="130">
        <f>O173*H173</f>
        <v>0</v>
      </c>
      <c r="Q173" s="130">
        <v>5.4999999999999997E-3</v>
      </c>
      <c r="R173" s="130">
        <f>Q173*H173</f>
        <v>5.7694999999999996E-2</v>
      </c>
      <c r="S173" s="130">
        <v>0</v>
      </c>
      <c r="T173" s="130">
        <f>S173*H173</f>
        <v>0</v>
      </c>
      <c r="U173" s="131" t="s">
        <v>1</v>
      </c>
      <c r="AR173" s="132" t="s">
        <v>137</v>
      </c>
      <c r="AT173" s="132" t="s">
        <v>132</v>
      </c>
      <c r="AU173" s="132" t="s">
        <v>85</v>
      </c>
      <c r="AY173" s="15" t="s">
        <v>129</v>
      </c>
      <c r="BE173" s="133">
        <f>IF(N173="základní",J173,0)</f>
        <v>0</v>
      </c>
      <c r="BF173" s="133">
        <f>IF(N173="snížená",J173,0)</f>
        <v>0</v>
      </c>
      <c r="BG173" s="133">
        <f>IF(N173="zákl. přenesená",J173,0)</f>
        <v>0</v>
      </c>
      <c r="BH173" s="133">
        <f>IF(N173="sníž. přenesená",J173,0)</f>
        <v>0</v>
      </c>
      <c r="BI173" s="133">
        <f>IF(N173="nulová",J173,0)</f>
        <v>0</v>
      </c>
      <c r="BJ173" s="15" t="s">
        <v>83</v>
      </c>
      <c r="BK173" s="133">
        <f>ROUND(I173*H173,2)</f>
        <v>0</v>
      </c>
      <c r="BL173" s="15" t="s">
        <v>137</v>
      </c>
      <c r="BM173" s="132" t="s">
        <v>237</v>
      </c>
    </row>
    <row r="174" spans="2:65" s="1" customFormat="1" ht="37.9" customHeight="1">
      <c r="B174" s="122"/>
      <c r="C174" s="203" t="s">
        <v>238</v>
      </c>
      <c r="D174" s="203" t="s">
        <v>132</v>
      </c>
      <c r="E174" s="204" t="s">
        <v>239</v>
      </c>
      <c r="F174" s="205" t="s">
        <v>240</v>
      </c>
      <c r="G174" s="206" t="s">
        <v>236</v>
      </c>
      <c r="H174" s="207">
        <v>24.948</v>
      </c>
      <c r="I174" s="127"/>
      <c r="J174" s="231">
        <f>ROUND(I174*H174,2)</f>
        <v>0</v>
      </c>
      <c r="K174" s="205" t="s">
        <v>136</v>
      </c>
      <c r="L174" s="30"/>
      <c r="M174" s="128" t="s">
        <v>1</v>
      </c>
      <c r="N174" s="129" t="s">
        <v>40</v>
      </c>
      <c r="P174" s="130">
        <f>O174*H174</f>
        <v>0</v>
      </c>
      <c r="Q174" s="130">
        <v>0</v>
      </c>
      <c r="R174" s="130">
        <f>Q174*H174</f>
        <v>0</v>
      </c>
      <c r="S174" s="130">
        <v>0</v>
      </c>
      <c r="T174" s="130">
        <f>S174*H174</f>
        <v>0</v>
      </c>
      <c r="U174" s="131" t="s">
        <v>1</v>
      </c>
      <c r="AR174" s="132" t="s">
        <v>137</v>
      </c>
      <c r="AT174" s="132" t="s">
        <v>132</v>
      </c>
      <c r="AU174" s="132" t="s">
        <v>85</v>
      </c>
      <c r="AY174" s="15" t="s">
        <v>129</v>
      </c>
      <c r="BE174" s="133">
        <f>IF(N174="základní",J174,0)</f>
        <v>0</v>
      </c>
      <c r="BF174" s="133">
        <f>IF(N174="snížená",J174,0)</f>
        <v>0</v>
      </c>
      <c r="BG174" s="133">
        <f>IF(N174="zákl. přenesená",J174,0)</f>
        <v>0</v>
      </c>
      <c r="BH174" s="133">
        <f>IF(N174="sníž. přenesená",J174,0)</f>
        <v>0</v>
      </c>
      <c r="BI174" s="133">
        <f>IF(N174="nulová",J174,0)</f>
        <v>0</v>
      </c>
      <c r="BJ174" s="15" t="s">
        <v>83</v>
      </c>
      <c r="BK174" s="133">
        <f>ROUND(I174*H174,2)</f>
        <v>0</v>
      </c>
      <c r="BL174" s="15" t="s">
        <v>137</v>
      </c>
      <c r="BM174" s="132" t="s">
        <v>241</v>
      </c>
    </row>
    <row r="175" spans="2:65" s="1" customFormat="1" ht="24.2" customHeight="1">
      <c r="B175" s="122"/>
      <c r="C175" s="203" t="s">
        <v>242</v>
      </c>
      <c r="D175" s="203" t="s">
        <v>132</v>
      </c>
      <c r="E175" s="204" t="s">
        <v>243</v>
      </c>
      <c r="F175" s="205" t="s">
        <v>244</v>
      </c>
      <c r="G175" s="206" t="s">
        <v>184</v>
      </c>
      <c r="H175" s="207">
        <v>10</v>
      </c>
      <c r="I175" s="127"/>
      <c r="J175" s="231">
        <f>ROUND(I175*H175,2)</f>
        <v>0</v>
      </c>
      <c r="K175" s="205" t="s">
        <v>136</v>
      </c>
      <c r="L175" s="30"/>
      <c r="M175" s="128" t="s">
        <v>1</v>
      </c>
      <c r="N175" s="129" t="s">
        <v>40</v>
      </c>
      <c r="P175" s="130">
        <f>O175*H175</f>
        <v>0</v>
      </c>
      <c r="Q175" s="130">
        <v>0</v>
      </c>
      <c r="R175" s="130">
        <f>Q175*H175</f>
        <v>0</v>
      </c>
      <c r="S175" s="130">
        <v>0</v>
      </c>
      <c r="T175" s="130">
        <f>S175*H175</f>
        <v>0</v>
      </c>
      <c r="U175" s="131" t="s">
        <v>1</v>
      </c>
      <c r="AR175" s="132" t="s">
        <v>137</v>
      </c>
      <c r="AT175" s="132" t="s">
        <v>132</v>
      </c>
      <c r="AU175" s="132" t="s">
        <v>85</v>
      </c>
      <c r="AY175" s="15" t="s">
        <v>129</v>
      </c>
      <c r="BE175" s="133">
        <f>IF(N175="základní",J175,0)</f>
        <v>0</v>
      </c>
      <c r="BF175" s="133">
        <f>IF(N175="snížená",J175,0)</f>
        <v>0</v>
      </c>
      <c r="BG175" s="133">
        <f>IF(N175="zákl. přenesená",J175,0)</f>
        <v>0</v>
      </c>
      <c r="BH175" s="133">
        <f>IF(N175="sníž. přenesená",J175,0)</f>
        <v>0</v>
      </c>
      <c r="BI175" s="133">
        <f>IF(N175="nulová",J175,0)</f>
        <v>0</v>
      </c>
      <c r="BJ175" s="15" t="s">
        <v>83</v>
      </c>
      <c r="BK175" s="133">
        <f>ROUND(I175*H175,2)</f>
        <v>0</v>
      </c>
      <c r="BL175" s="15" t="s">
        <v>137</v>
      </c>
      <c r="BM175" s="132" t="s">
        <v>245</v>
      </c>
    </row>
    <row r="176" spans="2:65" s="1" customFormat="1" ht="24.2" customHeight="1">
      <c r="B176" s="122"/>
      <c r="C176" s="203" t="s">
        <v>246</v>
      </c>
      <c r="D176" s="203" t="s">
        <v>132</v>
      </c>
      <c r="E176" s="204" t="s">
        <v>247</v>
      </c>
      <c r="F176" s="205" t="s">
        <v>248</v>
      </c>
      <c r="G176" s="206" t="s">
        <v>236</v>
      </c>
      <c r="H176" s="207">
        <v>24.948</v>
      </c>
      <c r="I176" s="127"/>
      <c r="J176" s="231">
        <f>ROUND(I176*H176,2)</f>
        <v>0</v>
      </c>
      <c r="K176" s="205" t="s">
        <v>1</v>
      </c>
      <c r="L176" s="30"/>
      <c r="M176" s="128" t="s">
        <v>1</v>
      </c>
      <c r="N176" s="129" t="s">
        <v>40</v>
      </c>
      <c r="P176" s="130">
        <f>O176*H176</f>
        <v>0</v>
      </c>
      <c r="Q176" s="130">
        <v>0</v>
      </c>
      <c r="R176" s="130">
        <f>Q176*H176</f>
        <v>0</v>
      </c>
      <c r="S176" s="130">
        <v>0</v>
      </c>
      <c r="T176" s="130">
        <f>S176*H176</f>
        <v>0</v>
      </c>
      <c r="U176" s="131" t="s">
        <v>1</v>
      </c>
      <c r="AR176" s="132" t="s">
        <v>137</v>
      </c>
      <c r="AT176" s="132" t="s">
        <v>132</v>
      </c>
      <c r="AU176" s="132" t="s">
        <v>85</v>
      </c>
      <c r="AY176" s="15" t="s">
        <v>129</v>
      </c>
      <c r="BE176" s="133">
        <f>IF(N176="základní",J176,0)</f>
        <v>0</v>
      </c>
      <c r="BF176" s="133">
        <f>IF(N176="snížená",J176,0)</f>
        <v>0</v>
      </c>
      <c r="BG176" s="133">
        <f>IF(N176="zákl. přenesená",J176,0)</f>
        <v>0</v>
      </c>
      <c r="BH176" s="133">
        <f>IF(N176="sníž. přenesená",J176,0)</f>
        <v>0</v>
      </c>
      <c r="BI176" s="133">
        <f>IF(N176="nulová",J176,0)</f>
        <v>0</v>
      </c>
      <c r="BJ176" s="15" t="s">
        <v>83</v>
      </c>
      <c r="BK176" s="133">
        <f>ROUND(I176*H176,2)</f>
        <v>0</v>
      </c>
      <c r="BL176" s="15" t="s">
        <v>137</v>
      </c>
      <c r="BM176" s="132" t="s">
        <v>249</v>
      </c>
    </row>
    <row r="177" spans="2:65" s="1" customFormat="1" ht="24.2" customHeight="1">
      <c r="B177" s="122"/>
      <c r="C177" s="203" t="s">
        <v>250</v>
      </c>
      <c r="D177" s="203" t="s">
        <v>132</v>
      </c>
      <c r="E177" s="204" t="s">
        <v>251</v>
      </c>
      <c r="F177" s="205" t="s">
        <v>252</v>
      </c>
      <c r="G177" s="206" t="s">
        <v>236</v>
      </c>
      <c r="H177" s="207">
        <v>92.484999999999999</v>
      </c>
      <c r="I177" s="127"/>
      <c r="J177" s="231">
        <f>ROUND(I177*H177,2)</f>
        <v>0</v>
      </c>
      <c r="K177" s="205" t="s">
        <v>1</v>
      </c>
      <c r="L177" s="30"/>
      <c r="M177" s="128" t="s">
        <v>1</v>
      </c>
      <c r="N177" s="129" t="s">
        <v>40</v>
      </c>
      <c r="P177" s="130">
        <f>O177*H177</f>
        <v>0</v>
      </c>
      <c r="Q177" s="130">
        <v>0</v>
      </c>
      <c r="R177" s="130">
        <f>Q177*H177</f>
        <v>0</v>
      </c>
      <c r="S177" s="130">
        <v>0</v>
      </c>
      <c r="T177" s="130">
        <f>S177*H177</f>
        <v>0</v>
      </c>
      <c r="U177" s="131" t="s">
        <v>1</v>
      </c>
      <c r="AR177" s="132" t="s">
        <v>137</v>
      </c>
      <c r="AT177" s="132" t="s">
        <v>132</v>
      </c>
      <c r="AU177" s="132" t="s">
        <v>85</v>
      </c>
      <c r="AY177" s="15" t="s">
        <v>129</v>
      </c>
      <c r="BE177" s="133">
        <f>IF(N177="základní",J177,0)</f>
        <v>0</v>
      </c>
      <c r="BF177" s="133">
        <f>IF(N177="snížená",J177,0)</f>
        <v>0</v>
      </c>
      <c r="BG177" s="133">
        <f>IF(N177="zákl. přenesená",J177,0)</f>
        <v>0</v>
      </c>
      <c r="BH177" s="133">
        <f>IF(N177="sníž. přenesená",J177,0)</f>
        <v>0</v>
      </c>
      <c r="BI177" s="133">
        <f>IF(N177="nulová",J177,0)</f>
        <v>0</v>
      </c>
      <c r="BJ177" s="15" t="s">
        <v>83</v>
      </c>
      <c r="BK177" s="133">
        <f>ROUND(I177*H177,2)</f>
        <v>0</v>
      </c>
      <c r="BL177" s="15" t="s">
        <v>137</v>
      </c>
      <c r="BM177" s="132" t="s">
        <v>253</v>
      </c>
    </row>
    <row r="178" spans="2:65" s="12" customFormat="1" ht="11.25">
      <c r="B178" s="134"/>
      <c r="C178" s="208"/>
      <c r="D178" s="209" t="s">
        <v>150</v>
      </c>
      <c r="E178" s="210" t="s">
        <v>1</v>
      </c>
      <c r="F178" s="211" t="s">
        <v>254</v>
      </c>
      <c r="G178" s="208"/>
      <c r="H178" s="212">
        <v>92.484999999999999</v>
      </c>
      <c r="I178" s="136"/>
      <c r="J178" s="208"/>
      <c r="K178" s="208"/>
      <c r="L178" s="134"/>
      <c r="M178" s="137"/>
      <c r="U178" s="138"/>
      <c r="AT178" s="135" t="s">
        <v>150</v>
      </c>
      <c r="AU178" s="135" t="s">
        <v>85</v>
      </c>
      <c r="AV178" s="12" t="s">
        <v>85</v>
      </c>
      <c r="AW178" s="12" t="s">
        <v>31</v>
      </c>
      <c r="AX178" s="12" t="s">
        <v>83</v>
      </c>
      <c r="AY178" s="135" t="s">
        <v>129</v>
      </c>
    </row>
    <row r="179" spans="2:65" s="1" customFormat="1" ht="33" customHeight="1">
      <c r="B179" s="122"/>
      <c r="C179" s="203" t="s">
        <v>255</v>
      </c>
      <c r="D179" s="203" t="s">
        <v>132</v>
      </c>
      <c r="E179" s="204" t="s">
        <v>256</v>
      </c>
      <c r="F179" s="205" t="s">
        <v>257</v>
      </c>
      <c r="G179" s="206" t="s">
        <v>236</v>
      </c>
      <c r="H179" s="207">
        <v>24.948</v>
      </c>
      <c r="I179" s="127"/>
      <c r="J179" s="231">
        <f>ROUND(I179*H179,2)</f>
        <v>0</v>
      </c>
      <c r="K179" s="205" t="s">
        <v>1</v>
      </c>
      <c r="L179" s="30"/>
      <c r="M179" s="128" t="s">
        <v>1</v>
      </c>
      <c r="N179" s="129" t="s">
        <v>40</v>
      </c>
      <c r="P179" s="130">
        <f>O179*H179</f>
        <v>0</v>
      </c>
      <c r="Q179" s="130">
        <v>0</v>
      </c>
      <c r="R179" s="130">
        <f>Q179*H179</f>
        <v>0</v>
      </c>
      <c r="S179" s="130">
        <v>0</v>
      </c>
      <c r="T179" s="130">
        <f>S179*H179</f>
        <v>0</v>
      </c>
      <c r="U179" s="131" t="s">
        <v>1</v>
      </c>
      <c r="AR179" s="132" t="s">
        <v>137</v>
      </c>
      <c r="AT179" s="132" t="s">
        <v>132</v>
      </c>
      <c r="AU179" s="132" t="s">
        <v>85</v>
      </c>
      <c r="AY179" s="15" t="s">
        <v>129</v>
      </c>
      <c r="BE179" s="133">
        <f>IF(N179="základní",J179,0)</f>
        <v>0</v>
      </c>
      <c r="BF179" s="133">
        <f>IF(N179="snížená",J179,0)</f>
        <v>0</v>
      </c>
      <c r="BG179" s="133">
        <f>IF(N179="zákl. přenesená",J179,0)</f>
        <v>0</v>
      </c>
      <c r="BH179" s="133">
        <f>IF(N179="sníž. přenesená",J179,0)</f>
        <v>0</v>
      </c>
      <c r="BI179" s="133">
        <f>IF(N179="nulová",J179,0)</f>
        <v>0</v>
      </c>
      <c r="BJ179" s="15" t="s">
        <v>83</v>
      </c>
      <c r="BK179" s="133">
        <f>ROUND(I179*H179,2)</f>
        <v>0</v>
      </c>
      <c r="BL179" s="15" t="s">
        <v>137</v>
      </c>
      <c r="BM179" s="132" t="s">
        <v>258</v>
      </c>
    </row>
    <row r="180" spans="2:65" s="1" customFormat="1" ht="44.25" customHeight="1">
      <c r="B180" s="122"/>
      <c r="C180" s="203" t="s">
        <v>259</v>
      </c>
      <c r="D180" s="203" t="s">
        <v>132</v>
      </c>
      <c r="E180" s="204" t="s">
        <v>260</v>
      </c>
      <c r="F180" s="205" t="s">
        <v>261</v>
      </c>
      <c r="G180" s="206" t="s">
        <v>236</v>
      </c>
      <c r="H180" s="207">
        <v>1.847</v>
      </c>
      <c r="I180" s="127"/>
      <c r="J180" s="231">
        <f>ROUND(I180*H180,2)</f>
        <v>0</v>
      </c>
      <c r="K180" s="205" t="s">
        <v>136</v>
      </c>
      <c r="L180" s="30"/>
      <c r="M180" s="128" t="s">
        <v>1</v>
      </c>
      <c r="N180" s="129" t="s">
        <v>40</v>
      </c>
      <c r="P180" s="130">
        <f>O180*H180</f>
        <v>0</v>
      </c>
      <c r="Q180" s="130">
        <v>0</v>
      </c>
      <c r="R180" s="130">
        <f>Q180*H180</f>
        <v>0</v>
      </c>
      <c r="S180" s="130">
        <v>0</v>
      </c>
      <c r="T180" s="130">
        <f>S180*H180</f>
        <v>0</v>
      </c>
      <c r="U180" s="131" t="s">
        <v>1</v>
      </c>
      <c r="AR180" s="132" t="s">
        <v>137</v>
      </c>
      <c r="AT180" s="132" t="s">
        <v>132</v>
      </c>
      <c r="AU180" s="132" t="s">
        <v>85</v>
      </c>
      <c r="AY180" s="15" t="s">
        <v>129</v>
      </c>
      <c r="BE180" s="133">
        <f>IF(N180="základní",J180,0)</f>
        <v>0</v>
      </c>
      <c r="BF180" s="133">
        <f>IF(N180="snížená",J180,0)</f>
        <v>0</v>
      </c>
      <c r="BG180" s="133">
        <f>IF(N180="zákl. přenesená",J180,0)</f>
        <v>0</v>
      </c>
      <c r="BH180" s="133">
        <f>IF(N180="sníž. přenesená",J180,0)</f>
        <v>0</v>
      </c>
      <c r="BI180" s="133">
        <f>IF(N180="nulová",J180,0)</f>
        <v>0</v>
      </c>
      <c r="BJ180" s="15" t="s">
        <v>83</v>
      </c>
      <c r="BK180" s="133">
        <f>ROUND(I180*H180,2)</f>
        <v>0</v>
      </c>
      <c r="BL180" s="15" t="s">
        <v>137</v>
      </c>
      <c r="BM180" s="132" t="s">
        <v>262</v>
      </c>
    </row>
    <row r="181" spans="2:65" s="1" customFormat="1" ht="49.15" customHeight="1">
      <c r="B181" s="122"/>
      <c r="C181" s="203" t="s">
        <v>263</v>
      </c>
      <c r="D181" s="203" t="s">
        <v>132</v>
      </c>
      <c r="E181" s="204" t="s">
        <v>264</v>
      </c>
      <c r="F181" s="205" t="s">
        <v>265</v>
      </c>
      <c r="G181" s="206" t="s">
        <v>236</v>
      </c>
      <c r="H181" s="207">
        <v>10.49</v>
      </c>
      <c r="I181" s="127"/>
      <c r="J181" s="231">
        <f>ROUND(I181*H181,2)</f>
        <v>0</v>
      </c>
      <c r="K181" s="205" t="s">
        <v>136</v>
      </c>
      <c r="L181" s="30"/>
      <c r="M181" s="128" t="s">
        <v>1</v>
      </c>
      <c r="N181" s="129" t="s">
        <v>40</v>
      </c>
      <c r="P181" s="130">
        <f>O181*H181</f>
        <v>0</v>
      </c>
      <c r="Q181" s="130">
        <v>0</v>
      </c>
      <c r="R181" s="130">
        <f>Q181*H181</f>
        <v>0</v>
      </c>
      <c r="S181" s="130">
        <v>0</v>
      </c>
      <c r="T181" s="130">
        <f>S181*H181</f>
        <v>0</v>
      </c>
      <c r="U181" s="131" t="s">
        <v>1</v>
      </c>
      <c r="AR181" s="132" t="s">
        <v>137</v>
      </c>
      <c r="AT181" s="132" t="s">
        <v>132</v>
      </c>
      <c r="AU181" s="132" t="s">
        <v>85</v>
      </c>
      <c r="AY181" s="15" t="s">
        <v>129</v>
      </c>
      <c r="BE181" s="133">
        <f>IF(N181="základní",J181,0)</f>
        <v>0</v>
      </c>
      <c r="BF181" s="133">
        <f>IF(N181="snížená",J181,0)</f>
        <v>0</v>
      </c>
      <c r="BG181" s="133">
        <f>IF(N181="zákl. přenesená",J181,0)</f>
        <v>0</v>
      </c>
      <c r="BH181" s="133">
        <f>IF(N181="sníž. přenesená",J181,0)</f>
        <v>0</v>
      </c>
      <c r="BI181" s="133">
        <f>IF(N181="nulová",J181,0)</f>
        <v>0</v>
      </c>
      <c r="BJ181" s="15" t="s">
        <v>83</v>
      </c>
      <c r="BK181" s="133">
        <f>ROUND(I181*H181,2)</f>
        <v>0</v>
      </c>
      <c r="BL181" s="15" t="s">
        <v>137</v>
      </c>
      <c r="BM181" s="132" t="s">
        <v>266</v>
      </c>
    </row>
    <row r="182" spans="2:65" s="12" customFormat="1" ht="11.25">
      <c r="B182" s="134"/>
      <c r="C182" s="208"/>
      <c r="D182" s="209" t="s">
        <v>150</v>
      </c>
      <c r="E182" s="210" t="s">
        <v>1</v>
      </c>
      <c r="F182" s="211" t="s">
        <v>267</v>
      </c>
      <c r="G182" s="208"/>
      <c r="H182" s="212">
        <v>10.49</v>
      </c>
      <c r="I182" s="136"/>
      <c r="J182" s="208"/>
      <c r="K182" s="208"/>
      <c r="L182" s="134"/>
      <c r="M182" s="137"/>
      <c r="U182" s="138"/>
      <c r="AT182" s="135" t="s">
        <v>150</v>
      </c>
      <c r="AU182" s="135" t="s">
        <v>85</v>
      </c>
      <c r="AV182" s="12" t="s">
        <v>85</v>
      </c>
      <c r="AW182" s="12" t="s">
        <v>31</v>
      </c>
      <c r="AX182" s="12" t="s">
        <v>83</v>
      </c>
      <c r="AY182" s="135" t="s">
        <v>129</v>
      </c>
    </row>
    <row r="183" spans="2:65" s="11" customFormat="1" ht="22.9" customHeight="1">
      <c r="B183" s="112"/>
      <c r="C183" s="213"/>
      <c r="D183" s="214" t="s">
        <v>74</v>
      </c>
      <c r="E183" s="215" t="s">
        <v>268</v>
      </c>
      <c r="F183" s="215" t="s">
        <v>269</v>
      </c>
      <c r="G183" s="213"/>
      <c r="H183" s="213"/>
      <c r="I183" s="115"/>
      <c r="J183" s="230">
        <f>BK183</f>
        <v>0</v>
      </c>
      <c r="K183" s="213"/>
      <c r="L183" s="112"/>
      <c r="M183" s="116"/>
      <c r="P183" s="117">
        <f>P184</f>
        <v>0</v>
      </c>
      <c r="R183" s="117">
        <f>R184</f>
        <v>0</v>
      </c>
      <c r="T183" s="117">
        <f>T184</f>
        <v>0</v>
      </c>
      <c r="U183" s="118"/>
      <c r="AR183" s="113" t="s">
        <v>83</v>
      </c>
      <c r="AT183" s="119" t="s">
        <v>74</v>
      </c>
      <c r="AU183" s="119" t="s">
        <v>83</v>
      </c>
      <c r="AY183" s="113" t="s">
        <v>129</v>
      </c>
      <c r="BK183" s="120">
        <f>BK184</f>
        <v>0</v>
      </c>
    </row>
    <row r="184" spans="2:65" s="1" customFormat="1" ht="62.65" customHeight="1">
      <c r="B184" s="122"/>
      <c r="C184" s="203" t="s">
        <v>270</v>
      </c>
      <c r="D184" s="203" t="s">
        <v>132</v>
      </c>
      <c r="E184" s="204" t="s">
        <v>271</v>
      </c>
      <c r="F184" s="205" t="s">
        <v>272</v>
      </c>
      <c r="G184" s="206" t="s">
        <v>236</v>
      </c>
      <c r="H184" s="207">
        <v>2.4140000000000001</v>
      </c>
      <c r="I184" s="127"/>
      <c r="J184" s="231">
        <f>ROUND(I184*H184,2)</f>
        <v>0</v>
      </c>
      <c r="K184" s="205" t="s">
        <v>136</v>
      </c>
      <c r="L184" s="30"/>
      <c r="M184" s="128" t="s">
        <v>1</v>
      </c>
      <c r="N184" s="129" t="s">
        <v>40</v>
      </c>
      <c r="P184" s="130">
        <f>O184*H184</f>
        <v>0</v>
      </c>
      <c r="Q184" s="130">
        <v>0</v>
      </c>
      <c r="R184" s="130">
        <f>Q184*H184</f>
        <v>0</v>
      </c>
      <c r="S184" s="130">
        <v>0</v>
      </c>
      <c r="T184" s="130">
        <f>S184*H184</f>
        <v>0</v>
      </c>
      <c r="U184" s="131" t="s">
        <v>1</v>
      </c>
      <c r="AR184" s="132" t="s">
        <v>137</v>
      </c>
      <c r="AT184" s="132" t="s">
        <v>132</v>
      </c>
      <c r="AU184" s="132" t="s">
        <v>85</v>
      </c>
      <c r="AY184" s="15" t="s">
        <v>129</v>
      </c>
      <c r="BE184" s="133">
        <f>IF(N184="základní",J184,0)</f>
        <v>0</v>
      </c>
      <c r="BF184" s="133">
        <f>IF(N184="snížená",J184,0)</f>
        <v>0</v>
      </c>
      <c r="BG184" s="133">
        <f>IF(N184="zákl. přenesená",J184,0)</f>
        <v>0</v>
      </c>
      <c r="BH184" s="133">
        <f>IF(N184="sníž. přenesená",J184,0)</f>
        <v>0</v>
      </c>
      <c r="BI184" s="133">
        <f>IF(N184="nulová",J184,0)</f>
        <v>0</v>
      </c>
      <c r="BJ184" s="15" t="s">
        <v>83</v>
      </c>
      <c r="BK184" s="133">
        <f>ROUND(I184*H184,2)</f>
        <v>0</v>
      </c>
      <c r="BL184" s="15" t="s">
        <v>137</v>
      </c>
      <c r="BM184" s="132" t="s">
        <v>273</v>
      </c>
    </row>
    <row r="185" spans="2:65" s="11" customFormat="1" ht="25.9" customHeight="1">
      <c r="B185" s="112"/>
      <c r="C185" s="213"/>
      <c r="D185" s="214" t="s">
        <v>74</v>
      </c>
      <c r="E185" s="216" t="s">
        <v>274</v>
      </c>
      <c r="F185" s="216" t="s">
        <v>275</v>
      </c>
      <c r="G185" s="213"/>
      <c r="H185" s="213"/>
      <c r="I185" s="115"/>
      <c r="J185" s="229">
        <f>BK185</f>
        <v>0</v>
      </c>
      <c r="K185" s="213"/>
      <c r="L185" s="112"/>
      <c r="M185" s="116"/>
      <c r="P185" s="117">
        <f>P186+P190+P218+P240+P273+P308</f>
        <v>0</v>
      </c>
      <c r="R185" s="117">
        <f>R186+R190+R218+R240+R273+R308</f>
        <v>18.092869595500002</v>
      </c>
      <c r="T185" s="117">
        <f>T186+T190+T218+T240+T273+T308</f>
        <v>23.100680579999999</v>
      </c>
      <c r="U185" s="118"/>
      <c r="AR185" s="113" t="s">
        <v>85</v>
      </c>
      <c r="AT185" s="119" t="s">
        <v>74</v>
      </c>
      <c r="AU185" s="119" t="s">
        <v>75</v>
      </c>
      <c r="AY185" s="113" t="s">
        <v>129</v>
      </c>
      <c r="BK185" s="120">
        <f>BK186+BK190+BK218+BK240+BK273+BK308</f>
        <v>0</v>
      </c>
    </row>
    <row r="186" spans="2:65" s="11" customFormat="1" ht="22.9" customHeight="1">
      <c r="B186" s="112"/>
      <c r="C186" s="213"/>
      <c r="D186" s="214" t="s">
        <v>74</v>
      </c>
      <c r="E186" s="215" t="s">
        <v>276</v>
      </c>
      <c r="F186" s="215" t="s">
        <v>277</v>
      </c>
      <c r="G186" s="213"/>
      <c r="H186" s="213"/>
      <c r="I186" s="115"/>
      <c r="J186" s="230">
        <f>BK186</f>
        <v>0</v>
      </c>
      <c r="K186" s="213"/>
      <c r="L186" s="112"/>
      <c r="M186" s="116"/>
      <c r="P186" s="117">
        <f>SUM(P187:P189)</f>
        <v>0</v>
      </c>
      <c r="R186" s="117">
        <f>SUM(R187:R189)</f>
        <v>0</v>
      </c>
      <c r="T186" s="117">
        <f>SUM(T187:T189)</f>
        <v>1.80348</v>
      </c>
      <c r="U186" s="118"/>
      <c r="AR186" s="113" t="s">
        <v>85</v>
      </c>
      <c r="AT186" s="119" t="s">
        <v>74</v>
      </c>
      <c r="AU186" s="119" t="s">
        <v>83</v>
      </c>
      <c r="AY186" s="113" t="s">
        <v>129</v>
      </c>
      <c r="BK186" s="120">
        <f>SUM(BK187:BK189)</f>
        <v>0</v>
      </c>
    </row>
    <row r="187" spans="2:65" s="1" customFormat="1" ht="24.2" customHeight="1">
      <c r="B187" s="122"/>
      <c r="C187" s="203" t="s">
        <v>278</v>
      </c>
      <c r="D187" s="203" t="s">
        <v>132</v>
      </c>
      <c r="E187" s="204" t="s">
        <v>279</v>
      </c>
      <c r="F187" s="205" t="s">
        <v>280</v>
      </c>
      <c r="G187" s="206" t="s">
        <v>135</v>
      </c>
      <c r="H187" s="207">
        <v>678</v>
      </c>
      <c r="I187" s="127"/>
      <c r="J187" s="231">
        <f>ROUND(I187*H187,2)</f>
        <v>0</v>
      </c>
      <c r="K187" s="205" t="s">
        <v>136</v>
      </c>
      <c r="L187" s="30"/>
      <c r="M187" s="128" t="s">
        <v>1</v>
      </c>
      <c r="N187" s="129" t="s">
        <v>40</v>
      </c>
      <c r="P187" s="130">
        <f>O187*H187</f>
        <v>0</v>
      </c>
      <c r="Q187" s="130">
        <v>0</v>
      </c>
      <c r="R187" s="130">
        <f>Q187*H187</f>
        <v>0</v>
      </c>
      <c r="S187" s="130">
        <v>6.6E-4</v>
      </c>
      <c r="T187" s="130">
        <f>S187*H187</f>
        <v>0.44747999999999999</v>
      </c>
      <c r="U187" s="131" t="s">
        <v>1</v>
      </c>
      <c r="AR187" s="132" t="s">
        <v>207</v>
      </c>
      <c r="AT187" s="132" t="s">
        <v>132</v>
      </c>
      <c r="AU187" s="132" t="s">
        <v>85</v>
      </c>
      <c r="AY187" s="15" t="s">
        <v>129</v>
      </c>
      <c r="BE187" s="133">
        <f>IF(N187="základní",J187,0)</f>
        <v>0</v>
      </c>
      <c r="BF187" s="133">
        <f>IF(N187="snížená",J187,0)</f>
        <v>0</v>
      </c>
      <c r="BG187" s="133">
        <f>IF(N187="zákl. přenesená",J187,0)</f>
        <v>0</v>
      </c>
      <c r="BH187" s="133">
        <f>IF(N187="sníž. přenesená",J187,0)</f>
        <v>0</v>
      </c>
      <c r="BI187" s="133">
        <f>IF(N187="nulová",J187,0)</f>
        <v>0</v>
      </c>
      <c r="BJ187" s="15" t="s">
        <v>83</v>
      </c>
      <c r="BK187" s="133">
        <f>ROUND(I187*H187,2)</f>
        <v>0</v>
      </c>
      <c r="BL187" s="15" t="s">
        <v>207</v>
      </c>
      <c r="BM187" s="132" t="s">
        <v>281</v>
      </c>
    </row>
    <row r="188" spans="2:65" s="12" customFormat="1" ht="11.25">
      <c r="B188" s="134"/>
      <c r="C188" s="208"/>
      <c r="D188" s="209" t="s">
        <v>150</v>
      </c>
      <c r="E188" s="210" t="s">
        <v>1</v>
      </c>
      <c r="F188" s="211" t="s">
        <v>282</v>
      </c>
      <c r="G188" s="208"/>
      <c r="H188" s="212">
        <v>678</v>
      </c>
      <c r="I188" s="136"/>
      <c r="J188" s="208"/>
      <c r="K188" s="208"/>
      <c r="L188" s="134"/>
      <c r="M188" s="137"/>
      <c r="U188" s="138"/>
      <c r="AT188" s="135" t="s">
        <v>150</v>
      </c>
      <c r="AU188" s="135" t="s">
        <v>85</v>
      </c>
      <c r="AV188" s="12" t="s">
        <v>85</v>
      </c>
      <c r="AW188" s="12" t="s">
        <v>31</v>
      </c>
      <c r="AX188" s="12" t="s">
        <v>83</v>
      </c>
      <c r="AY188" s="135" t="s">
        <v>129</v>
      </c>
    </row>
    <row r="189" spans="2:65" s="1" customFormat="1" ht="33" customHeight="1">
      <c r="B189" s="122"/>
      <c r="C189" s="203" t="s">
        <v>283</v>
      </c>
      <c r="D189" s="203" t="s">
        <v>132</v>
      </c>
      <c r="E189" s="204" t="s">
        <v>284</v>
      </c>
      <c r="F189" s="205" t="s">
        <v>285</v>
      </c>
      <c r="G189" s="206" t="s">
        <v>135</v>
      </c>
      <c r="H189" s="207">
        <v>678</v>
      </c>
      <c r="I189" s="127"/>
      <c r="J189" s="231">
        <f>ROUND(I189*H189,2)</f>
        <v>0</v>
      </c>
      <c r="K189" s="205" t="s">
        <v>136</v>
      </c>
      <c r="L189" s="30"/>
      <c r="M189" s="128" t="s">
        <v>1</v>
      </c>
      <c r="N189" s="129" t="s">
        <v>40</v>
      </c>
      <c r="P189" s="130">
        <f>O189*H189</f>
        <v>0</v>
      </c>
      <c r="Q189" s="130">
        <v>0</v>
      </c>
      <c r="R189" s="130">
        <f>Q189*H189</f>
        <v>0</v>
      </c>
      <c r="S189" s="130">
        <v>2E-3</v>
      </c>
      <c r="T189" s="130">
        <f>S189*H189</f>
        <v>1.3560000000000001</v>
      </c>
      <c r="U189" s="131" t="s">
        <v>1</v>
      </c>
      <c r="AR189" s="132" t="s">
        <v>207</v>
      </c>
      <c r="AT189" s="132" t="s">
        <v>132</v>
      </c>
      <c r="AU189" s="132" t="s">
        <v>85</v>
      </c>
      <c r="AY189" s="15" t="s">
        <v>129</v>
      </c>
      <c r="BE189" s="133">
        <f>IF(N189="základní",J189,0)</f>
        <v>0</v>
      </c>
      <c r="BF189" s="133">
        <f>IF(N189="snížená",J189,0)</f>
        <v>0</v>
      </c>
      <c r="BG189" s="133">
        <f>IF(N189="zákl. přenesená",J189,0)</f>
        <v>0</v>
      </c>
      <c r="BH189" s="133">
        <f>IF(N189="sníž. přenesená",J189,0)</f>
        <v>0</v>
      </c>
      <c r="BI189" s="133">
        <f>IF(N189="nulová",J189,0)</f>
        <v>0</v>
      </c>
      <c r="BJ189" s="15" t="s">
        <v>83</v>
      </c>
      <c r="BK189" s="133">
        <f>ROUND(I189*H189,2)</f>
        <v>0</v>
      </c>
      <c r="BL189" s="15" t="s">
        <v>207</v>
      </c>
      <c r="BM189" s="132" t="s">
        <v>286</v>
      </c>
    </row>
    <row r="190" spans="2:65" s="11" customFormat="1" ht="22.9" customHeight="1">
      <c r="B190" s="112"/>
      <c r="C190" s="213"/>
      <c r="D190" s="214" t="s">
        <v>74</v>
      </c>
      <c r="E190" s="215" t="s">
        <v>287</v>
      </c>
      <c r="F190" s="215" t="s">
        <v>288</v>
      </c>
      <c r="G190" s="213"/>
      <c r="H190" s="213"/>
      <c r="I190" s="115"/>
      <c r="J190" s="230">
        <f>BK190</f>
        <v>0</v>
      </c>
      <c r="K190" s="213"/>
      <c r="L190" s="112"/>
      <c r="M190" s="116"/>
      <c r="P190" s="117">
        <f>SUM(P191:P217)</f>
        <v>0</v>
      </c>
      <c r="R190" s="117">
        <f>SUM(R191:R217)</f>
        <v>0.15695650000000003</v>
      </c>
      <c r="T190" s="117">
        <f>SUM(T191:T217)</f>
        <v>0.18052405999999999</v>
      </c>
      <c r="U190" s="118"/>
      <c r="AR190" s="113" t="s">
        <v>85</v>
      </c>
      <c r="AT190" s="119" t="s">
        <v>74</v>
      </c>
      <c r="AU190" s="119" t="s">
        <v>83</v>
      </c>
      <c r="AY190" s="113" t="s">
        <v>129</v>
      </c>
      <c r="BK190" s="120">
        <f>SUM(BK191:BK217)</f>
        <v>0</v>
      </c>
    </row>
    <row r="191" spans="2:65" s="1" customFormat="1" ht="24.2" customHeight="1">
      <c r="B191" s="122"/>
      <c r="C191" s="203" t="s">
        <v>289</v>
      </c>
      <c r="D191" s="203" t="s">
        <v>132</v>
      </c>
      <c r="E191" s="204" t="s">
        <v>290</v>
      </c>
      <c r="F191" s="205" t="s">
        <v>291</v>
      </c>
      <c r="G191" s="206" t="s">
        <v>184</v>
      </c>
      <c r="H191" s="207">
        <v>179.81299999999999</v>
      </c>
      <c r="I191" s="127"/>
      <c r="J191" s="231">
        <f>ROUND(I191*H191,2)</f>
        <v>0</v>
      </c>
      <c r="K191" s="205" t="s">
        <v>136</v>
      </c>
      <c r="L191" s="30"/>
      <c r="M191" s="128" t="s">
        <v>1</v>
      </c>
      <c r="N191" s="129" t="s">
        <v>40</v>
      </c>
      <c r="P191" s="130">
        <f>O191*H191</f>
        <v>0</v>
      </c>
      <c r="Q191" s="130">
        <v>0</v>
      </c>
      <c r="R191" s="130">
        <f>Q191*H191</f>
        <v>0</v>
      </c>
      <c r="S191" s="130">
        <v>0</v>
      </c>
      <c r="T191" s="130">
        <f>S191*H191</f>
        <v>0</v>
      </c>
      <c r="U191" s="131" t="s">
        <v>1</v>
      </c>
      <c r="AR191" s="132" t="s">
        <v>207</v>
      </c>
      <c r="AT191" s="132" t="s">
        <v>132</v>
      </c>
      <c r="AU191" s="132" t="s">
        <v>85</v>
      </c>
      <c r="AY191" s="15" t="s">
        <v>129</v>
      </c>
      <c r="BE191" s="133">
        <f>IF(N191="základní",J191,0)</f>
        <v>0</v>
      </c>
      <c r="BF191" s="133">
        <f>IF(N191="snížená",J191,0)</f>
        <v>0</v>
      </c>
      <c r="BG191" s="133">
        <f>IF(N191="zákl. přenesená",J191,0)</f>
        <v>0</v>
      </c>
      <c r="BH191" s="133">
        <f>IF(N191="sníž. přenesená",J191,0)</f>
        <v>0</v>
      </c>
      <c r="BI191" s="133">
        <f>IF(N191="nulová",J191,0)</f>
        <v>0</v>
      </c>
      <c r="BJ191" s="15" t="s">
        <v>83</v>
      </c>
      <c r="BK191" s="133">
        <f>ROUND(I191*H191,2)</f>
        <v>0</v>
      </c>
      <c r="BL191" s="15" t="s">
        <v>207</v>
      </c>
      <c r="BM191" s="132" t="s">
        <v>292</v>
      </c>
    </row>
    <row r="192" spans="2:65" s="12" customFormat="1" ht="11.25">
      <c r="B192" s="134"/>
      <c r="C192" s="208"/>
      <c r="D192" s="209" t="s">
        <v>150</v>
      </c>
      <c r="E192" s="210" t="s">
        <v>1</v>
      </c>
      <c r="F192" s="211" t="s">
        <v>293</v>
      </c>
      <c r="G192" s="208"/>
      <c r="H192" s="212">
        <v>179.81299999999999</v>
      </c>
      <c r="I192" s="136"/>
      <c r="J192" s="208"/>
      <c r="K192" s="208"/>
      <c r="L192" s="134"/>
      <c r="M192" s="137"/>
      <c r="U192" s="138"/>
      <c r="AT192" s="135" t="s">
        <v>150</v>
      </c>
      <c r="AU192" s="135" t="s">
        <v>85</v>
      </c>
      <c r="AV192" s="12" t="s">
        <v>85</v>
      </c>
      <c r="AW192" s="12" t="s">
        <v>31</v>
      </c>
      <c r="AX192" s="12" t="s">
        <v>83</v>
      </c>
      <c r="AY192" s="135" t="s">
        <v>129</v>
      </c>
    </row>
    <row r="193" spans="2:65" s="1" customFormat="1" ht="16.5" customHeight="1">
      <c r="B193" s="122"/>
      <c r="C193" s="217" t="s">
        <v>294</v>
      </c>
      <c r="D193" s="217" t="s">
        <v>295</v>
      </c>
      <c r="E193" s="218" t="s">
        <v>296</v>
      </c>
      <c r="F193" s="219" t="s">
        <v>297</v>
      </c>
      <c r="G193" s="220" t="s">
        <v>298</v>
      </c>
      <c r="H193" s="221">
        <v>54</v>
      </c>
      <c r="I193" s="139"/>
      <c r="J193" s="232">
        <f>ROUND(I193*H193,2)</f>
        <v>0</v>
      </c>
      <c r="K193" s="219" t="s">
        <v>136</v>
      </c>
      <c r="L193" s="140"/>
      <c r="M193" s="141" t="s">
        <v>1</v>
      </c>
      <c r="N193" s="142" t="s">
        <v>40</v>
      </c>
      <c r="P193" s="130">
        <f>O193*H193</f>
        <v>0</v>
      </c>
      <c r="Q193" s="130">
        <v>1E-3</v>
      </c>
      <c r="R193" s="130">
        <f>Q193*H193</f>
        <v>5.3999999999999999E-2</v>
      </c>
      <c r="S193" s="130">
        <v>0</v>
      </c>
      <c r="T193" s="130">
        <f>S193*H193</f>
        <v>0</v>
      </c>
      <c r="U193" s="131" t="s">
        <v>1</v>
      </c>
      <c r="AR193" s="132" t="s">
        <v>299</v>
      </c>
      <c r="AT193" s="132" t="s">
        <v>295</v>
      </c>
      <c r="AU193" s="132" t="s">
        <v>85</v>
      </c>
      <c r="AY193" s="15" t="s">
        <v>129</v>
      </c>
      <c r="BE193" s="133">
        <f>IF(N193="základní",J193,0)</f>
        <v>0</v>
      </c>
      <c r="BF193" s="133">
        <f>IF(N193="snížená",J193,0)</f>
        <v>0</v>
      </c>
      <c r="BG193" s="133">
        <f>IF(N193="zákl. přenesená",J193,0)</f>
        <v>0</v>
      </c>
      <c r="BH193" s="133">
        <f>IF(N193="sníž. přenesená",J193,0)</f>
        <v>0</v>
      </c>
      <c r="BI193" s="133">
        <f>IF(N193="nulová",J193,0)</f>
        <v>0</v>
      </c>
      <c r="BJ193" s="15" t="s">
        <v>83</v>
      </c>
      <c r="BK193" s="133">
        <f>ROUND(I193*H193,2)</f>
        <v>0</v>
      </c>
      <c r="BL193" s="15" t="s">
        <v>207</v>
      </c>
      <c r="BM193" s="132" t="s">
        <v>300</v>
      </c>
    </row>
    <row r="194" spans="2:65" s="12" customFormat="1" ht="11.25">
      <c r="B194" s="134"/>
      <c r="C194" s="208"/>
      <c r="D194" s="209" t="s">
        <v>150</v>
      </c>
      <c r="E194" s="210" t="s">
        <v>1</v>
      </c>
      <c r="F194" s="211" t="s">
        <v>301</v>
      </c>
      <c r="G194" s="208"/>
      <c r="H194" s="212">
        <v>54</v>
      </c>
      <c r="I194" s="136"/>
      <c r="J194" s="208"/>
      <c r="K194" s="208"/>
      <c r="L194" s="134"/>
      <c r="M194" s="137"/>
      <c r="U194" s="138"/>
      <c r="AT194" s="135" t="s">
        <v>150</v>
      </c>
      <c r="AU194" s="135" t="s">
        <v>85</v>
      </c>
      <c r="AV194" s="12" t="s">
        <v>85</v>
      </c>
      <c r="AW194" s="12" t="s">
        <v>31</v>
      </c>
      <c r="AX194" s="12" t="s">
        <v>83</v>
      </c>
      <c r="AY194" s="135" t="s">
        <v>129</v>
      </c>
    </row>
    <row r="195" spans="2:65" s="1" customFormat="1" ht="21.75" customHeight="1">
      <c r="B195" s="122"/>
      <c r="C195" s="217" t="s">
        <v>302</v>
      </c>
      <c r="D195" s="217" t="s">
        <v>295</v>
      </c>
      <c r="E195" s="218" t="s">
        <v>303</v>
      </c>
      <c r="F195" s="219" t="s">
        <v>304</v>
      </c>
      <c r="G195" s="220" t="s">
        <v>305</v>
      </c>
      <c r="H195" s="221">
        <v>149.81299999999999</v>
      </c>
      <c r="I195" s="139"/>
      <c r="J195" s="232">
        <f>ROUND(I195*H195,2)</f>
        <v>0</v>
      </c>
      <c r="K195" s="219" t="s">
        <v>136</v>
      </c>
      <c r="L195" s="140"/>
      <c r="M195" s="141" t="s">
        <v>1</v>
      </c>
      <c r="N195" s="142" t="s">
        <v>40</v>
      </c>
      <c r="P195" s="130">
        <f>O195*H195</f>
        <v>0</v>
      </c>
      <c r="Q195" s="130">
        <v>5.0000000000000001E-4</v>
      </c>
      <c r="R195" s="130">
        <f>Q195*H195</f>
        <v>7.4906500000000001E-2</v>
      </c>
      <c r="S195" s="130">
        <v>0</v>
      </c>
      <c r="T195" s="130">
        <f>S195*H195</f>
        <v>0</v>
      </c>
      <c r="U195" s="131" t="s">
        <v>1</v>
      </c>
      <c r="AR195" s="132" t="s">
        <v>299</v>
      </c>
      <c r="AT195" s="132" t="s">
        <v>295</v>
      </c>
      <c r="AU195" s="132" t="s">
        <v>85</v>
      </c>
      <c r="AY195" s="15" t="s">
        <v>129</v>
      </c>
      <c r="BE195" s="133">
        <f>IF(N195="základní",J195,0)</f>
        <v>0</v>
      </c>
      <c r="BF195" s="133">
        <f>IF(N195="snížená",J195,0)</f>
        <v>0</v>
      </c>
      <c r="BG195" s="133">
        <f>IF(N195="zákl. přenesená",J195,0)</f>
        <v>0</v>
      </c>
      <c r="BH195" s="133">
        <f>IF(N195="sníž. přenesená",J195,0)</f>
        <v>0</v>
      </c>
      <c r="BI195" s="133">
        <f>IF(N195="nulová",J195,0)</f>
        <v>0</v>
      </c>
      <c r="BJ195" s="15" t="s">
        <v>83</v>
      </c>
      <c r="BK195" s="133">
        <f>ROUND(I195*H195,2)</f>
        <v>0</v>
      </c>
      <c r="BL195" s="15" t="s">
        <v>207</v>
      </c>
      <c r="BM195" s="132" t="s">
        <v>306</v>
      </c>
    </row>
    <row r="196" spans="2:65" s="12" customFormat="1" ht="11.25">
      <c r="B196" s="134"/>
      <c r="C196" s="208"/>
      <c r="D196" s="209" t="s">
        <v>150</v>
      </c>
      <c r="E196" s="210" t="s">
        <v>1</v>
      </c>
      <c r="F196" s="211" t="s">
        <v>307</v>
      </c>
      <c r="G196" s="208"/>
      <c r="H196" s="212">
        <v>149.81299999999999</v>
      </c>
      <c r="I196" s="136"/>
      <c r="J196" s="208"/>
      <c r="K196" s="208"/>
      <c r="L196" s="134"/>
      <c r="M196" s="137"/>
      <c r="U196" s="138"/>
      <c r="AT196" s="135" t="s">
        <v>150</v>
      </c>
      <c r="AU196" s="135" t="s">
        <v>85</v>
      </c>
      <c r="AV196" s="12" t="s">
        <v>85</v>
      </c>
      <c r="AW196" s="12" t="s">
        <v>31</v>
      </c>
      <c r="AX196" s="12" t="s">
        <v>83</v>
      </c>
      <c r="AY196" s="135" t="s">
        <v>129</v>
      </c>
    </row>
    <row r="197" spans="2:65" s="1" customFormat="1" ht="21.75" customHeight="1">
      <c r="B197" s="122"/>
      <c r="C197" s="217" t="s">
        <v>308</v>
      </c>
      <c r="D197" s="217" t="s">
        <v>295</v>
      </c>
      <c r="E197" s="218" t="s">
        <v>309</v>
      </c>
      <c r="F197" s="219" t="s">
        <v>310</v>
      </c>
      <c r="G197" s="220" t="s">
        <v>305</v>
      </c>
      <c r="H197" s="221">
        <v>30</v>
      </c>
      <c r="I197" s="139"/>
      <c r="J197" s="232">
        <f>ROUND(I197*H197,2)</f>
        <v>0</v>
      </c>
      <c r="K197" s="219" t="s">
        <v>136</v>
      </c>
      <c r="L197" s="140"/>
      <c r="M197" s="141" t="s">
        <v>1</v>
      </c>
      <c r="N197" s="142" t="s">
        <v>40</v>
      </c>
      <c r="P197" s="130">
        <f>O197*H197</f>
        <v>0</v>
      </c>
      <c r="Q197" s="130">
        <v>2.1000000000000001E-4</v>
      </c>
      <c r="R197" s="130">
        <f>Q197*H197</f>
        <v>6.3E-3</v>
      </c>
      <c r="S197" s="130">
        <v>0</v>
      </c>
      <c r="T197" s="130">
        <f>S197*H197</f>
        <v>0</v>
      </c>
      <c r="U197" s="131" t="s">
        <v>1</v>
      </c>
      <c r="AR197" s="132" t="s">
        <v>299</v>
      </c>
      <c r="AT197" s="132" t="s">
        <v>295</v>
      </c>
      <c r="AU197" s="132" t="s">
        <v>85</v>
      </c>
      <c r="AY197" s="15" t="s">
        <v>129</v>
      </c>
      <c r="BE197" s="133">
        <f>IF(N197="základní",J197,0)</f>
        <v>0</v>
      </c>
      <c r="BF197" s="133">
        <f>IF(N197="snížená",J197,0)</f>
        <v>0</v>
      </c>
      <c r="BG197" s="133">
        <f>IF(N197="zákl. přenesená",J197,0)</f>
        <v>0</v>
      </c>
      <c r="BH197" s="133">
        <f>IF(N197="sníž. přenesená",J197,0)</f>
        <v>0</v>
      </c>
      <c r="BI197" s="133">
        <f>IF(N197="nulová",J197,0)</f>
        <v>0</v>
      </c>
      <c r="BJ197" s="15" t="s">
        <v>83</v>
      </c>
      <c r="BK197" s="133">
        <f>ROUND(I197*H197,2)</f>
        <v>0</v>
      </c>
      <c r="BL197" s="15" t="s">
        <v>207</v>
      </c>
      <c r="BM197" s="132" t="s">
        <v>311</v>
      </c>
    </row>
    <row r="198" spans="2:65" s="12" customFormat="1" ht="11.25">
      <c r="B198" s="134"/>
      <c r="C198" s="208"/>
      <c r="D198" s="209" t="s">
        <v>150</v>
      </c>
      <c r="E198" s="210" t="s">
        <v>1</v>
      </c>
      <c r="F198" s="211" t="s">
        <v>312</v>
      </c>
      <c r="G198" s="208"/>
      <c r="H198" s="212">
        <v>30</v>
      </c>
      <c r="I198" s="136"/>
      <c r="J198" s="208"/>
      <c r="K198" s="208"/>
      <c r="L198" s="134"/>
      <c r="M198" s="137"/>
      <c r="U198" s="138"/>
      <c r="AT198" s="135" t="s">
        <v>150</v>
      </c>
      <c r="AU198" s="135" t="s">
        <v>85</v>
      </c>
      <c r="AV198" s="12" t="s">
        <v>85</v>
      </c>
      <c r="AW198" s="12" t="s">
        <v>31</v>
      </c>
      <c r="AX198" s="12" t="s">
        <v>83</v>
      </c>
      <c r="AY198" s="135" t="s">
        <v>129</v>
      </c>
    </row>
    <row r="199" spans="2:65" s="1" customFormat="1" ht="16.5" customHeight="1">
      <c r="B199" s="122"/>
      <c r="C199" s="203" t="s">
        <v>313</v>
      </c>
      <c r="D199" s="203" t="s">
        <v>132</v>
      </c>
      <c r="E199" s="204" t="s">
        <v>314</v>
      </c>
      <c r="F199" s="205" t="s">
        <v>315</v>
      </c>
      <c r="G199" s="206" t="s">
        <v>305</v>
      </c>
      <c r="H199" s="207">
        <v>10</v>
      </c>
      <c r="I199" s="127"/>
      <c r="J199" s="231">
        <f t="shared" ref="J199:J210" si="0">ROUND(I199*H199,2)</f>
        <v>0</v>
      </c>
      <c r="K199" s="205" t="s">
        <v>1</v>
      </c>
      <c r="L199" s="30"/>
      <c r="M199" s="128" t="s">
        <v>1</v>
      </c>
      <c r="N199" s="129" t="s">
        <v>40</v>
      </c>
      <c r="P199" s="130">
        <f t="shared" ref="P199:P210" si="1">O199*H199</f>
        <v>0</v>
      </c>
      <c r="Q199" s="130">
        <v>0</v>
      </c>
      <c r="R199" s="130">
        <f t="shared" ref="R199:R210" si="2">Q199*H199</f>
        <v>0</v>
      </c>
      <c r="S199" s="130">
        <v>0</v>
      </c>
      <c r="T199" s="130">
        <f t="shared" ref="T199:T210" si="3">S199*H199</f>
        <v>0</v>
      </c>
      <c r="U199" s="131" t="s">
        <v>1</v>
      </c>
      <c r="AR199" s="132" t="s">
        <v>207</v>
      </c>
      <c r="AT199" s="132" t="s">
        <v>132</v>
      </c>
      <c r="AU199" s="132" t="s">
        <v>85</v>
      </c>
      <c r="AY199" s="15" t="s">
        <v>129</v>
      </c>
      <c r="BE199" s="133">
        <f t="shared" ref="BE199:BE210" si="4">IF(N199="základní",J199,0)</f>
        <v>0</v>
      </c>
      <c r="BF199" s="133">
        <f t="shared" ref="BF199:BF210" si="5">IF(N199="snížená",J199,0)</f>
        <v>0</v>
      </c>
      <c r="BG199" s="133">
        <f t="shared" ref="BG199:BG210" si="6">IF(N199="zákl. přenesená",J199,0)</f>
        <v>0</v>
      </c>
      <c r="BH199" s="133">
        <f t="shared" ref="BH199:BH210" si="7">IF(N199="sníž. přenesená",J199,0)</f>
        <v>0</v>
      </c>
      <c r="BI199" s="133">
        <f t="shared" ref="BI199:BI210" si="8">IF(N199="nulová",J199,0)</f>
        <v>0</v>
      </c>
      <c r="BJ199" s="15" t="s">
        <v>83</v>
      </c>
      <c r="BK199" s="133">
        <f t="shared" ref="BK199:BK210" si="9">ROUND(I199*H199,2)</f>
        <v>0</v>
      </c>
      <c r="BL199" s="15" t="s">
        <v>207</v>
      </c>
      <c r="BM199" s="132" t="s">
        <v>316</v>
      </c>
    </row>
    <row r="200" spans="2:65" s="1" customFormat="1" ht="16.5" customHeight="1">
      <c r="B200" s="122"/>
      <c r="C200" s="217" t="s">
        <v>317</v>
      </c>
      <c r="D200" s="217" t="s">
        <v>295</v>
      </c>
      <c r="E200" s="218" t="s">
        <v>318</v>
      </c>
      <c r="F200" s="219" t="s">
        <v>319</v>
      </c>
      <c r="G200" s="220" t="s">
        <v>305</v>
      </c>
      <c r="H200" s="221">
        <v>3</v>
      </c>
      <c r="I200" s="139"/>
      <c r="J200" s="232">
        <f t="shared" si="0"/>
        <v>0</v>
      </c>
      <c r="K200" s="219" t="s">
        <v>1</v>
      </c>
      <c r="L200" s="140"/>
      <c r="M200" s="141" t="s">
        <v>1</v>
      </c>
      <c r="N200" s="142" t="s">
        <v>40</v>
      </c>
      <c r="P200" s="130">
        <f t="shared" si="1"/>
        <v>0</v>
      </c>
      <c r="Q200" s="130">
        <v>1.6000000000000001E-4</v>
      </c>
      <c r="R200" s="130">
        <f t="shared" si="2"/>
        <v>4.8000000000000007E-4</v>
      </c>
      <c r="S200" s="130">
        <v>0</v>
      </c>
      <c r="T200" s="130">
        <f t="shared" si="3"/>
        <v>0</v>
      </c>
      <c r="U200" s="131" t="s">
        <v>1</v>
      </c>
      <c r="AR200" s="132" t="s">
        <v>299</v>
      </c>
      <c r="AT200" s="132" t="s">
        <v>295</v>
      </c>
      <c r="AU200" s="132" t="s">
        <v>85</v>
      </c>
      <c r="AY200" s="15" t="s">
        <v>129</v>
      </c>
      <c r="BE200" s="133">
        <f t="shared" si="4"/>
        <v>0</v>
      </c>
      <c r="BF200" s="133">
        <f t="shared" si="5"/>
        <v>0</v>
      </c>
      <c r="BG200" s="133">
        <f t="shared" si="6"/>
        <v>0</v>
      </c>
      <c r="BH200" s="133">
        <f t="shared" si="7"/>
        <v>0</v>
      </c>
      <c r="BI200" s="133">
        <f t="shared" si="8"/>
        <v>0</v>
      </c>
      <c r="BJ200" s="15" t="s">
        <v>83</v>
      </c>
      <c r="BK200" s="133">
        <f t="shared" si="9"/>
        <v>0</v>
      </c>
      <c r="BL200" s="15" t="s">
        <v>207</v>
      </c>
      <c r="BM200" s="132" t="s">
        <v>320</v>
      </c>
    </row>
    <row r="201" spans="2:65" s="1" customFormat="1" ht="16.5" customHeight="1">
      <c r="B201" s="122"/>
      <c r="C201" s="217" t="s">
        <v>321</v>
      </c>
      <c r="D201" s="217" t="s">
        <v>295</v>
      </c>
      <c r="E201" s="218" t="s">
        <v>322</v>
      </c>
      <c r="F201" s="219" t="s">
        <v>323</v>
      </c>
      <c r="G201" s="220" t="s">
        <v>305</v>
      </c>
      <c r="H201" s="221">
        <v>7</v>
      </c>
      <c r="I201" s="139"/>
      <c r="J201" s="232">
        <f t="shared" si="0"/>
        <v>0</v>
      </c>
      <c r="K201" s="219" t="s">
        <v>1</v>
      </c>
      <c r="L201" s="140"/>
      <c r="M201" s="141" t="s">
        <v>1</v>
      </c>
      <c r="N201" s="142" t="s">
        <v>40</v>
      </c>
      <c r="P201" s="130">
        <f t="shared" si="1"/>
        <v>0</v>
      </c>
      <c r="Q201" s="130">
        <v>2.3000000000000001E-4</v>
      </c>
      <c r="R201" s="130">
        <f t="shared" si="2"/>
        <v>1.6100000000000001E-3</v>
      </c>
      <c r="S201" s="130">
        <v>0</v>
      </c>
      <c r="T201" s="130">
        <f t="shared" si="3"/>
        <v>0</v>
      </c>
      <c r="U201" s="131" t="s">
        <v>1</v>
      </c>
      <c r="AR201" s="132" t="s">
        <v>299</v>
      </c>
      <c r="AT201" s="132" t="s">
        <v>295</v>
      </c>
      <c r="AU201" s="132" t="s">
        <v>85</v>
      </c>
      <c r="AY201" s="15" t="s">
        <v>129</v>
      </c>
      <c r="BE201" s="133">
        <f t="shared" si="4"/>
        <v>0</v>
      </c>
      <c r="BF201" s="133">
        <f t="shared" si="5"/>
        <v>0</v>
      </c>
      <c r="BG201" s="133">
        <f t="shared" si="6"/>
        <v>0</v>
      </c>
      <c r="BH201" s="133">
        <f t="shared" si="7"/>
        <v>0</v>
      </c>
      <c r="BI201" s="133">
        <f t="shared" si="8"/>
        <v>0</v>
      </c>
      <c r="BJ201" s="15" t="s">
        <v>83</v>
      </c>
      <c r="BK201" s="133">
        <f t="shared" si="9"/>
        <v>0</v>
      </c>
      <c r="BL201" s="15" t="s">
        <v>207</v>
      </c>
      <c r="BM201" s="132" t="s">
        <v>324</v>
      </c>
    </row>
    <row r="202" spans="2:65" s="1" customFormat="1" ht="16.5" customHeight="1">
      <c r="B202" s="122"/>
      <c r="C202" s="203" t="s">
        <v>325</v>
      </c>
      <c r="D202" s="203" t="s">
        <v>132</v>
      </c>
      <c r="E202" s="204" t="s">
        <v>326</v>
      </c>
      <c r="F202" s="205" t="s">
        <v>327</v>
      </c>
      <c r="G202" s="206" t="s">
        <v>305</v>
      </c>
      <c r="H202" s="207">
        <v>4</v>
      </c>
      <c r="I202" s="127"/>
      <c r="J202" s="231">
        <f t="shared" si="0"/>
        <v>0</v>
      </c>
      <c r="K202" s="205" t="s">
        <v>1</v>
      </c>
      <c r="L202" s="30"/>
      <c r="M202" s="128" t="s">
        <v>1</v>
      </c>
      <c r="N202" s="129" t="s">
        <v>40</v>
      </c>
      <c r="P202" s="130">
        <f t="shared" si="1"/>
        <v>0</v>
      </c>
      <c r="Q202" s="130">
        <v>0</v>
      </c>
      <c r="R202" s="130">
        <f t="shared" si="2"/>
        <v>0</v>
      </c>
      <c r="S202" s="130">
        <v>0</v>
      </c>
      <c r="T202" s="130">
        <f t="shared" si="3"/>
        <v>0</v>
      </c>
      <c r="U202" s="131" t="s">
        <v>1</v>
      </c>
      <c r="AR202" s="132" t="s">
        <v>207</v>
      </c>
      <c r="AT202" s="132" t="s">
        <v>132</v>
      </c>
      <c r="AU202" s="132" t="s">
        <v>85</v>
      </c>
      <c r="AY202" s="15" t="s">
        <v>129</v>
      </c>
      <c r="BE202" s="133">
        <f t="shared" si="4"/>
        <v>0</v>
      </c>
      <c r="BF202" s="133">
        <f t="shared" si="5"/>
        <v>0</v>
      </c>
      <c r="BG202" s="133">
        <f t="shared" si="6"/>
        <v>0</v>
      </c>
      <c r="BH202" s="133">
        <f t="shared" si="7"/>
        <v>0</v>
      </c>
      <c r="BI202" s="133">
        <f t="shared" si="8"/>
        <v>0</v>
      </c>
      <c r="BJ202" s="15" t="s">
        <v>83</v>
      </c>
      <c r="BK202" s="133">
        <f t="shared" si="9"/>
        <v>0</v>
      </c>
      <c r="BL202" s="15" t="s">
        <v>207</v>
      </c>
      <c r="BM202" s="132" t="s">
        <v>328</v>
      </c>
    </row>
    <row r="203" spans="2:65" s="1" customFormat="1" ht="16.5" customHeight="1">
      <c r="B203" s="122"/>
      <c r="C203" s="217" t="s">
        <v>329</v>
      </c>
      <c r="D203" s="217" t="s">
        <v>295</v>
      </c>
      <c r="E203" s="218" t="s">
        <v>330</v>
      </c>
      <c r="F203" s="219" t="s">
        <v>331</v>
      </c>
      <c r="G203" s="220" t="s">
        <v>305</v>
      </c>
      <c r="H203" s="221">
        <v>4</v>
      </c>
      <c r="I203" s="139"/>
      <c r="J203" s="232">
        <f t="shared" si="0"/>
        <v>0</v>
      </c>
      <c r="K203" s="219" t="s">
        <v>1</v>
      </c>
      <c r="L203" s="140"/>
      <c r="M203" s="141" t="s">
        <v>1</v>
      </c>
      <c r="N203" s="142" t="s">
        <v>40</v>
      </c>
      <c r="P203" s="130">
        <f t="shared" si="1"/>
        <v>0</v>
      </c>
      <c r="Q203" s="130">
        <v>4.2999999999999999E-4</v>
      </c>
      <c r="R203" s="130">
        <f t="shared" si="2"/>
        <v>1.72E-3</v>
      </c>
      <c r="S203" s="130">
        <v>0</v>
      </c>
      <c r="T203" s="130">
        <f t="shared" si="3"/>
        <v>0</v>
      </c>
      <c r="U203" s="131" t="s">
        <v>1</v>
      </c>
      <c r="AR203" s="132" t="s">
        <v>299</v>
      </c>
      <c r="AT203" s="132" t="s">
        <v>295</v>
      </c>
      <c r="AU203" s="132" t="s">
        <v>85</v>
      </c>
      <c r="AY203" s="15" t="s">
        <v>129</v>
      </c>
      <c r="BE203" s="133">
        <f t="shared" si="4"/>
        <v>0</v>
      </c>
      <c r="BF203" s="133">
        <f t="shared" si="5"/>
        <v>0</v>
      </c>
      <c r="BG203" s="133">
        <f t="shared" si="6"/>
        <v>0</v>
      </c>
      <c r="BH203" s="133">
        <f t="shared" si="7"/>
        <v>0</v>
      </c>
      <c r="BI203" s="133">
        <f t="shared" si="8"/>
        <v>0</v>
      </c>
      <c r="BJ203" s="15" t="s">
        <v>83</v>
      </c>
      <c r="BK203" s="133">
        <f t="shared" si="9"/>
        <v>0</v>
      </c>
      <c r="BL203" s="15" t="s">
        <v>207</v>
      </c>
      <c r="BM203" s="132" t="s">
        <v>332</v>
      </c>
    </row>
    <row r="204" spans="2:65" s="1" customFormat="1" ht="24.2" customHeight="1">
      <c r="B204" s="122"/>
      <c r="C204" s="203" t="s">
        <v>333</v>
      </c>
      <c r="D204" s="203" t="s">
        <v>132</v>
      </c>
      <c r="E204" s="204" t="s">
        <v>334</v>
      </c>
      <c r="F204" s="205" t="s">
        <v>335</v>
      </c>
      <c r="G204" s="206" t="s">
        <v>184</v>
      </c>
      <c r="H204" s="207">
        <v>149.81299999999999</v>
      </c>
      <c r="I204" s="127"/>
      <c r="J204" s="231">
        <f t="shared" si="0"/>
        <v>0</v>
      </c>
      <c r="K204" s="205" t="s">
        <v>1</v>
      </c>
      <c r="L204" s="30"/>
      <c r="M204" s="128" t="s">
        <v>1</v>
      </c>
      <c r="N204" s="129" t="s">
        <v>40</v>
      </c>
      <c r="P204" s="130">
        <f t="shared" si="1"/>
        <v>0</v>
      </c>
      <c r="Q204" s="130">
        <v>0</v>
      </c>
      <c r="R204" s="130">
        <f t="shared" si="2"/>
        <v>0</v>
      </c>
      <c r="S204" s="130">
        <v>6.2E-4</v>
      </c>
      <c r="T204" s="130">
        <f t="shared" si="3"/>
        <v>9.2884059999999991E-2</v>
      </c>
      <c r="U204" s="131" t="s">
        <v>1</v>
      </c>
      <c r="AR204" s="132" t="s">
        <v>207</v>
      </c>
      <c r="AT204" s="132" t="s">
        <v>132</v>
      </c>
      <c r="AU204" s="132" t="s">
        <v>85</v>
      </c>
      <c r="AY204" s="15" t="s">
        <v>129</v>
      </c>
      <c r="BE204" s="133">
        <f t="shared" si="4"/>
        <v>0</v>
      </c>
      <c r="BF204" s="133">
        <f t="shared" si="5"/>
        <v>0</v>
      </c>
      <c r="BG204" s="133">
        <f t="shared" si="6"/>
        <v>0</v>
      </c>
      <c r="BH204" s="133">
        <f t="shared" si="7"/>
        <v>0</v>
      </c>
      <c r="BI204" s="133">
        <f t="shared" si="8"/>
        <v>0</v>
      </c>
      <c r="BJ204" s="15" t="s">
        <v>83</v>
      </c>
      <c r="BK204" s="133">
        <f t="shared" si="9"/>
        <v>0</v>
      </c>
      <c r="BL204" s="15" t="s">
        <v>207</v>
      </c>
      <c r="BM204" s="132" t="s">
        <v>336</v>
      </c>
    </row>
    <row r="205" spans="2:65" s="1" customFormat="1" ht="21.75" customHeight="1">
      <c r="B205" s="122"/>
      <c r="C205" s="203" t="s">
        <v>337</v>
      </c>
      <c r="D205" s="203" t="s">
        <v>132</v>
      </c>
      <c r="E205" s="204" t="s">
        <v>338</v>
      </c>
      <c r="F205" s="205" t="s">
        <v>339</v>
      </c>
      <c r="G205" s="206" t="s">
        <v>305</v>
      </c>
      <c r="H205" s="207">
        <v>10</v>
      </c>
      <c r="I205" s="127"/>
      <c r="J205" s="231">
        <f t="shared" si="0"/>
        <v>0</v>
      </c>
      <c r="K205" s="205" t="s">
        <v>1</v>
      </c>
      <c r="L205" s="30"/>
      <c r="M205" s="128" t="s">
        <v>1</v>
      </c>
      <c r="N205" s="129" t="s">
        <v>40</v>
      </c>
      <c r="P205" s="130">
        <f t="shared" si="1"/>
        <v>0</v>
      </c>
      <c r="Q205" s="130">
        <v>0</v>
      </c>
      <c r="R205" s="130">
        <f t="shared" si="2"/>
        <v>0</v>
      </c>
      <c r="S205" s="130">
        <v>2.5000000000000001E-4</v>
      </c>
      <c r="T205" s="130">
        <f t="shared" si="3"/>
        <v>2.5000000000000001E-3</v>
      </c>
      <c r="U205" s="131" t="s">
        <v>1</v>
      </c>
      <c r="AR205" s="132" t="s">
        <v>207</v>
      </c>
      <c r="AT205" s="132" t="s">
        <v>132</v>
      </c>
      <c r="AU205" s="132" t="s">
        <v>85</v>
      </c>
      <c r="AY205" s="15" t="s">
        <v>129</v>
      </c>
      <c r="BE205" s="133">
        <f t="shared" si="4"/>
        <v>0</v>
      </c>
      <c r="BF205" s="133">
        <f t="shared" si="5"/>
        <v>0</v>
      </c>
      <c r="BG205" s="133">
        <f t="shared" si="6"/>
        <v>0</v>
      </c>
      <c r="BH205" s="133">
        <f t="shared" si="7"/>
        <v>0</v>
      </c>
      <c r="BI205" s="133">
        <f t="shared" si="8"/>
        <v>0</v>
      </c>
      <c r="BJ205" s="15" t="s">
        <v>83</v>
      </c>
      <c r="BK205" s="133">
        <f t="shared" si="9"/>
        <v>0</v>
      </c>
      <c r="BL205" s="15" t="s">
        <v>207</v>
      </c>
      <c r="BM205" s="132" t="s">
        <v>340</v>
      </c>
    </row>
    <row r="206" spans="2:65" s="1" customFormat="1" ht="24.2" customHeight="1">
      <c r="B206" s="122"/>
      <c r="C206" s="203" t="s">
        <v>341</v>
      </c>
      <c r="D206" s="203" t="s">
        <v>132</v>
      </c>
      <c r="E206" s="204" t="s">
        <v>342</v>
      </c>
      <c r="F206" s="205" t="s">
        <v>343</v>
      </c>
      <c r="G206" s="206" t="s">
        <v>305</v>
      </c>
      <c r="H206" s="207">
        <v>4</v>
      </c>
      <c r="I206" s="127"/>
      <c r="J206" s="231">
        <f t="shared" si="0"/>
        <v>0</v>
      </c>
      <c r="K206" s="205" t="s">
        <v>1</v>
      </c>
      <c r="L206" s="30"/>
      <c r="M206" s="128" t="s">
        <v>1</v>
      </c>
      <c r="N206" s="129" t="s">
        <v>40</v>
      </c>
      <c r="P206" s="130">
        <f t="shared" si="1"/>
        <v>0</v>
      </c>
      <c r="Q206" s="130">
        <v>0</v>
      </c>
      <c r="R206" s="130">
        <f t="shared" si="2"/>
        <v>0</v>
      </c>
      <c r="S206" s="130">
        <v>4.4999999999999999E-4</v>
      </c>
      <c r="T206" s="130">
        <f t="shared" si="3"/>
        <v>1.8E-3</v>
      </c>
      <c r="U206" s="131" t="s">
        <v>1</v>
      </c>
      <c r="AR206" s="132" t="s">
        <v>207</v>
      </c>
      <c r="AT206" s="132" t="s">
        <v>132</v>
      </c>
      <c r="AU206" s="132" t="s">
        <v>85</v>
      </c>
      <c r="AY206" s="15" t="s">
        <v>129</v>
      </c>
      <c r="BE206" s="133">
        <f t="shared" si="4"/>
        <v>0</v>
      </c>
      <c r="BF206" s="133">
        <f t="shared" si="5"/>
        <v>0</v>
      </c>
      <c r="BG206" s="133">
        <f t="shared" si="6"/>
        <v>0</v>
      </c>
      <c r="BH206" s="133">
        <f t="shared" si="7"/>
        <v>0</v>
      </c>
      <c r="BI206" s="133">
        <f t="shared" si="8"/>
        <v>0</v>
      </c>
      <c r="BJ206" s="15" t="s">
        <v>83</v>
      </c>
      <c r="BK206" s="133">
        <f t="shared" si="9"/>
        <v>0</v>
      </c>
      <c r="BL206" s="15" t="s">
        <v>207</v>
      </c>
      <c r="BM206" s="132" t="s">
        <v>344</v>
      </c>
    </row>
    <row r="207" spans="2:65" s="1" customFormat="1" ht="24.2" customHeight="1">
      <c r="B207" s="122"/>
      <c r="C207" s="203" t="s">
        <v>345</v>
      </c>
      <c r="D207" s="203" t="s">
        <v>132</v>
      </c>
      <c r="E207" s="204" t="s">
        <v>346</v>
      </c>
      <c r="F207" s="205" t="s">
        <v>347</v>
      </c>
      <c r="G207" s="206" t="s">
        <v>305</v>
      </c>
      <c r="H207" s="207">
        <v>150</v>
      </c>
      <c r="I207" s="127"/>
      <c r="J207" s="231">
        <f t="shared" si="0"/>
        <v>0</v>
      </c>
      <c r="K207" s="205" t="s">
        <v>1</v>
      </c>
      <c r="L207" s="30"/>
      <c r="M207" s="128" t="s">
        <v>1</v>
      </c>
      <c r="N207" s="129" t="s">
        <v>40</v>
      </c>
      <c r="P207" s="130">
        <f t="shared" si="1"/>
        <v>0</v>
      </c>
      <c r="Q207" s="130">
        <v>0</v>
      </c>
      <c r="R207" s="130">
        <f t="shared" si="2"/>
        <v>0</v>
      </c>
      <c r="S207" s="130">
        <v>5.5000000000000003E-4</v>
      </c>
      <c r="T207" s="130">
        <f t="shared" si="3"/>
        <v>8.2500000000000004E-2</v>
      </c>
      <c r="U207" s="131" t="s">
        <v>1</v>
      </c>
      <c r="AR207" s="132" t="s">
        <v>207</v>
      </c>
      <c r="AT207" s="132" t="s">
        <v>132</v>
      </c>
      <c r="AU207" s="132" t="s">
        <v>85</v>
      </c>
      <c r="AY207" s="15" t="s">
        <v>129</v>
      </c>
      <c r="BE207" s="133">
        <f t="shared" si="4"/>
        <v>0</v>
      </c>
      <c r="BF207" s="133">
        <f t="shared" si="5"/>
        <v>0</v>
      </c>
      <c r="BG207" s="133">
        <f t="shared" si="6"/>
        <v>0</v>
      </c>
      <c r="BH207" s="133">
        <f t="shared" si="7"/>
        <v>0</v>
      </c>
      <c r="BI207" s="133">
        <f t="shared" si="8"/>
        <v>0</v>
      </c>
      <c r="BJ207" s="15" t="s">
        <v>83</v>
      </c>
      <c r="BK207" s="133">
        <f t="shared" si="9"/>
        <v>0</v>
      </c>
      <c r="BL207" s="15" t="s">
        <v>207</v>
      </c>
      <c r="BM207" s="132" t="s">
        <v>348</v>
      </c>
    </row>
    <row r="208" spans="2:65" s="1" customFormat="1" ht="16.5" customHeight="1">
      <c r="B208" s="122"/>
      <c r="C208" s="203" t="s">
        <v>349</v>
      </c>
      <c r="D208" s="203" t="s">
        <v>132</v>
      </c>
      <c r="E208" s="204" t="s">
        <v>350</v>
      </c>
      <c r="F208" s="205" t="s">
        <v>351</v>
      </c>
      <c r="G208" s="206" t="s">
        <v>305</v>
      </c>
      <c r="H208" s="207">
        <v>4</v>
      </c>
      <c r="I208" s="127"/>
      <c r="J208" s="231">
        <f t="shared" si="0"/>
        <v>0</v>
      </c>
      <c r="K208" s="205" t="s">
        <v>1</v>
      </c>
      <c r="L208" s="30"/>
      <c r="M208" s="128" t="s">
        <v>1</v>
      </c>
      <c r="N208" s="129" t="s">
        <v>40</v>
      </c>
      <c r="P208" s="130">
        <f t="shared" si="1"/>
        <v>0</v>
      </c>
      <c r="Q208" s="130">
        <v>0</v>
      </c>
      <c r="R208" s="130">
        <f t="shared" si="2"/>
        <v>0</v>
      </c>
      <c r="S208" s="130">
        <v>2.1000000000000001E-4</v>
      </c>
      <c r="T208" s="130">
        <f t="shared" si="3"/>
        <v>8.4000000000000003E-4</v>
      </c>
      <c r="U208" s="131" t="s">
        <v>1</v>
      </c>
      <c r="AR208" s="132" t="s">
        <v>207</v>
      </c>
      <c r="AT208" s="132" t="s">
        <v>132</v>
      </c>
      <c r="AU208" s="132" t="s">
        <v>85</v>
      </c>
      <c r="AY208" s="15" t="s">
        <v>129</v>
      </c>
      <c r="BE208" s="133">
        <f t="shared" si="4"/>
        <v>0</v>
      </c>
      <c r="BF208" s="133">
        <f t="shared" si="5"/>
        <v>0</v>
      </c>
      <c r="BG208" s="133">
        <f t="shared" si="6"/>
        <v>0</v>
      </c>
      <c r="BH208" s="133">
        <f t="shared" si="7"/>
        <v>0</v>
      </c>
      <c r="BI208" s="133">
        <f t="shared" si="8"/>
        <v>0</v>
      </c>
      <c r="BJ208" s="15" t="s">
        <v>83</v>
      </c>
      <c r="BK208" s="133">
        <f t="shared" si="9"/>
        <v>0</v>
      </c>
      <c r="BL208" s="15" t="s">
        <v>207</v>
      </c>
      <c r="BM208" s="132" t="s">
        <v>352</v>
      </c>
    </row>
    <row r="209" spans="2:65" s="1" customFormat="1" ht="21.75" customHeight="1">
      <c r="B209" s="122"/>
      <c r="C209" s="203" t="s">
        <v>353</v>
      </c>
      <c r="D209" s="203" t="s">
        <v>132</v>
      </c>
      <c r="E209" s="204" t="s">
        <v>354</v>
      </c>
      <c r="F209" s="205" t="s">
        <v>355</v>
      </c>
      <c r="G209" s="206" t="s">
        <v>305</v>
      </c>
      <c r="H209" s="207">
        <v>4</v>
      </c>
      <c r="I209" s="127"/>
      <c r="J209" s="231">
        <f t="shared" si="0"/>
        <v>0</v>
      </c>
      <c r="K209" s="205" t="s">
        <v>1</v>
      </c>
      <c r="L209" s="30"/>
      <c r="M209" s="128" t="s">
        <v>1</v>
      </c>
      <c r="N209" s="129" t="s">
        <v>40</v>
      </c>
      <c r="P209" s="130">
        <f t="shared" si="1"/>
        <v>0</v>
      </c>
      <c r="Q209" s="130">
        <v>0</v>
      </c>
      <c r="R209" s="130">
        <f t="shared" si="2"/>
        <v>0</v>
      </c>
      <c r="S209" s="130">
        <v>0</v>
      </c>
      <c r="T209" s="130">
        <f t="shared" si="3"/>
        <v>0</v>
      </c>
      <c r="U209" s="131" t="s">
        <v>1</v>
      </c>
      <c r="AR209" s="132" t="s">
        <v>207</v>
      </c>
      <c r="AT209" s="132" t="s">
        <v>132</v>
      </c>
      <c r="AU209" s="132" t="s">
        <v>85</v>
      </c>
      <c r="AY209" s="15" t="s">
        <v>129</v>
      </c>
      <c r="BE209" s="133">
        <f t="shared" si="4"/>
        <v>0</v>
      </c>
      <c r="BF209" s="133">
        <f t="shared" si="5"/>
        <v>0</v>
      </c>
      <c r="BG209" s="133">
        <f t="shared" si="6"/>
        <v>0</v>
      </c>
      <c r="BH209" s="133">
        <f t="shared" si="7"/>
        <v>0</v>
      </c>
      <c r="BI209" s="133">
        <f t="shared" si="8"/>
        <v>0</v>
      </c>
      <c r="BJ209" s="15" t="s">
        <v>83</v>
      </c>
      <c r="BK209" s="133">
        <f t="shared" si="9"/>
        <v>0</v>
      </c>
      <c r="BL209" s="15" t="s">
        <v>207</v>
      </c>
      <c r="BM209" s="132" t="s">
        <v>356</v>
      </c>
    </row>
    <row r="210" spans="2:65" s="1" customFormat="1" ht="16.5" customHeight="1">
      <c r="B210" s="122"/>
      <c r="C210" s="217" t="s">
        <v>357</v>
      </c>
      <c r="D210" s="217" t="s">
        <v>295</v>
      </c>
      <c r="E210" s="218" t="s">
        <v>358</v>
      </c>
      <c r="F210" s="219" t="s">
        <v>359</v>
      </c>
      <c r="G210" s="220" t="s">
        <v>305</v>
      </c>
      <c r="H210" s="221">
        <v>0</v>
      </c>
      <c r="I210" s="139"/>
      <c r="J210" s="232">
        <f t="shared" si="0"/>
        <v>0</v>
      </c>
      <c r="K210" s="219" t="s">
        <v>1</v>
      </c>
      <c r="L210" s="140"/>
      <c r="M210" s="141" t="s">
        <v>1</v>
      </c>
      <c r="N210" s="142" t="s">
        <v>40</v>
      </c>
      <c r="P210" s="130">
        <f t="shared" si="1"/>
        <v>0</v>
      </c>
      <c r="Q210" s="130">
        <v>8.0000000000000002E-3</v>
      </c>
      <c r="R210" s="130">
        <f t="shared" si="2"/>
        <v>0</v>
      </c>
      <c r="S210" s="130">
        <v>0</v>
      </c>
      <c r="T210" s="130">
        <f t="shared" si="3"/>
        <v>0</v>
      </c>
      <c r="U210" s="131" t="s">
        <v>1</v>
      </c>
      <c r="AR210" s="132" t="s">
        <v>299</v>
      </c>
      <c r="AT210" s="132" t="s">
        <v>295</v>
      </c>
      <c r="AU210" s="132" t="s">
        <v>85</v>
      </c>
      <c r="AY210" s="15" t="s">
        <v>129</v>
      </c>
      <c r="BE210" s="133">
        <f t="shared" si="4"/>
        <v>0</v>
      </c>
      <c r="BF210" s="133">
        <f t="shared" si="5"/>
        <v>0</v>
      </c>
      <c r="BG210" s="133">
        <f t="shared" si="6"/>
        <v>0</v>
      </c>
      <c r="BH210" s="133">
        <f t="shared" si="7"/>
        <v>0</v>
      </c>
      <c r="BI210" s="133">
        <f t="shared" si="8"/>
        <v>0</v>
      </c>
      <c r="BJ210" s="15" t="s">
        <v>83</v>
      </c>
      <c r="BK210" s="133">
        <f t="shared" si="9"/>
        <v>0</v>
      </c>
      <c r="BL210" s="15" t="s">
        <v>207</v>
      </c>
      <c r="BM210" s="132" t="s">
        <v>360</v>
      </c>
    </row>
    <row r="211" spans="2:65" s="12" customFormat="1" ht="11.25">
      <c r="B211" s="134"/>
      <c r="C211" s="208"/>
      <c r="D211" s="209" t="s">
        <v>150</v>
      </c>
      <c r="E211" s="210" t="s">
        <v>1</v>
      </c>
      <c r="F211" s="211" t="s">
        <v>361</v>
      </c>
      <c r="G211" s="208"/>
      <c r="H211" s="212">
        <v>0</v>
      </c>
      <c r="I211" s="136"/>
      <c r="J211" s="208"/>
      <c r="K211" s="208"/>
      <c r="L211" s="134"/>
      <c r="M211" s="137"/>
      <c r="U211" s="138"/>
      <c r="AT211" s="135" t="s">
        <v>150</v>
      </c>
      <c r="AU211" s="135" t="s">
        <v>85</v>
      </c>
      <c r="AV211" s="12" t="s">
        <v>85</v>
      </c>
      <c r="AW211" s="12" t="s">
        <v>31</v>
      </c>
      <c r="AX211" s="12" t="s">
        <v>83</v>
      </c>
      <c r="AY211" s="135" t="s">
        <v>129</v>
      </c>
    </row>
    <row r="212" spans="2:65" s="1" customFormat="1" ht="37.9" customHeight="1">
      <c r="B212" s="122"/>
      <c r="C212" s="203" t="s">
        <v>362</v>
      </c>
      <c r="D212" s="203" t="s">
        <v>132</v>
      </c>
      <c r="E212" s="204" t="s">
        <v>363</v>
      </c>
      <c r="F212" s="205" t="s">
        <v>364</v>
      </c>
      <c r="G212" s="206" t="s">
        <v>305</v>
      </c>
      <c r="H212" s="207">
        <v>3</v>
      </c>
      <c r="I212" s="127"/>
      <c r="J212" s="231">
        <f t="shared" ref="J212:J217" si="10">ROUND(I212*H212,2)</f>
        <v>0</v>
      </c>
      <c r="K212" s="205" t="s">
        <v>136</v>
      </c>
      <c r="L212" s="30"/>
      <c r="M212" s="128" t="s">
        <v>1</v>
      </c>
      <c r="N212" s="129" t="s">
        <v>40</v>
      </c>
      <c r="P212" s="130">
        <f t="shared" ref="P212:P217" si="11">O212*H212</f>
        <v>0</v>
      </c>
      <c r="Q212" s="130">
        <v>0</v>
      </c>
      <c r="R212" s="130">
        <f t="shared" ref="R212:R217" si="12">Q212*H212</f>
        <v>0</v>
      </c>
      <c r="S212" s="130">
        <v>0</v>
      </c>
      <c r="T212" s="130">
        <f t="shared" ref="T212:T217" si="13">S212*H212</f>
        <v>0</v>
      </c>
      <c r="U212" s="131" t="s">
        <v>1</v>
      </c>
      <c r="AR212" s="132" t="s">
        <v>207</v>
      </c>
      <c r="AT212" s="132" t="s">
        <v>132</v>
      </c>
      <c r="AU212" s="132" t="s">
        <v>85</v>
      </c>
      <c r="AY212" s="15" t="s">
        <v>129</v>
      </c>
      <c r="BE212" s="133">
        <f t="shared" ref="BE212:BE217" si="14">IF(N212="základní",J212,0)</f>
        <v>0</v>
      </c>
      <c r="BF212" s="133">
        <f t="shared" ref="BF212:BF217" si="15">IF(N212="snížená",J212,0)</f>
        <v>0</v>
      </c>
      <c r="BG212" s="133">
        <f t="shared" ref="BG212:BG217" si="16">IF(N212="zákl. přenesená",J212,0)</f>
        <v>0</v>
      </c>
      <c r="BH212" s="133">
        <f t="shared" ref="BH212:BH217" si="17">IF(N212="sníž. přenesená",J212,0)</f>
        <v>0</v>
      </c>
      <c r="BI212" s="133">
        <f t="shared" ref="BI212:BI217" si="18">IF(N212="nulová",J212,0)</f>
        <v>0</v>
      </c>
      <c r="BJ212" s="15" t="s">
        <v>83</v>
      </c>
      <c r="BK212" s="133">
        <f t="shared" ref="BK212:BK217" si="19">ROUND(I212*H212,2)</f>
        <v>0</v>
      </c>
      <c r="BL212" s="15" t="s">
        <v>207</v>
      </c>
      <c r="BM212" s="132" t="s">
        <v>365</v>
      </c>
    </row>
    <row r="213" spans="2:65" s="1" customFormat="1" ht="16.5" customHeight="1">
      <c r="B213" s="122"/>
      <c r="C213" s="217" t="s">
        <v>366</v>
      </c>
      <c r="D213" s="217" t="s">
        <v>295</v>
      </c>
      <c r="E213" s="218" t="s">
        <v>367</v>
      </c>
      <c r="F213" s="219" t="s">
        <v>368</v>
      </c>
      <c r="G213" s="220" t="s">
        <v>305</v>
      </c>
      <c r="H213" s="221">
        <v>3</v>
      </c>
      <c r="I213" s="139"/>
      <c r="J213" s="232">
        <f t="shared" si="10"/>
        <v>0</v>
      </c>
      <c r="K213" s="219" t="s">
        <v>136</v>
      </c>
      <c r="L213" s="140"/>
      <c r="M213" s="141" t="s">
        <v>1</v>
      </c>
      <c r="N213" s="142" t="s">
        <v>40</v>
      </c>
      <c r="P213" s="130">
        <f t="shared" si="11"/>
        <v>0</v>
      </c>
      <c r="Q213" s="130">
        <v>5.9800000000000001E-3</v>
      </c>
      <c r="R213" s="130">
        <f t="shared" si="12"/>
        <v>1.7940000000000001E-2</v>
      </c>
      <c r="S213" s="130">
        <v>0</v>
      </c>
      <c r="T213" s="130">
        <f t="shared" si="13"/>
        <v>0</v>
      </c>
      <c r="U213" s="131" t="s">
        <v>1</v>
      </c>
      <c r="AR213" s="132" t="s">
        <v>299</v>
      </c>
      <c r="AT213" s="132" t="s">
        <v>295</v>
      </c>
      <c r="AU213" s="132" t="s">
        <v>85</v>
      </c>
      <c r="AY213" s="15" t="s">
        <v>129</v>
      </c>
      <c r="BE213" s="133">
        <f t="shared" si="14"/>
        <v>0</v>
      </c>
      <c r="BF213" s="133">
        <f t="shared" si="15"/>
        <v>0</v>
      </c>
      <c r="BG213" s="133">
        <f t="shared" si="16"/>
        <v>0</v>
      </c>
      <c r="BH213" s="133">
        <f t="shared" si="17"/>
        <v>0</v>
      </c>
      <c r="BI213" s="133">
        <f t="shared" si="18"/>
        <v>0</v>
      </c>
      <c r="BJ213" s="15" t="s">
        <v>83</v>
      </c>
      <c r="BK213" s="133">
        <f t="shared" si="19"/>
        <v>0</v>
      </c>
      <c r="BL213" s="15" t="s">
        <v>207</v>
      </c>
      <c r="BM213" s="132" t="s">
        <v>369</v>
      </c>
    </row>
    <row r="214" spans="2:65" s="1" customFormat="1" ht="16.5" customHeight="1">
      <c r="B214" s="122"/>
      <c r="C214" s="203" t="s">
        <v>370</v>
      </c>
      <c r="D214" s="203" t="s">
        <v>132</v>
      </c>
      <c r="E214" s="204" t="s">
        <v>371</v>
      </c>
      <c r="F214" s="205" t="s">
        <v>372</v>
      </c>
      <c r="G214" s="206" t="s">
        <v>305</v>
      </c>
      <c r="H214" s="207">
        <v>1</v>
      </c>
      <c r="I214" s="127"/>
      <c r="J214" s="231">
        <f t="shared" si="10"/>
        <v>0</v>
      </c>
      <c r="K214" s="205" t="s">
        <v>1</v>
      </c>
      <c r="L214" s="30"/>
      <c r="M214" s="128" t="s">
        <v>1</v>
      </c>
      <c r="N214" s="129" t="s">
        <v>40</v>
      </c>
      <c r="P214" s="130">
        <f t="shared" si="11"/>
        <v>0</v>
      </c>
      <c r="Q214" s="130">
        <v>0</v>
      </c>
      <c r="R214" s="130">
        <f t="shared" si="12"/>
        <v>0</v>
      </c>
      <c r="S214" s="130">
        <v>0</v>
      </c>
      <c r="T214" s="130">
        <f t="shared" si="13"/>
        <v>0</v>
      </c>
      <c r="U214" s="131" t="s">
        <v>1</v>
      </c>
      <c r="AR214" s="132" t="s">
        <v>207</v>
      </c>
      <c r="AT214" s="132" t="s">
        <v>132</v>
      </c>
      <c r="AU214" s="132" t="s">
        <v>85</v>
      </c>
      <c r="AY214" s="15" t="s">
        <v>129</v>
      </c>
      <c r="BE214" s="133">
        <f t="shared" si="14"/>
        <v>0</v>
      </c>
      <c r="BF214" s="133">
        <f t="shared" si="15"/>
        <v>0</v>
      </c>
      <c r="BG214" s="133">
        <f t="shared" si="16"/>
        <v>0</v>
      </c>
      <c r="BH214" s="133">
        <f t="shared" si="17"/>
        <v>0</v>
      </c>
      <c r="BI214" s="133">
        <f t="shared" si="18"/>
        <v>0</v>
      </c>
      <c r="BJ214" s="15" t="s">
        <v>83</v>
      </c>
      <c r="BK214" s="133">
        <f t="shared" si="19"/>
        <v>0</v>
      </c>
      <c r="BL214" s="15" t="s">
        <v>207</v>
      </c>
      <c r="BM214" s="132" t="s">
        <v>373</v>
      </c>
    </row>
    <row r="215" spans="2:65" s="1" customFormat="1" ht="44.25" customHeight="1">
      <c r="B215" s="122"/>
      <c r="C215" s="203" t="s">
        <v>374</v>
      </c>
      <c r="D215" s="203" t="s">
        <v>132</v>
      </c>
      <c r="E215" s="204" t="s">
        <v>375</v>
      </c>
      <c r="F215" s="205" t="s">
        <v>376</v>
      </c>
      <c r="G215" s="206" t="s">
        <v>305</v>
      </c>
      <c r="H215" s="207">
        <v>1</v>
      </c>
      <c r="I215" s="127"/>
      <c r="J215" s="231">
        <f t="shared" si="10"/>
        <v>0</v>
      </c>
      <c r="K215" s="205" t="s">
        <v>136</v>
      </c>
      <c r="L215" s="30"/>
      <c r="M215" s="128" t="s">
        <v>1</v>
      </c>
      <c r="N215" s="129" t="s">
        <v>40</v>
      </c>
      <c r="P215" s="130">
        <f t="shared" si="11"/>
        <v>0</v>
      </c>
      <c r="Q215" s="130">
        <v>0</v>
      </c>
      <c r="R215" s="130">
        <f t="shared" si="12"/>
        <v>0</v>
      </c>
      <c r="S215" s="130">
        <v>0</v>
      </c>
      <c r="T215" s="130">
        <f t="shared" si="13"/>
        <v>0</v>
      </c>
      <c r="U215" s="131" t="s">
        <v>1</v>
      </c>
      <c r="AR215" s="132" t="s">
        <v>207</v>
      </c>
      <c r="AT215" s="132" t="s">
        <v>132</v>
      </c>
      <c r="AU215" s="132" t="s">
        <v>85</v>
      </c>
      <c r="AY215" s="15" t="s">
        <v>129</v>
      </c>
      <c r="BE215" s="133">
        <f t="shared" si="14"/>
        <v>0</v>
      </c>
      <c r="BF215" s="133">
        <f t="shared" si="15"/>
        <v>0</v>
      </c>
      <c r="BG215" s="133">
        <f t="shared" si="16"/>
        <v>0</v>
      </c>
      <c r="BH215" s="133">
        <f t="shared" si="17"/>
        <v>0</v>
      </c>
      <c r="BI215" s="133">
        <f t="shared" si="18"/>
        <v>0</v>
      </c>
      <c r="BJ215" s="15" t="s">
        <v>83</v>
      </c>
      <c r="BK215" s="133">
        <f t="shared" si="19"/>
        <v>0</v>
      </c>
      <c r="BL215" s="15" t="s">
        <v>207</v>
      </c>
      <c r="BM215" s="132" t="s">
        <v>377</v>
      </c>
    </row>
    <row r="216" spans="2:65" s="1" customFormat="1" ht="24.2" customHeight="1">
      <c r="B216" s="122"/>
      <c r="C216" s="203" t="s">
        <v>378</v>
      </c>
      <c r="D216" s="203" t="s">
        <v>132</v>
      </c>
      <c r="E216" s="204" t="s">
        <v>379</v>
      </c>
      <c r="F216" s="205" t="s">
        <v>380</v>
      </c>
      <c r="G216" s="206" t="s">
        <v>305</v>
      </c>
      <c r="H216" s="207">
        <v>1</v>
      </c>
      <c r="I216" s="127"/>
      <c r="J216" s="231">
        <f t="shared" si="10"/>
        <v>0</v>
      </c>
      <c r="K216" s="205" t="s">
        <v>136</v>
      </c>
      <c r="L216" s="30"/>
      <c r="M216" s="128" t="s">
        <v>1</v>
      </c>
      <c r="N216" s="129" t="s">
        <v>40</v>
      </c>
      <c r="P216" s="130">
        <f t="shared" si="11"/>
        <v>0</v>
      </c>
      <c r="Q216" s="130">
        <v>0</v>
      </c>
      <c r="R216" s="130">
        <f t="shared" si="12"/>
        <v>0</v>
      </c>
      <c r="S216" s="130">
        <v>0</v>
      </c>
      <c r="T216" s="130">
        <f t="shared" si="13"/>
        <v>0</v>
      </c>
      <c r="U216" s="131" t="s">
        <v>1</v>
      </c>
      <c r="AR216" s="132" t="s">
        <v>207</v>
      </c>
      <c r="AT216" s="132" t="s">
        <v>132</v>
      </c>
      <c r="AU216" s="132" t="s">
        <v>85</v>
      </c>
      <c r="AY216" s="15" t="s">
        <v>129</v>
      </c>
      <c r="BE216" s="133">
        <f t="shared" si="14"/>
        <v>0</v>
      </c>
      <c r="BF216" s="133">
        <f t="shared" si="15"/>
        <v>0</v>
      </c>
      <c r="BG216" s="133">
        <f t="shared" si="16"/>
        <v>0</v>
      </c>
      <c r="BH216" s="133">
        <f t="shared" si="17"/>
        <v>0</v>
      </c>
      <c r="BI216" s="133">
        <f t="shared" si="18"/>
        <v>0</v>
      </c>
      <c r="BJ216" s="15" t="s">
        <v>83</v>
      </c>
      <c r="BK216" s="133">
        <f t="shared" si="19"/>
        <v>0</v>
      </c>
      <c r="BL216" s="15" t="s">
        <v>207</v>
      </c>
      <c r="BM216" s="132" t="s">
        <v>381</v>
      </c>
    </row>
    <row r="217" spans="2:65" s="1" customFormat="1" ht="44.25" customHeight="1">
      <c r="B217" s="122"/>
      <c r="C217" s="123" t="s">
        <v>382</v>
      </c>
      <c r="D217" s="123" t="s">
        <v>132</v>
      </c>
      <c r="E217" s="124" t="s">
        <v>383</v>
      </c>
      <c r="F217" s="125" t="s">
        <v>384</v>
      </c>
      <c r="G217" s="126" t="s">
        <v>385</v>
      </c>
      <c r="H217" s="143"/>
      <c r="I217" s="127"/>
      <c r="J217" s="231">
        <f t="shared" si="10"/>
        <v>0</v>
      </c>
      <c r="K217" s="205" t="s">
        <v>136</v>
      </c>
      <c r="L217" s="30"/>
      <c r="M217" s="128" t="s">
        <v>1</v>
      </c>
      <c r="N217" s="129" t="s">
        <v>40</v>
      </c>
      <c r="P217" s="130">
        <f t="shared" si="11"/>
        <v>0</v>
      </c>
      <c r="Q217" s="130">
        <v>0</v>
      </c>
      <c r="R217" s="130">
        <f t="shared" si="12"/>
        <v>0</v>
      </c>
      <c r="S217" s="130">
        <v>0</v>
      </c>
      <c r="T217" s="130">
        <f t="shared" si="13"/>
        <v>0</v>
      </c>
      <c r="U217" s="131" t="s">
        <v>1</v>
      </c>
      <c r="AR217" s="132" t="s">
        <v>207</v>
      </c>
      <c r="AT217" s="132" t="s">
        <v>132</v>
      </c>
      <c r="AU217" s="132" t="s">
        <v>85</v>
      </c>
      <c r="AY217" s="15" t="s">
        <v>129</v>
      </c>
      <c r="BE217" s="133">
        <f t="shared" si="14"/>
        <v>0</v>
      </c>
      <c r="BF217" s="133">
        <f t="shared" si="15"/>
        <v>0</v>
      </c>
      <c r="BG217" s="133">
        <f t="shared" si="16"/>
        <v>0</v>
      </c>
      <c r="BH217" s="133">
        <f t="shared" si="17"/>
        <v>0</v>
      </c>
      <c r="BI217" s="133">
        <f t="shared" si="18"/>
        <v>0</v>
      </c>
      <c r="BJ217" s="15" t="s">
        <v>83</v>
      </c>
      <c r="BK217" s="133">
        <f t="shared" si="19"/>
        <v>0</v>
      </c>
      <c r="BL217" s="15" t="s">
        <v>207</v>
      </c>
      <c r="BM217" s="132" t="s">
        <v>386</v>
      </c>
    </row>
    <row r="218" spans="2:65" s="11" customFormat="1" ht="22.9" customHeight="1">
      <c r="B218" s="112"/>
      <c r="C218" s="213"/>
      <c r="D218" s="214" t="s">
        <v>74</v>
      </c>
      <c r="E218" s="215" t="s">
        <v>387</v>
      </c>
      <c r="F218" s="215" t="s">
        <v>388</v>
      </c>
      <c r="G218" s="213"/>
      <c r="H218" s="213"/>
      <c r="I218" s="115"/>
      <c r="J218" s="230">
        <f>BK218</f>
        <v>0</v>
      </c>
      <c r="K218" s="213"/>
      <c r="L218" s="112"/>
      <c r="M218" s="116"/>
      <c r="P218" s="117">
        <f>SUM(P219:P239)</f>
        <v>0</v>
      </c>
      <c r="R218" s="117">
        <f>SUM(R219:R239)</f>
        <v>6.6384624800000012</v>
      </c>
      <c r="T218" s="117">
        <f>SUM(T219:T239)</f>
        <v>7.9507999999999992</v>
      </c>
      <c r="U218" s="118"/>
      <c r="AR218" s="113" t="s">
        <v>85</v>
      </c>
      <c r="AT218" s="119" t="s">
        <v>74</v>
      </c>
      <c r="AU218" s="119" t="s">
        <v>83</v>
      </c>
      <c r="AY218" s="113" t="s">
        <v>129</v>
      </c>
      <c r="BK218" s="120">
        <f>SUM(BK219:BK239)</f>
        <v>0</v>
      </c>
    </row>
    <row r="219" spans="2:65" s="1" customFormat="1" ht="44.25" customHeight="1">
      <c r="B219" s="122"/>
      <c r="C219" s="203" t="s">
        <v>389</v>
      </c>
      <c r="D219" s="203" t="s">
        <v>132</v>
      </c>
      <c r="E219" s="204" t="s">
        <v>390</v>
      </c>
      <c r="F219" s="205" t="s">
        <v>391</v>
      </c>
      <c r="G219" s="206" t="s">
        <v>184</v>
      </c>
      <c r="H219" s="207">
        <v>40</v>
      </c>
      <c r="I219" s="127"/>
      <c r="J219" s="231">
        <f>ROUND(I219*H219,2)</f>
        <v>0</v>
      </c>
      <c r="K219" s="205" t="s">
        <v>136</v>
      </c>
      <c r="L219" s="30"/>
      <c r="M219" s="128" t="s">
        <v>1</v>
      </c>
      <c r="N219" s="129" t="s">
        <v>40</v>
      </c>
      <c r="P219" s="130">
        <f>O219*H219</f>
        <v>0</v>
      </c>
      <c r="Q219" s="130">
        <v>0</v>
      </c>
      <c r="R219" s="130">
        <f>Q219*H219</f>
        <v>0</v>
      </c>
      <c r="S219" s="130">
        <v>1.2319999999999999E-2</v>
      </c>
      <c r="T219" s="130">
        <f>S219*H219</f>
        <v>0.49279999999999996</v>
      </c>
      <c r="U219" s="131" t="s">
        <v>1</v>
      </c>
      <c r="AR219" s="132" t="s">
        <v>207</v>
      </c>
      <c r="AT219" s="132" t="s">
        <v>132</v>
      </c>
      <c r="AU219" s="132" t="s">
        <v>85</v>
      </c>
      <c r="AY219" s="15" t="s">
        <v>129</v>
      </c>
      <c r="BE219" s="133">
        <f>IF(N219="základní",J219,0)</f>
        <v>0</v>
      </c>
      <c r="BF219" s="133">
        <f>IF(N219="snížená",J219,0)</f>
        <v>0</v>
      </c>
      <c r="BG219" s="133">
        <f>IF(N219="zákl. přenesená",J219,0)</f>
        <v>0</v>
      </c>
      <c r="BH219" s="133">
        <f>IF(N219="sníž. přenesená",J219,0)</f>
        <v>0</v>
      </c>
      <c r="BI219" s="133">
        <f>IF(N219="nulová",J219,0)</f>
        <v>0</v>
      </c>
      <c r="BJ219" s="15" t="s">
        <v>83</v>
      </c>
      <c r="BK219" s="133">
        <f>ROUND(I219*H219,2)</f>
        <v>0</v>
      </c>
      <c r="BL219" s="15" t="s">
        <v>207</v>
      </c>
      <c r="BM219" s="132" t="s">
        <v>392</v>
      </c>
    </row>
    <row r="220" spans="2:65" s="1" customFormat="1" ht="24.2" customHeight="1">
      <c r="B220" s="122"/>
      <c r="C220" s="203" t="s">
        <v>393</v>
      </c>
      <c r="D220" s="203" t="s">
        <v>132</v>
      </c>
      <c r="E220" s="204" t="s">
        <v>394</v>
      </c>
      <c r="F220" s="205" t="s">
        <v>395</v>
      </c>
      <c r="G220" s="206" t="s">
        <v>184</v>
      </c>
      <c r="H220" s="207">
        <v>40</v>
      </c>
      <c r="I220" s="127"/>
      <c r="J220" s="231">
        <f>ROUND(I220*H220,2)</f>
        <v>0</v>
      </c>
      <c r="K220" s="205" t="s">
        <v>136</v>
      </c>
      <c r="L220" s="30"/>
      <c r="M220" s="128" t="s">
        <v>1</v>
      </c>
      <c r="N220" s="129" t="s">
        <v>40</v>
      </c>
      <c r="P220" s="130">
        <f>O220*H220</f>
        <v>0</v>
      </c>
      <c r="Q220" s="130">
        <v>1.363E-2</v>
      </c>
      <c r="R220" s="130">
        <f>Q220*H220</f>
        <v>0.54520000000000002</v>
      </c>
      <c r="S220" s="130">
        <v>0</v>
      </c>
      <c r="T220" s="130">
        <f>S220*H220</f>
        <v>0</v>
      </c>
      <c r="U220" s="131" t="s">
        <v>1</v>
      </c>
      <c r="AR220" s="132" t="s">
        <v>207</v>
      </c>
      <c r="AT220" s="132" t="s">
        <v>132</v>
      </c>
      <c r="AU220" s="132" t="s">
        <v>85</v>
      </c>
      <c r="AY220" s="15" t="s">
        <v>129</v>
      </c>
      <c r="BE220" s="133">
        <f>IF(N220="základní",J220,0)</f>
        <v>0</v>
      </c>
      <c r="BF220" s="133">
        <f>IF(N220="snížená",J220,0)</f>
        <v>0</v>
      </c>
      <c r="BG220" s="133">
        <f>IF(N220="zákl. přenesená",J220,0)</f>
        <v>0</v>
      </c>
      <c r="BH220" s="133">
        <f>IF(N220="sníž. přenesená",J220,0)</f>
        <v>0</v>
      </c>
      <c r="BI220" s="133">
        <f>IF(N220="nulová",J220,0)</f>
        <v>0</v>
      </c>
      <c r="BJ220" s="15" t="s">
        <v>83</v>
      </c>
      <c r="BK220" s="133">
        <f>ROUND(I220*H220,2)</f>
        <v>0</v>
      </c>
      <c r="BL220" s="15" t="s">
        <v>207</v>
      </c>
      <c r="BM220" s="132" t="s">
        <v>396</v>
      </c>
    </row>
    <row r="221" spans="2:65" s="1" customFormat="1" ht="37.9" customHeight="1">
      <c r="B221" s="122"/>
      <c r="C221" s="203" t="s">
        <v>397</v>
      </c>
      <c r="D221" s="203" t="s">
        <v>132</v>
      </c>
      <c r="E221" s="204" t="s">
        <v>398</v>
      </c>
      <c r="F221" s="205" t="s">
        <v>399</v>
      </c>
      <c r="G221" s="206" t="s">
        <v>135</v>
      </c>
      <c r="H221" s="207">
        <v>271.2</v>
      </c>
      <c r="I221" s="127"/>
      <c r="J221" s="231">
        <f>ROUND(I221*H221,2)</f>
        <v>0</v>
      </c>
      <c r="K221" s="205" t="s">
        <v>136</v>
      </c>
      <c r="L221" s="30"/>
      <c r="M221" s="128" t="s">
        <v>1</v>
      </c>
      <c r="N221" s="129" t="s">
        <v>40</v>
      </c>
      <c r="P221" s="130">
        <f>O221*H221</f>
        <v>0</v>
      </c>
      <c r="Q221" s="130">
        <v>0</v>
      </c>
      <c r="R221" s="130">
        <f>Q221*H221</f>
        <v>0</v>
      </c>
      <c r="S221" s="130">
        <v>0</v>
      </c>
      <c r="T221" s="130">
        <f>S221*H221</f>
        <v>0</v>
      </c>
      <c r="U221" s="131" t="s">
        <v>1</v>
      </c>
      <c r="AR221" s="132" t="s">
        <v>207</v>
      </c>
      <c r="AT221" s="132" t="s">
        <v>132</v>
      </c>
      <c r="AU221" s="132" t="s">
        <v>85</v>
      </c>
      <c r="AY221" s="15" t="s">
        <v>129</v>
      </c>
      <c r="BE221" s="133">
        <f>IF(N221="základní",J221,0)</f>
        <v>0</v>
      </c>
      <c r="BF221" s="133">
        <f>IF(N221="snížená",J221,0)</f>
        <v>0</v>
      </c>
      <c r="BG221" s="133">
        <f>IF(N221="zákl. přenesená",J221,0)</f>
        <v>0</v>
      </c>
      <c r="BH221" s="133">
        <f>IF(N221="sníž. přenesená",J221,0)</f>
        <v>0</v>
      </c>
      <c r="BI221" s="133">
        <f>IF(N221="nulová",J221,0)</f>
        <v>0</v>
      </c>
      <c r="BJ221" s="15" t="s">
        <v>83</v>
      </c>
      <c r="BK221" s="133">
        <f>ROUND(I221*H221,2)</f>
        <v>0</v>
      </c>
      <c r="BL221" s="15" t="s">
        <v>207</v>
      </c>
      <c r="BM221" s="132" t="s">
        <v>400</v>
      </c>
    </row>
    <row r="222" spans="2:65" s="1" customFormat="1" ht="24.2" customHeight="1">
      <c r="B222" s="122"/>
      <c r="C222" s="217" t="s">
        <v>401</v>
      </c>
      <c r="D222" s="217" t="s">
        <v>295</v>
      </c>
      <c r="E222" s="218" t="s">
        <v>402</v>
      </c>
      <c r="F222" s="219" t="s">
        <v>403</v>
      </c>
      <c r="G222" s="220" t="s">
        <v>404</v>
      </c>
      <c r="H222" s="221">
        <v>6.5090000000000003</v>
      </c>
      <c r="I222" s="139"/>
      <c r="J222" s="232">
        <f>ROUND(I222*H222,2)</f>
        <v>0</v>
      </c>
      <c r="K222" s="219" t="s">
        <v>136</v>
      </c>
      <c r="L222" s="140"/>
      <c r="M222" s="141" t="s">
        <v>1</v>
      </c>
      <c r="N222" s="142" t="s">
        <v>40</v>
      </c>
      <c r="P222" s="130">
        <f>O222*H222</f>
        <v>0</v>
      </c>
      <c r="Q222" s="130">
        <v>0.55000000000000004</v>
      </c>
      <c r="R222" s="130">
        <f>Q222*H222</f>
        <v>3.5799500000000006</v>
      </c>
      <c r="S222" s="130">
        <v>0</v>
      </c>
      <c r="T222" s="130">
        <f>S222*H222</f>
        <v>0</v>
      </c>
      <c r="U222" s="131" t="s">
        <v>1</v>
      </c>
      <c r="AR222" s="132" t="s">
        <v>299</v>
      </c>
      <c r="AT222" s="132" t="s">
        <v>295</v>
      </c>
      <c r="AU222" s="132" t="s">
        <v>85</v>
      </c>
      <c r="AY222" s="15" t="s">
        <v>129</v>
      </c>
      <c r="BE222" s="133">
        <f>IF(N222="základní",J222,0)</f>
        <v>0</v>
      </c>
      <c r="BF222" s="133">
        <f>IF(N222="snížená",J222,0)</f>
        <v>0</v>
      </c>
      <c r="BG222" s="133">
        <f>IF(N222="zákl. přenesená",J222,0)</f>
        <v>0</v>
      </c>
      <c r="BH222" s="133">
        <f>IF(N222="sníž. přenesená",J222,0)</f>
        <v>0</v>
      </c>
      <c r="BI222" s="133">
        <f>IF(N222="nulová",J222,0)</f>
        <v>0</v>
      </c>
      <c r="BJ222" s="15" t="s">
        <v>83</v>
      </c>
      <c r="BK222" s="133">
        <f>ROUND(I222*H222,2)</f>
        <v>0</v>
      </c>
      <c r="BL222" s="15" t="s">
        <v>207</v>
      </c>
      <c r="BM222" s="132" t="s">
        <v>405</v>
      </c>
    </row>
    <row r="223" spans="2:65" s="12" customFormat="1" ht="11.25">
      <c r="B223" s="134"/>
      <c r="C223" s="208"/>
      <c r="D223" s="209" t="s">
        <v>150</v>
      </c>
      <c r="E223" s="208"/>
      <c r="F223" s="211" t="s">
        <v>406</v>
      </c>
      <c r="G223" s="208"/>
      <c r="H223" s="212">
        <v>6.5090000000000003</v>
      </c>
      <c r="I223" s="136"/>
      <c r="J223" s="208"/>
      <c r="K223" s="208"/>
      <c r="L223" s="134"/>
      <c r="M223" s="137"/>
      <c r="U223" s="138"/>
      <c r="AT223" s="135" t="s">
        <v>150</v>
      </c>
      <c r="AU223" s="135" t="s">
        <v>85</v>
      </c>
      <c r="AV223" s="12" t="s">
        <v>85</v>
      </c>
      <c r="AW223" s="12" t="s">
        <v>3</v>
      </c>
      <c r="AX223" s="12" t="s">
        <v>83</v>
      </c>
      <c r="AY223" s="135" t="s">
        <v>129</v>
      </c>
    </row>
    <row r="224" spans="2:65" s="1" customFormat="1" ht="49.15" customHeight="1">
      <c r="B224" s="122"/>
      <c r="C224" s="203" t="s">
        <v>407</v>
      </c>
      <c r="D224" s="203" t="s">
        <v>132</v>
      </c>
      <c r="E224" s="204" t="s">
        <v>408</v>
      </c>
      <c r="F224" s="205" t="s">
        <v>409</v>
      </c>
      <c r="G224" s="206" t="s">
        <v>135</v>
      </c>
      <c r="H224" s="207">
        <v>271.2</v>
      </c>
      <c r="I224" s="127"/>
      <c r="J224" s="231">
        <f>ROUND(I224*H224,2)</f>
        <v>0</v>
      </c>
      <c r="K224" s="205" t="s">
        <v>136</v>
      </c>
      <c r="L224" s="30"/>
      <c r="M224" s="128" t="s">
        <v>1</v>
      </c>
      <c r="N224" s="129" t="s">
        <v>40</v>
      </c>
      <c r="P224" s="130">
        <f>O224*H224</f>
        <v>0</v>
      </c>
      <c r="Q224" s="130">
        <v>0</v>
      </c>
      <c r="R224" s="130">
        <f>Q224*H224</f>
        <v>0</v>
      </c>
      <c r="S224" s="130">
        <v>1.4999999999999999E-2</v>
      </c>
      <c r="T224" s="130">
        <f>S224*H224</f>
        <v>4.0679999999999996</v>
      </c>
      <c r="U224" s="131" t="s">
        <v>1</v>
      </c>
      <c r="AR224" s="132" t="s">
        <v>207</v>
      </c>
      <c r="AT224" s="132" t="s">
        <v>132</v>
      </c>
      <c r="AU224" s="132" t="s">
        <v>85</v>
      </c>
      <c r="AY224" s="15" t="s">
        <v>129</v>
      </c>
      <c r="BE224" s="133">
        <f>IF(N224="základní",J224,0)</f>
        <v>0</v>
      </c>
      <c r="BF224" s="133">
        <f>IF(N224="snížená",J224,0)</f>
        <v>0</v>
      </c>
      <c r="BG224" s="133">
        <f>IF(N224="zákl. přenesená",J224,0)</f>
        <v>0</v>
      </c>
      <c r="BH224" s="133">
        <f>IF(N224="sníž. přenesená",J224,0)</f>
        <v>0</v>
      </c>
      <c r="BI224" s="133">
        <f>IF(N224="nulová",J224,0)</f>
        <v>0</v>
      </c>
      <c r="BJ224" s="15" t="s">
        <v>83</v>
      </c>
      <c r="BK224" s="133">
        <f>ROUND(I224*H224,2)</f>
        <v>0</v>
      </c>
      <c r="BL224" s="15" t="s">
        <v>207</v>
      </c>
      <c r="BM224" s="132" t="s">
        <v>410</v>
      </c>
    </row>
    <row r="225" spans="2:65" s="12" customFormat="1" ht="11.25">
      <c r="B225" s="134"/>
      <c r="C225" s="208"/>
      <c r="D225" s="209" t="s">
        <v>150</v>
      </c>
      <c r="E225" s="210" t="s">
        <v>1</v>
      </c>
      <c r="F225" s="211" t="s">
        <v>411</v>
      </c>
      <c r="G225" s="208"/>
      <c r="H225" s="212">
        <v>271.2</v>
      </c>
      <c r="I225" s="136"/>
      <c r="J225" s="208"/>
      <c r="K225" s="208"/>
      <c r="L225" s="134"/>
      <c r="M225" s="137"/>
      <c r="U225" s="138"/>
      <c r="AT225" s="135" t="s">
        <v>150</v>
      </c>
      <c r="AU225" s="135" t="s">
        <v>85</v>
      </c>
      <c r="AV225" s="12" t="s">
        <v>85</v>
      </c>
      <c r="AW225" s="12" t="s">
        <v>31</v>
      </c>
      <c r="AX225" s="12" t="s">
        <v>83</v>
      </c>
      <c r="AY225" s="135" t="s">
        <v>129</v>
      </c>
    </row>
    <row r="226" spans="2:65" s="1" customFormat="1" ht="33" customHeight="1">
      <c r="B226" s="122"/>
      <c r="C226" s="203" t="s">
        <v>412</v>
      </c>
      <c r="D226" s="203" t="s">
        <v>132</v>
      </c>
      <c r="E226" s="204" t="s">
        <v>413</v>
      </c>
      <c r="F226" s="205" t="s">
        <v>414</v>
      </c>
      <c r="G226" s="206" t="s">
        <v>135</v>
      </c>
      <c r="H226" s="207">
        <v>678</v>
      </c>
      <c r="I226" s="127"/>
      <c r="J226" s="231">
        <f>ROUND(I226*H226,2)</f>
        <v>0</v>
      </c>
      <c r="K226" s="205" t="s">
        <v>136</v>
      </c>
      <c r="L226" s="30"/>
      <c r="M226" s="128" t="s">
        <v>1</v>
      </c>
      <c r="N226" s="129" t="s">
        <v>40</v>
      </c>
      <c r="P226" s="130">
        <f>O226*H226</f>
        <v>0</v>
      </c>
      <c r="Q226" s="130">
        <v>0</v>
      </c>
      <c r="R226" s="130">
        <f>Q226*H226</f>
        <v>0</v>
      </c>
      <c r="S226" s="130">
        <v>0</v>
      </c>
      <c r="T226" s="130">
        <f>S226*H226</f>
        <v>0</v>
      </c>
      <c r="U226" s="131" t="s">
        <v>1</v>
      </c>
      <c r="AR226" s="132" t="s">
        <v>207</v>
      </c>
      <c r="AT226" s="132" t="s">
        <v>132</v>
      </c>
      <c r="AU226" s="132" t="s">
        <v>85</v>
      </c>
      <c r="AY226" s="15" t="s">
        <v>129</v>
      </c>
      <c r="BE226" s="133">
        <f>IF(N226="základní",J226,0)</f>
        <v>0</v>
      </c>
      <c r="BF226" s="133">
        <f>IF(N226="snížená",J226,0)</f>
        <v>0</v>
      </c>
      <c r="BG226" s="133">
        <f>IF(N226="zákl. přenesená",J226,0)</f>
        <v>0</v>
      </c>
      <c r="BH226" s="133">
        <f>IF(N226="sníž. přenesená",J226,0)</f>
        <v>0</v>
      </c>
      <c r="BI226" s="133">
        <f>IF(N226="nulová",J226,0)</f>
        <v>0</v>
      </c>
      <c r="BJ226" s="15" t="s">
        <v>83</v>
      </c>
      <c r="BK226" s="133">
        <f>ROUND(I226*H226,2)</f>
        <v>0</v>
      </c>
      <c r="BL226" s="15" t="s">
        <v>207</v>
      </c>
      <c r="BM226" s="132" t="s">
        <v>415</v>
      </c>
    </row>
    <row r="227" spans="2:65" s="12" customFormat="1" ht="11.25">
      <c r="B227" s="134"/>
      <c r="C227" s="208"/>
      <c r="D227" s="209" t="s">
        <v>150</v>
      </c>
      <c r="E227" s="210" t="s">
        <v>1</v>
      </c>
      <c r="F227" s="211" t="s">
        <v>416</v>
      </c>
      <c r="G227" s="208"/>
      <c r="H227" s="212">
        <v>678</v>
      </c>
      <c r="I227" s="136"/>
      <c r="J227" s="208"/>
      <c r="K227" s="208"/>
      <c r="L227" s="134"/>
      <c r="M227" s="137"/>
      <c r="U227" s="138"/>
      <c r="AT227" s="135" t="s">
        <v>150</v>
      </c>
      <c r="AU227" s="135" t="s">
        <v>85</v>
      </c>
      <c r="AV227" s="12" t="s">
        <v>85</v>
      </c>
      <c r="AW227" s="12" t="s">
        <v>31</v>
      </c>
      <c r="AX227" s="12" t="s">
        <v>83</v>
      </c>
      <c r="AY227" s="135" t="s">
        <v>129</v>
      </c>
    </row>
    <row r="228" spans="2:65" s="1" customFormat="1" ht="24.2" customHeight="1">
      <c r="B228" s="122"/>
      <c r="C228" s="217" t="s">
        <v>417</v>
      </c>
      <c r="D228" s="217" t="s">
        <v>295</v>
      </c>
      <c r="E228" s="218" t="s">
        <v>418</v>
      </c>
      <c r="F228" s="219" t="s">
        <v>419</v>
      </c>
      <c r="G228" s="220" t="s">
        <v>404</v>
      </c>
      <c r="H228" s="221">
        <v>1.7090000000000001</v>
      </c>
      <c r="I228" s="139"/>
      <c r="J228" s="232">
        <f>ROUND(I228*H228,2)</f>
        <v>0</v>
      </c>
      <c r="K228" s="219" t="s">
        <v>1</v>
      </c>
      <c r="L228" s="140"/>
      <c r="M228" s="141" t="s">
        <v>1</v>
      </c>
      <c r="N228" s="142" t="s">
        <v>40</v>
      </c>
      <c r="P228" s="130">
        <f>O228*H228</f>
        <v>0</v>
      </c>
      <c r="Q228" s="130">
        <v>0.55000000000000004</v>
      </c>
      <c r="R228" s="130">
        <f>Q228*H228</f>
        <v>0.93995000000000006</v>
      </c>
      <c r="S228" s="130">
        <v>0</v>
      </c>
      <c r="T228" s="130">
        <f>S228*H228</f>
        <v>0</v>
      </c>
      <c r="U228" s="131" t="s">
        <v>1</v>
      </c>
      <c r="AR228" s="132" t="s">
        <v>299</v>
      </c>
      <c r="AT228" s="132" t="s">
        <v>295</v>
      </c>
      <c r="AU228" s="132" t="s">
        <v>85</v>
      </c>
      <c r="AY228" s="15" t="s">
        <v>129</v>
      </c>
      <c r="BE228" s="133">
        <f>IF(N228="základní",J228,0)</f>
        <v>0</v>
      </c>
      <c r="BF228" s="133">
        <f>IF(N228="snížená",J228,0)</f>
        <v>0</v>
      </c>
      <c r="BG228" s="133">
        <f>IF(N228="zákl. přenesená",J228,0)</f>
        <v>0</v>
      </c>
      <c r="BH228" s="133">
        <f>IF(N228="sníž. přenesená",J228,0)</f>
        <v>0</v>
      </c>
      <c r="BI228" s="133">
        <f>IF(N228="nulová",J228,0)</f>
        <v>0</v>
      </c>
      <c r="BJ228" s="15" t="s">
        <v>83</v>
      </c>
      <c r="BK228" s="133">
        <f>ROUND(I228*H228,2)</f>
        <v>0</v>
      </c>
      <c r="BL228" s="15" t="s">
        <v>207</v>
      </c>
      <c r="BM228" s="132" t="s">
        <v>420</v>
      </c>
    </row>
    <row r="229" spans="2:65" s="12" customFormat="1" ht="11.25">
      <c r="B229" s="134"/>
      <c r="C229" s="208"/>
      <c r="D229" s="209" t="s">
        <v>150</v>
      </c>
      <c r="E229" s="210" t="s">
        <v>1</v>
      </c>
      <c r="F229" s="211" t="s">
        <v>421</v>
      </c>
      <c r="G229" s="208"/>
      <c r="H229" s="212">
        <v>1.7090000000000001</v>
      </c>
      <c r="I229" s="136"/>
      <c r="J229" s="208"/>
      <c r="K229" s="208"/>
      <c r="L229" s="134"/>
      <c r="M229" s="137"/>
      <c r="U229" s="138"/>
      <c r="AT229" s="135" t="s">
        <v>150</v>
      </c>
      <c r="AU229" s="135" t="s">
        <v>85</v>
      </c>
      <c r="AV229" s="12" t="s">
        <v>85</v>
      </c>
      <c r="AW229" s="12" t="s">
        <v>31</v>
      </c>
      <c r="AX229" s="12" t="s">
        <v>83</v>
      </c>
      <c r="AY229" s="135" t="s">
        <v>129</v>
      </c>
    </row>
    <row r="230" spans="2:65" s="1" customFormat="1" ht="24.2" customHeight="1">
      <c r="B230" s="122"/>
      <c r="C230" s="203" t="s">
        <v>422</v>
      </c>
      <c r="D230" s="203" t="s">
        <v>132</v>
      </c>
      <c r="E230" s="204" t="s">
        <v>423</v>
      </c>
      <c r="F230" s="205" t="s">
        <v>424</v>
      </c>
      <c r="G230" s="206" t="s">
        <v>184</v>
      </c>
      <c r="H230" s="207">
        <v>678.12400000000002</v>
      </c>
      <c r="I230" s="127"/>
      <c r="J230" s="231">
        <f>ROUND(I230*H230,2)</f>
        <v>0</v>
      </c>
      <c r="K230" s="205" t="s">
        <v>136</v>
      </c>
      <c r="L230" s="30"/>
      <c r="M230" s="128" t="s">
        <v>1</v>
      </c>
      <c r="N230" s="129" t="s">
        <v>40</v>
      </c>
      <c r="P230" s="130">
        <f>O230*H230</f>
        <v>0</v>
      </c>
      <c r="Q230" s="130">
        <v>2.0000000000000002E-5</v>
      </c>
      <c r="R230" s="130">
        <f>Q230*H230</f>
        <v>1.3562480000000002E-2</v>
      </c>
      <c r="S230" s="130">
        <v>0</v>
      </c>
      <c r="T230" s="130">
        <f>S230*H230</f>
        <v>0</v>
      </c>
      <c r="U230" s="131" t="s">
        <v>1</v>
      </c>
      <c r="AR230" s="132" t="s">
        <v>207</v>
      </c>
      <c r="AT230" s="132" t="s">
        <v>132</v>
      </c>
      <c r="AU230" s="132" t="s">
        <v>85</v>
      </c>
      <c r="AY230" s="15" t="s">
        <v>129</v>
      </c>
      <c r="BE230" s="133">
        <f>IF(N230="základní",J230,0)</f>
        <v>0</v>
      </c>
      <c r="BF230" s="133">
        <f>IF(N230="snížená",J230,0)</f>
        <v>0</v>
      </c>
      <c r="BG230" s="133">
        <f>IF(N230="zákl. přenesená",J230,0)</f>
        <v>0</v>
      </c>
      <c r="BH230" s="133">
        <f>IF(N230="sníž. přenesená",J230,0)</f>
        <v>0</v>
      </c>
      <c r="BI230" s="133">
        <f>IF(N230="nulová",J230,0)</f>
        <v>0</v>
      </c>
      <c r="BJ230" s="15" t="s">
        <v>83</v>
      </c>
      <c r="BK230" s="133">
        <f>ROUND(I230*H230,2)</f>
        <v>0</v>
      </c>
      <c r="BL230" s="15" t="s">
        <v>207</v>
      </c>
      <c r="BM230" s="132" t="s">
        <v>425</v>
      </c>
    </row>
    <row r="231" spans="2:65" s="12" customFormat="1" ht="11.25">
      <c r="B231" s="134"/>
      <c r="C231" s="208"/>
      <c r="D231" s="209" t="s">
        <v>150</v>
      </c>
      <c r="E231" s="210" t="s">
        <v>1</v>
      </c>
      <c r="F231" s="211" t="s">
        <v>426</v>
      </c>
      <c r="G231" s="208"/>
      <c r="H231" s="212">
        <v>0.124</v>
      </c>
      <c r="I231" s="136"/>
      <c r="J231" s="208"/>
      <c r="K231" s="208"/>
      <c r="L231" s="134"/>
      <c r="M231" s="137"/>
      <c r="U231" s="138"/>
      <c r="AT231" s="135" t="s">
        <v>150</v>
      </c>
      <c r="AU231" s="135" t="s">
        <v>85</v>
      </c>
      <c r="AV231" s="12" t="s">
        <v>85</v>
      </c>
      <c r="AW231" s="12" t="s">
        <v>31</v>
      </c>
      <c r="AX231" s="12" t="s">
        <v>75</v>
      </c>
      <c r="AY231" s="135" t="s">
        <v>129</v>
      </c>
    </row>
    <row r="232" spans="2:65" s="12" customFormat="1" ht="11.25">
      <c r="B232" s="134"/>
      <c r="C232" s="208"/>
      <c r="D232" s="209" t="s">
        <v>150</v>
      </c>
      <c r="E232" s="210" t="s">
        <v>1</v>
      </c>
      <c r="F232" s="211" t="s">
        <v>427</v>
      </c>
      <c r="G232" s="208"/>
      <c r="H232" s="212">
        <v>678</v>
      </c>
      <c r="I232" s="136"/>
      <c r="J232" s="208"/>
      <c r="K232" s="208"/>
      <c r="L232" s="134"/>
      <c r="M232" s="137"/>
      <c r="U232" s="138"/>
      <c r="AT232" s="135" t="s">
        <v>150</v>
      </c>
      <c r="AU232" s="135" t="s">
        <v>85</v>
      </c>
      <c r="AV232" s="12" t="s">
        <v>85</v>
      </c>
      <c r="AW232" s="12" t="s">
        <v>31</v>
      </c>
      <c r="AX232" s="12" t="s">
        <v>75</v>
      </c>
      <c r="AY232" s="135" t="s">
        <v>129</v>
      </c>
    </row>
    <row r="233" spans="2:65" s="13" customFormat="1" ht="11.25">
      <c r="B233" s="144"/>
      <c r="C233" s="222"/>
      <c r="D233" s="209" t="s">
        <v>150</v>
      </c>
      <c r="E233" s="223" t="s">
        <v>1</v>
      </c>
      <c r="F233" s="224" t="s">
        <v>428</v>
      </c>
      <c r="G233" s="222"/>
      <c r="H233" s="225">
        <v>678.12400000000002</v>
      </c>
      <c r="I233" s="146"/>
      <c r="J233" s="222"/>
      <c r="K233" s="222"/>
      <c r="L233" s="144"/>
      <c r="M233" s="147"/>
      <c r="U233" s="148"/>
      <c r="AT233" s="145" t="s">
        <v>150</v>
      </c>
      <c r="AU233" s="145" t="s">
        <v>85</v>
      </c>
      <c r="AV233" s="13" t="s">
        <v>137</v>
      </c>
      <c r="AW233" s="13" t="s">
        <v>31</v>
      </c>
      <c r="AX233" s="13" t="s">
        <v>83</v>
      </c>
      <c r="AY233" s="145" t="s">
        <v>129</v>
      </c>
    </row>
    <row r="234" spans="2:65" s="1" customFormat="1" ht="16.5" customHeight="1">
      <c r="B234" s="122"/>
      <c r="C234" s="217" t="s">
        <v>429</v>
      </c>
      <c r="D234" s="217" t="s">
        <v>295</v>
      </c>
      <c r="E234" s="218" t="s">
        <v>430</v>
      </c>
      <c r="F234" s="219" t="s">
        <v>431</v>
      </c>
      <c r="G234" s="220" t="s">
        <v>404</v>
      </c>
      <c r="H234" s="221">
        <v>2.8359999999999999</v>
      </c>
      <c r="I234" s="139"/>
      <c r="J234" s="232">
        <f>ROUND(I234*H234,2)</f>
        <v>0</v>
      </c>
      <c r="K234" s="219" t="s">
        <v>136</v>
      </c>
      <c r="L234" s="140"/>
      <c r="M234" s="141" t="s">
        <v>1</v>
      </c>
      <c r="N234" s="142" t="s">
        <v>40</v>
      </c>
      <c r="P234" s="130">
        <f>O234*H234</f>
        <v>0</v>
      </c>
      <c r="Q234" s="130">
        <v>0.55000000000000004</v>
      </c>
      <c r="R234" s="130">
        <f>Q234*H234</f>
        <v>1.5598000000000001</v>
      </c>
      <c r="S234" s="130">
        <v>0</v>
      </c>
      <c r="T234" s="130">
        <f>S234*H234</f>
        <v>0</v>
      </c>
      <c r="U234" s="131" t="s">
        <v>1</v>
      </c>
      <c r="AR234" s="132" t="s">
        <v>299</v>
      </c>
      <c r="AT234" s="132" t="s">
        <v>295</v>
      </c>
      <c r="AU234" s="132" t="s">
        <v>85</v>
      </c>
      <c r="AY234" s="15" t="s">
        <v>129</v>
      </c>
      <c r="BE234" s="133">
        <f>IF(N234="základní",J234,0)</f>
        <v>0</v>
      </c>
      <c r="BF234" s="133">
        <f>IF(N234="snížená",J234,0)</f>
        <v>0</v>
      </c>
      <c r="BG234" s="133">
        <f>IF(N234="zákl. přenesená",J234,0)</f>
        <v>0</v>
      </c>
      <c r="BH234" s="133">
        <f>IF(N234="sníž. přenesená",J234,0)</f>
        <v>0</v>
      </c>
      <c r="BI234" s="133">
        <f>IF(N234="nulová",J234,0)</f>
        <v>0</v>
      </c>
      <c r="BJ234" s="15" t="s">
        <v>83</v>
      </c>
      <c r="BK234" s="133">
        <f>ROUND(I234*H234,2)</f>
        <v>0</v>
      </c>
      <c r="BL234" s="15" t="s">
        <v>207</v>
      </c>
      <c r="BM234" s="132" t="s">
        <v>432</v>
      </c>
    </row>
    <row r="235" spans="2:65" s="12" customFormat="1" ht="11.25">
      <c r="B235" s="134"/>
      <c r="C235" s="208"/>
      <c r="D235" s="209" t="s">
        <v>150</v>
      </c>
      <c r="E235" s="210" t="s">
        <v>1</v>
      </c>
      <c r="F235" s="211" t="s">
        <v>433</v>
      </c>
      <c r="G235" s="208"/>
      <c r="H235" s="212">
        <v>2.7120000000000002</v>
      </c>
      <c r="I235" s="136"/>
      <c r="J235" s="208"/>
      <c r="K235" s="208"/>
      <c r="L235" s="134"/>
      <c r="M235" s="137"/>
      <c r="U235" s="138"/>
      <c r="AT235" s="135" t="s">
        <v>150</v>
      </c>
      <c r="AU235" s="135" t="s">
        <v>85</v>
      </c>
      <c r="AV235" s="12" t="s">
        <v>85</v>
      </c>
      <c r="AW235" s="12" t="s">
        <v>31</v>
      </c>
      <c r="AX235" s="12" t="s">
        <v>75</v>
      </c>
      <c r="AY235" s="135" t="s">
        <v>129</v>
      </c>
    </row>
    <row r="236" spans="2:65" s="12" customFormat="1" ht="11.25">
      <c r="B236" s="134"/>
      <c r="C236" s="208"/>
      <c r="D236" s="209" t="s">
        <v>150</v>
      </c>
      <c r="E236" s="210" t="s">
        <v>1</v>
      </c>
      <c r="F236" s="211" t="s">
        <v>426</v>
      </c>
      <c r="G236" s="208"/>
      <c r="H236" s="212">
        <v>0.124</v>
      </c>
      <c r="I236" s="136"/>
      <c r="J236" s="208"/>
      <c r="K236" s="208"/>
      <c r="L236" s="134"/>
      <c r="M236" s="137"/>
      <c r="U236" s="138"/>
      <c r="AT236" s="135" t="s">
        <v>150</v>
      </c>
      <c r="AU236" s="135" t="s">
        <v>85</v>
      </c>
      <c r="AV236" s="12" t="s">
        <v>85</v>
      </c>
      <c r="AW236" s="12" t="s">
        <v>31</v>
      </c>
      <c r="AX236" s="12" t="s">
        <v>75</v>
      </c>
      <c r="AY236" s="135" t="s">
        <v>129</v>
      </c>
    </row>
    <row r="237" spans="2:65" s="13" customFormat="1" ht="11.25">
      <c r="B237" s="144"/>
      <c r="C237" s="222"/>
      <c r="D237" s="209" t="s">
        <v>150</v>
      </c>
      <c r="E237" s="223" t="s">
        <v>1</v>
      </c>
      <c r="F237" s="224" t="s">
        <v>428</v>
      </c>
      <c r="G237" s="222"/>
      <c r="H237" s="225">
        <v>2.8359999999999999</v>
      </c>
      <c r="I237" s="146"/>
      <c r="J237" s="222"/>
      <c r="K237" s="222"/>
      <c r="L237" s="144"/>
      <c r="M237" s="147"/>
      <c r="U237" s="148"/>
      <c r="AT237" s="145" t="s">
        <v>150</v>
      </c>
      <c r="AU237" s="145" t="s">
        <v>85</v>
      </c>
      <c r="AV237" s="13" t="s">
        <v>137</v>
      </c>
      <c r="AW237" s="13" t="s">
        <v>31</v>
      </c>
      <c r="AX237" s="13" t="s">
        <v>83</v>
      </c>
      <c r="AY237" s="145" t="s">
        <v>129</v>
      </c>
    </row>
    <row r="238" spans="2:65" s="1" customFormat="1" ht="24.2" customHeight="1">
      <c r="B238" s="122"/>
      <c r="C238" s="203" t="s">
        <v>434</v>
      </c>
      <c r="D238" s="203" t="s">
        <v>132</v>
      </c>
      <c r="E238" s="204" t="s">
        <v>435</v>
      </c>
      <c r="F238" s="205" t="s">
        <v>436</v>
      </c>
      <c r="G238" s="206" t="s">
        <v>135</v>
      </c>
      <c r="H238" s="207">
        <v>678</v>
      </c>
      <c r="I238" s="127"/>
      <c r="J238" s="231">
        <f>ROUND(I238*H238,2)</f>
        <v>0</v>
      </c>
      <c r="K238" s="205" t="s">
        <v>1</v>
      </c>
      <c r="L238" s="30"/>
      <c r="M238" s="128" t="s">
        <v>1</v>
      </c>
      <c r="N238" s="129" t="s">
        <v>40</v>
      </c>
      <c r="P238" s="130">
        <f>O238*H238</f>
        <v>0</v>
      </c>
      <c r="Q238" s="130">
        <v>0</v>
      </c>
      <c r="R238" s="130">
        <f>Q238*H238</f>
        <v>0</v>
      </c>
      <c r="S238" s="130">
        <v>5.0000000000000001E-3</v>
      </c>
      <c r="T238" s="130">
        <f>S238*H238</f>
        <v>3.39</v>
      </c>
      <c r="U238" s="131" t="s">
        <v>1</v>
      </c>
      <c r="AR238" s="132" t="s">
        <v>207</v>
      </c>
      <c r="AT238" s="132" t="s">
        <v>132</v>
      </c>
      <c r="AU238" s="132" t="s">
        <v>85</v>
      </c>
      <c r="AY238" s="15" t="s">
        <v>129</v>
      </c>
      <c r="BE238" s="133">
        <f>IF(N238="základní",J238,0)</f>
        <v>0</v>
      </c>
      <c r="BF238" s="133">
        <f>IF(N238="snížená",J238,0)</f>
        <v>0</v>
      </c>
      <c r="BG238" s="133">
        <f>IF(N238="zákl. přenesená",J238,0)</f>
        <v>0</v>
      </c>
      <c r="BH238" s="133">
        <f>IF(N238="sníž. přenesená",J238,0)</f>
        <v>0</v>
      </c>
      <c r="BI238" s="133">
        <f>IF(N238="nulová",J238,0)</f>
        <v>0</v>
      </c>
      <c r="BJ238" s="15" t="s">
        <v>83</v>
      </c>
      <c r="BK238" s="133">
        <f>ROUND(I238*H238,2)</f>
        <v>0</v>
      </c>
      <c r="BL238" s="15" t="s">
        <v>207</v>
      </c>
      <c r="BM238" s="132" t="s">
        <v>437</v>
      </c>
    </row>
    <row r="239" spans="2:65" s="1" customFormat="1" ht="24.2" customHeight="1">
      <c r="B239" s="122"/>
      <c r="C239" s="123" t="s">
        <v>438</v>
      </c>
      <c r="D239" s="123" t="s">
        <v>132</v>
      </c>
      <c r="E239" s="124" t="s">
        <v>439</v>
      </c>
      <c r="F239" s="125" t="s">
        <v>440</v>
      </c>
      <c r="G239" s="126" t="s">
        <v>385</v>
      </c>
      <c r="H239" s="143"/>
      <c r="I239" s="127"/>
      <c r="J239" s="231">
        <f>ROUND(I239*H239,2)</f>
        <v>0</v>
      </c>
      <c r="K239" s="205" t="s">
        <v>1</v>
      </c>
      <c r="L239" s="30"/>
      <c r="M239" s="128" t="s">
        <v>1</v>
      </c>
      <c r="N239" s="129" t="s">
        <v>40</v>
      </c>
      <c r="P239" s="130">
        <f>O239*H239</f>
        <v>0</v>
      </c>
      <c r="Q239" s="130">
        <v>0</v>
      </c>
      <c r="R239" s="130">
        <f>Q239*H239</f>
        <v>0</v>
      </c>
      <c r="S239" s="130">
        <v>0</v>
      </c>
      <c r="T239" s="130">
        <f>S239*H239</f>
        <v>0</v>
      </c>
      <c r="U239" s="131" t="s">
        <v>1</v>
      </c>
      <c r="AR239" s="132" t="s">
        <v>207</v>
      </c>
      <c r="AT239" s="132" t="s">
        <v>132</v>
      </c>
      <c r="AU239" s="132" t="s">
        <v>85</v>
      </c>
      <c r="AY239" s="15" t="s">
        <v>129</v>
      </c>
      <c r="BE239" s="133">
        <f>IF(N239="základní",J239,0)</f>
        <v>0</v>
      </c>
      <c r="BF239" s="133">
        <f>IF(N239="snížená",J239,0)</f>
        <v>0</v>
      </c>
      <c r="BG239" s="133">
        <f>IF(N239="zákl. přenesená",J239,0)</f>
        <v>0</v>
      </c>
      <c r="BH239" s="133">
        <f>IF(N239="sníž. přenesená",J239,0)</f>
        <v>0</v>
      </c>
      <c r="BI239" s="133">
        <f>IF(N239="nulová",J239,0)</f>
        <v>0</v>
      </c>
      <c r="BJ239" s="15" t="s">
        <v>83</v>
      </c>
      <c r="BK239" s="133">
        <f>ROUND(I239*H239,2)</f>
        <v>0</v>
      </c>
      <c r="BL239" s="15" t="s">
        <v>207</v>
      </c>
      <c r="BM239" s="132" t="s">
        <v>441</v>
      </c>
    </row>
    <row r="240" spans="2:65" s="11" customFormat="1" ht="22.9" customHeight="1">
      <c r="B240" s="112"/>
      <c r="D240" s="113" t="s">
        <v>74</v>
      </c>
      <c r="E240" s="121" t="s">
        <v>442</v>
      </c>
      <c r="F240" s="121" t="s">
        <v>443</v>
      </c>
      <c r="I240" s="115"/>
      <c r="J240" s="230">
        <f>BK240</f>
        <v>0</v>
      </c>
      <c r="K240" s="213"/>
      <c r="L240" s="112"/>
      <c r="M240" s="116"/>
      <c r="P240" s="117">
        <f>SUM(P241:P272)</f>
        <v>0</v>
      </c>
      <c r="R240" s="117">
        <f>SUM(R241:R272)</f>
        <v>2.2638301554999996</v>
      </c>
      <c r="T240" s="117">
        <f>SUM(T241:T272)</f>
        <v>2.6756765200000001</v>
      </c>
      <c r="U240" s="118"/>
      <c r="AR240" s="113" t="s">
        <v>85</v>
      </c>
      <c r="AT240" s="119" t="s">
        <v>74</v>
      </c>
      <c r="AU240" s="119" t="s">
        <v>83</v>
      </c>
      <c r="AY240" s="113" t="s">
        <v>129</v>
      </c>
      <c r="BK240" s="120">
        <f>SUM(BK241:BK272)</f>
        <v>0</v>
      </c>
    </row>
    <row r="241" spans="2:65" s="1" customFormat="1" ht="24.2" customHeight="1">
      <c r="B241" s="122"/>
      <c r="C241" s="203" t="s">
        <v>444</v>
      </c>
      <c r="D241" s="203" t="s">
        <v>132</v>
      </c>
      <c r="E241" s="204" t="s">
        <v>445</v>
      </c>
      <c r="F241" s="205" t="s">
        <v>446</v>
      </c>
      <c r="G241" s="206" t="s">
        <v>135</v>
      </c>
      <c r="H241" s="207">
        <v>88</v>
      </c>
      <c r="I241" s="127"/>
      <c r="J241" s="231">
        <f>ROUND(I241*H241,2)</f>
        <v>0</v>
      </c>
      <c r="K241" s="205" t="s">
        <v>136</v>
      </c>
      <c r="L241" s="30"/>
      <c r="M241" s="128" t="s">
        <v>1</v>
      </c>
      <c r="N241" s="129" t="s">
        <v>40</v>
      </c>
      <c r="P241" s="130">
        <f>O241*H241</f>
        <v>0</v>
      </c>
      <c r="Q241" s="130">
        <v>0</v>
      </c>
      <c r="R241" s="130">
        <f>Q241*H241</f>
        <v>0</v>
      </c>
      <c r="S241" s="130">
        <v>5.94E-3</v>
      </c>
      <c r="T241" s="130">
        <f>S241*H241</f>
        <v>0.52271999999999996</v>
      </c>
      <c r="U241" s="131" t="s">
        <v>1</v>
      </c>
      <c r="AR241" s="132" t="s">
        <v>207</v>
      </c>
      <c r="AT241" s="132" t="s">
        <v>132</v>
      </c>
      <c r="AU241" s="132" t="s">
        <v>85</v>
      </c>
      <c r="AY241" s="15" t="s">
        <v>129</v>
      </c>
      <c r="BE241" s="133">
        <f>IF(N241="základní",J241,0)</f>
        <v>0</v>
      </c>
      <c r="BF241" s="133">
        <f>IF(N241="snížená",J241,0)</f>
        <v>0</v>
      </c>
      <c r="BG241" s="133">
        <f>IF(N241="zákl. přenesená",J241,0)</f>
        <v>0</v>
      </c>
      <c r="BH241" s="133">
        <f>IF(N241="sníž. přenesená",J241,0)</f>
        <v>0</v>
      </c>
      <c r="BI241" s="133">
        <f>IF(N241="nulová",J241,0)</f>
        <v>0</v>
      </c>
      <c r="BJ241" s="15" t="s">
        <v>83</v>
      </c>
      <c r="BK241" s="133">
        <f>ROUND(I241*H241,2)</f>
        <v>0</v>
      </c>
      <c r="BL241" s="15" t="s">
        <v>207</v>
      </c>
      <c r="BM241" s="132" t="s">
        <v>447</v>
      </c>
    </row>
    <row r="242" spans="2:65" s="1" customFormat="1" ht="24.2" customHeight="1">
      <c r="B242" s="122"/>
      <c r="C242" s="203" t="s">
        <v>448</v>
      </c>
      <c r="D242" s="203" t="s">
        <v>132</v>
      </c>
      <c r="E242" s="204" t="s">
        <v>449</v>
      </c>
      <c r="F242" s="205" t="s">
        <v>450</v>
      </c>
      <c r="G242" s="206" t="s">
        <v>184</v>
      </c>
      <c r="H242" s="207">
        <v>34</v>
      </c>
      <c r="I242" s="127"/>
      <c r="J242" s="231">
        <f>ROUND(I242*H242,2)</f>
        <v>0</v>
      </c>
      <c r="K242" s="205" t="s">
        <v>1</v>
      </c>
      <c r="L242" s="30"/>
      <c r="M242" s="128" t="s">
        <v>1</v>
      </c>
      <c r="N242" s="129" t="s">
        <v>40</v>
      </c>
      <c r="P242" s="130">
        <f>O242*H242</f>
        <v>0</v>
      </c>
      <c r="Q242" s="130">
        <v>0</v>
      </c>
      <c r="R242" s="130">
        <f>Q242*H242</f>
        <v>0</v>
      </c>
      <c r="S242" s="130">
        <v>3.3800000000000002E-3</v>
      </c>
      <c r="T242" s="130">
        <f>S242*H242</f>
        <v>0.11492000000000001</v>
      </c>
      <c r="U242" s="131" t="s">
        <v>1</v>
      </c>
      <c r="AR242" s="132" t="s">
        <v>207</v>
      </c>
      <c r="AT242" s="132" t="s">
        <v>132</v>
      </c>
      <c r="AU242" s="132" t="s">
        <v>85</v>
      </c>
      <c r="AY242" s="15" t="s">
        <v>129</v>
      </c>
      <c r="BE242" s="133">
        <f>IF(N242="základní",J242,0)</f>
        <v>0</v>
      </c>
      <c r="BF242" s="133">
        <f>IF(N242="snížená",J242,0)</f>
        <v>0</v>
      </c>
      <c r="BG242" s="133">
        <f>IF(N242="zákl. přenesená",J242,0)</f>
        <v>0</v>
      </c>
      <c r="BH242" s="133">
        <f>IF(N242="sníž. přenesená",J242,0)</f>
        <v>0</v>
      </c>
      <c r="BI242" s="133">
        <f>IF(N242="nulová",J242,0)</f>
        <v>0</v>
      </c>
      <c r="BJ242" s="15" t="s">
        <v>83</v>
      </c>
      <c r="BK242" s="133">
        <f>ROUND(I242*H242,2)</f>
        <v>0</v>
      </c>
      <c r="BL242" s="15" t="s">
        <v>207</v>
      </c>
      <c r="BM242" s="132" t="s">
        <v>451</v>
      </c>
    </row>
    <row r="243" spans="2:65" s="1" customFormat="1" ht="16.5" customHeight="1">
      <c r="B243" s="122"/>
      <c r="C243" s="203" t="s">
        <v>452</v>
      </c>
      <c r="D243" s="203" t="s">
        <v>132</v>
      </c>
      <c r="E243" s="204" t="s">
        <v>453</v>
      </c>
      <c r="F243" s="205" t="s">
        <v>454</v>
      </c>
      <c r="G243" s="206" t="s">
        <v>184</v>
      </c>
      <c r="H243" s="207">
        <v>20.998999999999999</v>
      </c>
      <c r="I243" s="127"/>
      <c r="J243" s="231">
        <f>ROUND(I243*H243,2)</f>
        <v>0</v>
      </c>
      <c r="K243" s="205" t="s">
        <v>1</v>
      </c>
      <c r="L243" s="30"/>
      <c r="M243" s="128" t="s">
        <v>1</v>
      </c>
      <c r="N243" s="129" t="s">
        <v>40</v>
      </c>
      <c r="P243" s="130">
        <f>O243*H243</f>
        <v>0</v>
      </c>
      <c r="Q243" s="130">
        <v>0</v>
      </c>
      <c r="R243" s="130">
        <f>Q243*H243</f>
        <v>0</v>
      </c>
      <c r="S243" s="130">
        <v>3.48E-3</v>
      </c>
      <c r="T243" s="130">
        <f>S243*H243</f>
        <v>7.3076519999999992E-2</v>
      </c>
      <c r="U243" s="131" t="s">
        <v>1</v>
      </c>
      <c r="AR243" s="132" t="s">
        <v>207</v>
      </c>
      <c r="AT243" s="132" t="s">
        <v>132</v>
      </c>
      <c r="AU243" s="132" t="s">
        <v>85</v>
      </c>
      <c r="AY243" s="15" t="s">
        <v>129</v>
      </c>
      <c r="BE243" s="133">
        <f>IF(N243="základní",J243,0)</f>
        <v>0</v>
      </c>
      <c r="BF243" s="133">
        <f>IF(N243="snížená",J243,0)</f>
        <v>0</v>
      </c>
      <c r="BG243" s="133">
        <f>IF(N243="zákl. přenesená",J243,0)</f>
        <v>0</v>
      </c>
      <c r="BH243" s="133">
        <f>IF(N243="sníž. přenesená",J243,0)</f>
        <v>0</v>
      </c>
      <c r="BI243" s="133">
        <f>IF(N243="nulová",J243,0)</f>
        <v>0</v>
      </c>
      <c r="BJ243" s="15" t="s">
        <v>83</v>
      </c>
      <c r="BK243" s="133">
        <f>ROUND(I243*H243,2)</f>
        <v>0</v>
      </c>
      <c r="BL243" s="15" t="s">
        <v>207</v>
      </c>
      <c r="BM243" s="132" t="s">
        <v>455</v>
      </c>
    </row>
    <row r="244" spans="2:65" s="12" customFormat="1" ht="11.25">
      <c r="B244" s="134"/>
      <c r="C244" s="208"/>
      <c r="D244" s="209" t="s">
        <v>150</v>
      </c>
      <c r="E244" s="210" t="s">
        <v>1</v>
      </c>
      <c r="F244" s="211" t="s">
        <v>456</v>
      </c>
      <c r="G244" s="208"/>
      <c r="H244" s="212">
        <v>20.998999999999999</v>
      </c>
      <c r="I244" s="136"/>
      <c r="J244" s="208"/>
      <c r="K244" s="208"/>
      <c r="L244" s="134"/>
      <c r="M244" s="137"/>
      <c r="U244" s="138"/>
      <c r="AT244" s="135" t="s">
        <v>150</v>
      </c>
      <c r="AU244" s="135" t="s">
        <v>85</v>
      </c>
      <c r="AV244" s="12" t="s">
        <v>85</v>
      </c>
      <c r="AW244" s="12" t="s">
        <v>31</v>
      </c>
      <c r="AX244" s="12" t="s">
        <v>83</v>
      </c>
      <c r="AY244" s="135" t="s">
        <v>129</v>
      </c>
    </row>
    <row r="245" spans="2:65" s="1" customFormat="1" ht="24.2" customHeight="1">
      <c r="B245" s="122"/>
      <c r="C245" s="203" t="s">
        <v>457</v>
      </c>
      <c r="D245" s="203" t="s">
        <v>132</v>
      </c>
      <c r="E245" s="204" t="s">
        <v>458</v>
      </c>
      <c r="F245" s="205" t="s">
        <v>459</v>
      </c>
      <c r="G245" s="206" t="s">
        <v>184</v>
      </c>
      <c r="H245" s="207">
        <v>124</v>
      </c>
      <c r="I245" s="127"/>
      <c r="J245" s="231">
        <f>ROUND(I245*H245,2)</f>
        <v>0</v>
      </c>
      <c r="K245" s="205" t="s">
        <v>136</v>
      </c>
      <c r="L245" s="30"/>
      <c r="M245" s="128" t="s">
        <v>1</v>
      </c>
      <c r="N245" s="129" t="s">
        <v>40</v>
      </c>
      <c r="P245" s="130">
        <f>O245*H245</f>
        <v>0</v>
      </c>
      <c r="Q245" s="130">
        <v>0</v>
      </c>
      <c r="R245" s="130">
        <f>Q245*H245</f>
        <v>0</v>
      </c>
      <c r="S245" s="130">
        <v>1.7700000000000001E-3</v>
      </c>
      <c r="T245" s="130">
        <f>S245*H245</f>
        <v>0.21948000000000001</v>
      </c>
      <c r="U245" s="131" t="s">
        <v>1</v>
      </c>
      <c r="AR245" s="132" t="s">
        <v>207</v>
      </c>
      <c r="AT245" s="132" t="s">
        <v>132</v>
      </c>
      <c r="AU245" s="132" t="s">
        <v>85</v>
      </c>
      <c r="AY245" s="15" t="s">
        <v>129</v>
      </c>
      <c r="BE245" s="133">
        <f>IF(N245="základní",J245,0)</f>
        <v>0</v>
      </c>
      <c r="BF245" s="133">
        <f>IF(N245="snížená",J245,0)</f>
        <v>0</v>
      </c>
      <c r="BG245" s="133">
        <f>IF(N245="zákl. přenesená",J245,0)</f>
        <v>0</v>
      </c>
      <c r="BH245" s="133">
        <f>IF(N245="sníž. přenesená",J245,0)</f>
        <v>0</v>
      </c>
      <c r="BI245" s="133">
        <f>IF(N245="nulová",J245,0)</f>
        <v>0</v>
      </c>
      <c r="BJ245" s="15" t="s">
        <v>83</v>
      </c>
      <c r="BK245" s="133">
        <f>ROUND(I245*H245,2)</f>
        <v>0</v>
      </c>
      <c r="BL245" s="15" t="s">
        <v>207</v>
      </c>
      <c r="BM245" s="132" t="s">
        <v>460</v>
      </c>
    </row>
    <row r="246" spans="2:65" s="1" customFormat="1" ht="16.5" customHeight="1">
      <c r="B246" s="122"/>
      <c r="C246" s="203" t="s">
        <v>461</v>
      </c>
      <c r="D246" s="203" t="s">
        <v>132</v>
      </c>
      <c r="E246" s="204" t="s">
        <v>462</v>
      </c>
      <c r="F246" s="205" t="s">
        <v>463</v>
      </c>
      <c r="G246" s="206" t="s">
        <v>305</v>
      </c>
      <c r="H246" s="207">
        <v>13</v>
      </c>
      <c r="I246" s="127"/>
      <c r="J246" s="231">
        <f>ROUND(I246*H246,2)</f>
        <v>0</v>
      </c>
      <c r="K246" s="205" t="s">
        <v>1</v>
      </c>
      <c r="L246" s="30"/>
      <c r="M246" s="128" t="s">
        <v>1</v>
      </c>
      <c r="N246" s="129" t="s">
        <v>40</v>
      </c>
      <c r="P246" s="130">
        <f>O246*H246</f>
        <v>0</v>
      </c>
      <c r="Q246" s="130">
        <v>0</v>
      </c>
      <c r="R246" s="130">
        <f>Q246*H246</f>
        <v>0</v>
      </c>
      <c r="S246" s="130">
        <v>1.4999999999999999E-2</v>
      </c>
      <c r="T246" s="130">
        <f>S246*H246</f>
        <v>0.19500000000000001</v>
      </c>
      <c r="U246" s="131" t="s">
        <v>1</v>
      </c>
      <c r="AR246" s="132" t="s">
        <v>207</v>
      </c>
      <c r="AT246" s="132" t="s">
        <v>132</v>
      </c>
      <c r="AU246" s="132" t="s">
        <v>85</v>
      </c>
      <c r="AY246" s="15" t="s">
        <v>129</v>
      </c>
      <c r="BE246" s="133">
        <f>IF(N246="základní",J246,0)</f>
        <v>0</v>
      </c>
      <c r="BF246" s="133">
        <f>IF(N246="snížená",J246,0)</f>
        <v>0</v>
      </c>
      <c r="BG246" s="133">
        <f>IF(N246="zákl. přenesená",J246,0)</f>
        <v>0</v>
      </c>
      <c r="BH246" s="133">
        <f>IF(N246="sníž. přenesená",J246,0)</f>
        <v>0</v>
      </c>
      <c r="BI246" s="133">
        <f>IF(N246="nulová",J246,0)</f>
        <v>0</v>
      </c>
      <c r="BJ246" s="15" t="s">
        <v>83</v>
      </c>
      <c r="BK246" s="133">
        <f>ROUND(I246*H246,2)</f>
        <v>0</v>
      </c>
      <c r="BL246" s="15" t="s">
        <v>207</v>
      </c>
      <c r="BM246" s="132" t="s">
        <v>464</v>
      </c>
    </row>
    <row r="247" spans="2:65" s="1" customFormat="1" ht="16.5" customHeight="1">
      <c r="B247" s="122"/>
      <c r="C247" s="203" t="s">
        <v>465</v>
      </c>
      <c r="D247" s="203" t="s">
        <v>132</v>
      </c>
      <c r="E247" s="204" t="s">
        <v>466</v>
      </c>
      <c r="F247" s="205" t="s">
        <v>467</v>
      </c>
      <c r="G247" s="206" t="s">
        <v>184</v>
      </c>
      <c r="H247" s="207">
        <v>24.96</v>
      </c>
      <c r="I247" s="127"/>
      <c r="J247" s="231">
        <f>ROUND(I247*H247,2)</f>
        <v>0</v>
      </c>
      <c r="K247" s="205" t="s">
        <v>1</v>
      </c>
      <c r="L247" s="30"/>
      <c r="M247" s="128" t="s">
        <v>1</v>
      </c>
      <c r="N247" s="129" t="s">
        <v>40</v>
      </c>
      <c r="P247" s="130">
        <f>O247*H247</f>
        <v>0</v>
      </c>
      <c r="Q247" s="130">
        <v>0</v>
      </c>
      <c r="R247" s="130">
        <f>Q247*H247</f>
        <v>0</v>
      </c>
      <c r="S247" s="130">
        <v>1.75E-3</v>
      </c>
      <c r="T247" s="130">
        <f>S247*H247</f>
        <v>4.3680000000000004E-2</v>
      </c>
      <c r="U247" s="131" t="s">
        <v>1</v>
      </c>
      <c r="AR247" s="132" t="s">
        <v>207</v>
      </c>
      <c r="AT247" s="132" t="s">
        <v>132</v>
      </c>
      <c r="AU247" s="132" t="s">
        <v>85</v>
      </c>
      <c r="AY247" s="15" t="s">
        <v>129</v>
      </c>
      <c r="BE247" s="133">
        <f>IF(N247="základní",J247,0)</f>
        <v>0</v>
      </c>
      <c r="BF247" s="133">
        <f>IF(N247="snížená",J247,0)</f>
        <v>0</v>
      </c>
      <c r="BG247" s="133">
        <f>IF(N247="zákl. přenesená",J247,0)</f>
        <v>0</v>
      </c>
      <c r="BH247" s="133">
        <f>IF(N247="sníž. přenesená",J247,0)</f>
        <v>0</v>
      </c>
      <c r="BI247" s="133">
        <f>IF(N247="nulová",J247,0)</f>
        <v>0</v>
      </c>
      <c r="BJ247" s="15" t="s">
        <v>83</v>
      </c>
      <c r="BK247" s="133">
        <f>ROUND(I247*H247,2)</f>
        <v>0</v>
      </c>
      <c r="BL247" s="15" t="s">
        <v>207</v>
      </c>
      <c r="BM247" s="132" t="s">
        <v>468</v>
      </c>
    </row>
    <row r="248" spans="2:65" s="12" customFormat="1" ht="22.5">
      <c r="B248" s="134"/>
      <c r="C248" s="208"/>
      <c r="D248" s="209" t="s">
        <v>150</v>
      </c>
      <c r="E248" s="210" t="s">
        <v>1</v>
      </c>
      <c r="F248" s="211" t="s">
        <v>469</v>
      </c>
      <c r="G248" s="208"/>
      <c r="H248" s="212">
        <v>24.96</v>
      </c>
      <c r="I248" s="136"/>
      <c r="J248" s="208"/>
      <c r="K248" s="208"/>
      <c r="L248" s="134"/>
      <c r="M248" s="137"/>
      <c r="U248" s="138"/>
      <c r="AT248" s="135" t="s">
        <v>150</v>
      </c>
      <c r="AU248" s="135" t="s">
        <v>85</v>
      </c>
      <c r="AV248" s="12" t="s">
        <v>85</v>
      </c>
      <c r="AW248" s="12" t="s">
        <v>31</v>
      </c>
      <c r="AX248" s="12" t="s">
        <v>83</v>
      </c>
      <c r="AY248" s="135" t="s">
        <v>129</v>
      </c>
    </row>
    <row r="249" spans="2:65" s="1" customFormat="1" ht="33" customHeight="1">
      <c r="B249" s="122"/>
      <c r="C249" s="203" t="s">
        <v>470</v>
      </c>
      <c r="D249" s="203" t="s">
        <v>132</v>
      </c>
      <c r="E249" s="204" t="s">
        <v>471</v>
      </c>
      <c r="F249" s="205" t="s">
        <v>472</v>
      </c>
      <c r="G249" s="206" t="s">
        <v>305</v>
      </c>
      <c r="H249" s="207">
        <v>5</v>
      </c>
      <c r="I249" s="127"/>
      <c r="J249" s="231">
        <f>ROUND(I249*H249,2)</f>
        <v>0</v>
      </c>
      <c r="K249" s="205" t="s">
        <v>1</v>
      </c>
      <c r="L249" s="30"/>
      <c r="M249" s="128" t="s">
        <v>1</v>
      </c>
      <c r="N249" s="129" t="s">
        <v>40</v>
      </c>
      <c r="P249" s="130">
        <f>O249*H249</f>
        <v>0</v>
      </c>
      <c r="Q249" s="130">
        <v>0</v>
      </c>
      <c r="R249" s="130">
        <f>Q249*H249</f>
        <v>0</v>
      </c>
      <c r="S249" s="130">
        <v>1.8799999999999999E-3</v>
      </c>
      <c r="T249" s="130">
        <f>S249*H249</f>
        <v>9.4000000000000004E-3</v>
      </c>
      <c r="U249" s="131" t="s">
        <v>1</v>
      </c>
      <c r="AR249" s="132" t="s">
        <v>207</v>
      </c>
      <c r="AT249" s="132" t="s">
        <v>132</v>
      </c>
      <c r="AU249" s="132" t="s">
        <v>85</v>
      </c>
      <c r="AY249" s="15" t="s">
        <v>129</v>
      </c>
      <c r="BE249" s="133">
        <f>IF(N249="základní",J249,0)</f>
        <v>0</v>
      </c>
      <c r="BF249" s="133">
        <f>IF(N249="snížená",J249,0)</f>
        <v>0</v>
      </c>
      <c r="BG249" s="133">
        <f>IF(N249="zákl. přenesená",J249,0)</f>
        <v>0</v>
      </c>
      <c r="BH249" s="133">
        <f>IF(N249="sníž. přenesená",J249,0)</f>
        <v>0</v>
      </c>
      <c r="BI249" s="133">
        <f>IF(N249="nulová",J249,0)</f>
        <v>0</v>
      </c>
      <c r="BJ249" s="15" t="s">
        <v>83</v>
      </c>
      <c r="BK249" s="133">
        <f>ROUND(I249*H249,2)</f>
        <v>0</v>
      </c>
      <c r="BL249" s="15" t="s">
        <v>207</v>
      </c>
      <c r="BM249" s="132" t="s">
        <v>473</v>
      </c>
    </row>
    <row r="250" spans="2:65" s="1" customFormat="1" ht="24.2" customHeight="1">
      <c r="B250" s="122"/>
      <c r="C250" s="203" t="s">
        <v>474</v>
      </c>
      <c r="D250" s="203" t="s">
        <v>132</v>
      </c>
      <c r="E250" s="204" t="s">
        <v>475</v>
      </c>
      <c r="F250" s="205" t="s">
        <v>476</v>
      </c>
      <c r="G250" s="206" t="s">
        <v>184</v>
      </c>
      <c r="H250" s="207">
        <v>124</v>
      </c>
      <c r="I250" s="127"/>
      <c r="J250" s="231">
        <f>ROUND(I250*H250,2)</f>
        <v>0</v>
      </c>
      <c r="K250" s="205" t="s">
        <v>136</v>
      </c>
      <c r="L250" s="30"/>
      <c r="M250" s="128" t="s">
        <v>1</v>
      </c>
      <c r="N250" s="129" t="s">
        <v>40</v>
      </c>
      <c r="P250" s="130">
        <f>O250*H250</f>
        <v>0</v>
      </c>
      <c r="Q250" s="130">
        <v>0</v>
      </c>
      <c r="R250" s="130">
        <f>Q250*H250</f>
        <v>0</v>
      </c>
      <c r="S250" s="130">
        <v>2.5999999999999999E-3</v>
      </c>
      <c r="T250" s="130">
        <f>S250*H250</f>
        <v>0.32239999999999996</v>
      </c>
      <c r="U250" s="131" t="s">
        <v>1</v>
      </c>
      <c r="AR250" s="132" t="s">
        <v>207</v>
      </c>
      <c r="AT250" s="132" t="s">
        <v>132</v>
      </c>
      <c r="AU250" s="132" t="s">
        <v>85</v>
      </c>
      <c r="AY250" s="15" t="s">
        <v>129</v>
      </c>
      <c r="BE250" s="133">
        <f>IF(N250="základní",J250,0)</f>
        <v>0</v>
      </c>
      <c r="BF250" s="133">
        <f>IF(N250="snížená",J250,0)</f>
        <v>0</v>
      </c>
      <c r="BG250" s="133">
        <f>IF(N250="zákl. přenesená",J250,0)</f>
        <v>0</v>
      </c>
      <c r="BH250" s="133">
        <f>IF(N250="sníž. přenesená",J250,0)</f>
        <v>0</v>
      </c>
      <c r="BI250" s="133">
        <f>IF(N250="nulová",J250,0)</f>
        <v>0</v>
      </c>
      <c r="BJ250" s="15" t="s">
        <v>83</v>
      </c>
      <c r="BK250" s="133">
        <f>ROUND(I250*H250,2)</f>
        <v>0</v>
      </c>
      <c r="BL250" s="15" t="s">
        <v>207</v>
      </c>
      <c r="BM250" s="132" t="s">
        <v>477</v>
      </c>
    </row>
    <row r="251" spans="2:65" s="1" customFormat="1" ht="16.5" customHeight="1">
      <c r="B251" s="122"/>
      <c r="C251" s="203" t="s">
        <v>478</v>
      </c>
      <c r="D251" s="203" t="s">
        <v>132</v>
      </c>
      <c r="E251" s="204" t="s">
        <v>479</v>
      </c>
      <c r="F251" s="205" t="s">
        <v>480</v>
      </c>
      <c r="G251" s="206" t="s">
        <v>305</v>
      </c>
      <c r="H251" s="207">
        <v>125</v>
      </c>
      <c r="I251" s="127"/>
      <c r="J251" s="231">
        <f>ROUND(I251*H251,2)</f>
        <v>0</v>
      </c>
      <c r="K251" s="205" t="s">
        <v>136</v>
      </c>
      <c r="L251" s="30"/>
      <c r="M251" s="128" t="s">
        <v>1</v>
      </c>
      <c r="N251" s="129" t="s">
        <v>40</v>
      </c>
      <c r="P251" s="130">
        <f>O251*H251</f>
        <v>0</v>
      </c>
      <c r="Q251" s="130">
        <v>0</v>
      </c>
      <c r="R251" s="130">
        <f>Q251*H251</f>
        <v>0</v>
      </c>
      <c r="S251" s="130">
        <v>9.4000000000000004E-3</v>
      </c>
      <c r="T251" s="130">
        <f>S251*H251</f>
        <v>1.175</v>
      </c>
      <c r="U251" s="131" t="s">
        <v>1</v>
      </c>
      <c r="AR251" s="132" t="s">
        <v>207</v>
      </c>
      <c r="AT251" s="132" t="s">
        <v>132</v>
      </c>
      <c r="AU251" s="132" t="s">
        <v>85</v>
      </c>
      <c r="AY251" s="15" t="s">
        <v>129</v>
      </c>
      <c r="BE251" s="133">
        <f>IF(N251="základní",J251,0)</f>
        <v>0</v>
      </c>
      <c r="BF251" s="133">
        <f>IF(N251="snížená",J251,0)</f>
        <v>0</v>
      </c>
      <c r="BG251" s="133">
        <f>IF(N251="zákl. přenesená",J251,0)</f>
        <v>0</v>
      </c>
      <c r="BH251" s="133">
        <f>IF(N251="sníž. přenesená",J251,0)</f>
        <v>0</v>
      </c>
      <c r="BI251" s="133">
        <f>IF(N251="nulová",J251,0)</f>
        <v>0</v>
      </c>
      <c r="BJ251" s="15" t="s">
        <v>83</v>
      </c>
      <c r="BK251" s="133">
        <f>ROUND(I251*H251,2)</f>
        <v>0</v>
      </c>
      <c r="BL251" s="15" t="s">
        <v>207</v>
      </c>
      <c r="BM251" s="132" t="s">
        <v>481</v>
      </c>
    </row>
    <row r="252" spans="2:65" s="1" customFormat="1" ht="44.25" customHeight="1">
      <c r="B252" s="122"/>
      <c r="C252" s="203" t="s">
        <v>482</v>
      </c>
      <c r="D252" s="203" t="s">
        <v>132</v>
      </c>
      <c r="E252" s="204" t="s">
        <v>483</v>
      </c>
      <c r="F252" s="205" t="s">
        <v>484</v>
      </c>
      <c r="G252" s="206" t="s">
        <v>135</v>
      </c>
      <c r="H252" s="207">
        <v>88</v>
      </c>
      <c r="I252" s="127"/>
      <c r="J252" s="231">
        <f>ROUND(I252*H252,2)</f>
        <v>0</v>
      </c>
      <c r="K252" s="205" t="s">
        <v>136</v>
      </c>
      <c r="L252" s="30"/>
      <c r="M252" s="128" t="s">
        <v>1</v>
      </c>
      <c r="N252" s="129" t="s">
        <v>40</v>
      </c>
      <c r="P252" s="130">
        <f>O252*H252</f>
        <v>0</v>
      </c>
      <c r="Q252" s="130">
        <v>0</v>
      </c>
      <c r="R252" s="130">
        <f>Q252*H252</f>
        <v>0</v>
      </c>
      <c r="S252" s="130">
        <v>0</v>
      </c>
      <c r="T252" s="130">
        <f>S252*H252</f>
        <v>0</v>
      </c>
      <c r="U252" s="131" t="s">
        <v>1</v>
      </c>
      <c r="AR252" s="132" t="s">
        <v>207</v>
      </c>
      <c r="AT252" s="132" t="s">
        <v>132</v>
      </c>
      <c r="AU252" s="132" t="s">
        <v>85</v>
      </c>
      <c r="AY252" s="15" t="s">
        <v>129</v>
      </c>
      <c r="BE252" s="133">
        <f>IF(N252="základní",J252,0)</f>
        <v>0</v>
      </c>
      <c r="BF252" s="133">
        <f>IF(N252="snížená",J252,0)</f>
        <v>0</v>
      </c>
      <c r="BG252" s="133">
        <f>IF(N252="zákl. přenesená",J252,0)</f>
        <v>0</v>
      </c>
      <c r="BH252" s="133">
        <f>IF(N252="sníž. přenesená",J252,0)</f>
        <v>0</v>
      </c>
      <c r="BI252" s="133">
        <f>IF(N252="nulová",J252,0)</f>
        <v>0</v>
      </c>
      <c r="BJ252" s="15" t="s">
        <v>83</v>
      </c>
      <c r="BK252" s="133">
        <f>ROUND(I252*H252,2)</f>
        <v>0</v>
      </c>
      <c r="BL252" s="15" t="s">
        <v>207</v>
      </c>
      <c r="BM252" s="132" t="s">
        <v>485</v>
      </c>
    </row>
    <row r="253" spans="2:65" s="1" customFormat="1" ht="16.5" customHeight="1">
      <c r="B253" s="122"/>
      <c r="C253" s="217" t="s">
        <v>486</v>
      </c>
      <c r="D253" s="217" t="s">
        <v>295</v>
      </c>
      <c r="E253" s="218" t="s">
        <v>487</v>
      </c>
      <c r="F253" s="219" t="s">
        <v>488</v>
      </c>
      <c r="G253" s="220" t="s">
        <v>236</v>
      </c>
      <c r="H253" s="221">
        <v>0.26500000000000001</v>
      </c>
      <c r="I253" s="139"/>
      <c r="J253" s="232">
        <f>ROUND(I253*H253,2)</f>
        <v>0</v>
      </c>
      <c r="K253" s="219" t="s">
        <v>136</v>
      </c>
      <c r="L253" s="140"/>
      <c r="M253" s="141" t="s">
        <v>1</v>
      </c>
      <c r="N253" s="142" t="s">
        <v>40</v>
      </c>
      <c r="P253" s="130">
        <f>O253*H253</f>
        <v>0</v>
      </c>
      <c r="Q253" s="130">
        <v>1</v>
      </c>
      <c r="R253" s="130">
        <f>Q253*H253</f>
        <v>0.26500000000000001</v>
      </c>
      <c r="S253" s="130">
        <v>0</v>
      </c>
      <c r="T253" s="130">
        <f>S253*H253</f>
        <v>0</v>
      </c>
      <c r="U253" s="131" t="s">
        <v>1</v>
      </c>
      <c r="AR253" s="132" t="s">
        <v>299</v>
      </c>
      <c r="AT253" s="132" t="s">
        <v>295</v>
      </c>
      <c r="AU253" s="132" t="s">
        <v>85</v>
      </c>
      <c r="AY253" s="15" t="s">
        <v>129</v>
      </c>
      <c r="BE253" s="133">
        <f>IF(N253="základní",J253,0)</f>
        <v>0</v>
      </c>
      <c r="BF253" s="133">
        <f>IF(N253="snížená",J253,0)</f>
        <v>0</v>
      </c>
      <c r="BG253" s="133">
        <f>IF(N253="zákl. přenesená",J253,0)</f>
        <v>0</v>
      </c>
      <c r="BH253" s="133">
        <f>IF(N253="sníž. přenesená",J253,0)</f>
        <v>0</v>
      </c>
      <c r="BI253" s="133">
        <f>IF(N253="nulová",J253,0)</f>
        <v>0</v>
      </c>
      <c r="BJ253" s="15" t="s">
        <v>83</v>
      </c>
      <c r="BK253" s="133">
        <f>ROUND(I253*H253,2)</f>
        <v>0</v>
      </c>
      <c r="BL253" s="15" t="s">
        <v>207</v>
      </c>
      <c r="BM253" s="132" t="s">
        <v>489</v>
      </c>
    </row>
    <row r="254" spans="2:65" s="1" customFormat="1" ht="19.5">
      <c r="B254" s="30"/>
      <c r="C254" s="226"/>
      <c r="D254" s="209" t="s">
        <v>490</v>
      </c>
      <c r="E254" s="226"/>
      <c r="F254" s="227" t="s">
        <v>491</v>
      </c>
      <c r="G254" s="226"/>
      <c r="H254" s="226"/>
      <c r="I254" s="149"/>
      <c r="J254" s="226"/>
      <c r="K254" s="226"/>
      <c r="L254" s="30"/>
      <c r="M254" s="150"/>
      <c r="U254" s="54"/>
      <c r="AT254" s="15" t="s">
        <v>490</v>
      </c>
      <c r="AU254" s="15" t="s">
        <v>85</v>
      </c>
    </row>
    <row r="255" spans="2:65" s="12" customFormat="1" ht="22.5">
      <c r="B255" s="134"/>
      <c r="C255" s="208"/>
      <c r="D255" s="209" t="s">
        <v>150</v>
      </c>
      <c r="E255" s="208"/>
      <c r="F255" s="211" t="s">
        <v>492</v>
      </c>
      <c r="G255" s="208"/>
      <c r="H255" s="212">
        <v>0.26500000000000001</v>
      </c>
      <c r="I255" s="136"/>
      <c r="J255" s="208"/>
      <c r="K255" s="208"/>
      <c r="L255" s="134"/>
      <c r="M255" s="137"/>
      <c r="U255" s="138"/>
      <c r="AT255" s="135" t="s">
        <v>150</v>
      </c>
      <c r="AU255" s="135" t="s">
        <v>85</v>
      </c>
      <c r="AV255" s="12" t="s">
        <v>85</v>
      </c>
      <c r="AW255" s="12" t="s">
        <v>3</v>
      </c>
      <c r="AX255" s="12" t="s">
        <v>83</v>
      </c>
      <c r="AY255" s="135" t="s">
        <v>129</v>
      </c>
    </row>
    <row r="256" spans="2:65" s="1" customFormat="1" ht="24.2" customHeight="1">
      <c r="B256" s="122"/>
      <c r="C256" s="203" t="s">
        <v>493</v>
      </c>
      <c r="D256" s="203" t="s">
        <v>132</v>
      </c>
      <c r="E256" s="204" t="s">
        <v>494</v>
      </c>
      <c r="F256" s="205" t="s">
        <v>495</v>
      </c>
      <c r="G256" s="206" t="s">
        <v>184</v>
      </c>
      <c r="H256" s="207">
        <v>124</v>
      </c>
      <c r="I256" s="127"/>
      <c r="J256" s="231">
        <f>ROUND(I256*H256,2)</f>
        <v>0</v>
      </c>
      <c r="K256" s="205" t="s">
        <v>136</v>
      </c>
      <c r="L256" s="30"/>
      <c r="M256" s="128" t="s">
        <v>1</v>
      </c>
      <c r="N256" s="129" t="s">
        <v>40</v>
      </c>
      <c r="P256" s="130">
        <f>O256*H256</f>
        <v>0</v>
      </c>
      <c r="Q256" s="130">
        <v>0</v>
      </c>
      <c r="R256" s="130">
        <f>Q256*H256</f>
        <v>0</v>
      </c>
      <c r="S256" s="130">
        <v>0</v>
      </c>
      <c r="T256" s="130">
        <f>S256*H256</f>
        <v>0</v>
      </c>
      <c r="U256" s="131" t="s">
        <v>1</v>
      </c>
      <c r="AR256" s="132" t="s">
        <v>207</v>
      </c>
      <c r="AT256" s="132" t="s">
        <v>132</v>
      </c>
      <c r="AU256" s="132" t="s">
        <v>85</v>
      </c>
      <c r="AY256" s="15" t="s">
        <v>129</v>
      </c>
      <c r="BE256" s="133">
        <f>IF(N256="základní",J256,0)</f>
        <v>0</v>
      </c>
      <c r="BF256" s="133">
        <f>IF(N256="snížená",J256,0)</f>
        <v>0</v>
      </c>
      <c r="BG256" s="133">
        <f>IF(N256="zákl. přenesená",J256,0)</f>
        <v>0</v>
      </c>
      <c r="BH256" s="133">
        <f>IF(N256="sníž. přenesená",J256,0)</f>
        <v>0</v>
      </c>
      <c r="BI256" s="133">
        <f>IF(N256="nulová",J256,0)</f>
        <v>0</v>
      </c>
      <c r="BJ256" s="15" t="s">
        <v>83</v>
      </c>
      <c r="BK256" s="133">
        <f>ROUND(I256*H256,2)</f>
        <v>0</v>
      </c>
      <c r="BL256" s="15" t="s">
        <v>207</v>
      </c>
      <c r="BM256" s="132" t="s">
        <v>496</v>
      </c>
    </row>
    <row r="257" spans="2:65" s="1" customFormat="1" ht="21.75" customHeight="1">
      <c r="B257" s="122"/>
      <c r="C257" s="217" t="s">
        <v>497</v>
      </c>
      <c r="D257" s="217" t="s">
        <v>295</v>
      </c>
      <c r="E257" s="218" t="s">
        <v>498</v>
      </c>
      <c r="F257" s="219" t="s">
        <v>499</v>
      </c>
      <c r="G257" s="220" t="s">
        <v>236</v>
      </c>
      <c r="H257" s="221">
        <v>0.29799999999999999</v>
      </c>
      <c r="I257" s="139"/>
      <c r="J257" s="232">
        <f>ROUND(I257*H257,2)</f>
        <v>0</v>
      </c>
      <c r="K257" s="219" t="s">
        <v>136</v>
      </c>
      <c r="L257" s="140"/>
      <c r="M257" s="141" t="s">
        <v>1</v>
      </c>
      <c r="N257" s="142" t="s">
        <v>40</v>
      </c>
      <c r="P257" s="130">
        <f>O257*H257</f>
        <v>0</v>
      </c>
      <c r="Q257" s="130">
        <v>1</v>
      </c>
      <c r="R257" s="130">
        <f>Q257*H257</f>
        <v>0.29799999999999999</v>
      </c>
      <c r="S257" s="130">
        <v>0</v>
      </c>
      <c r="T257" s="130">
        <f>S257*H257</f>
        <v>0</v>
      </c>
      <c r="U257" s="131" t="s">
        <v>1</v>
      </c>
      <c r="AR257" s="132" t="s">
        <v>299</v>
      </c>
      <c r="AT257" s="132" t="s">
        <v>295</v>
      </c>
      <c r="AU257" s="132" t="s">
        <v>85</v>
      </c>
      <c r="AY257" s="15" t="s">
        <v>129</v>
      </c>
      <c r="BE257" s="133">
        <f>IF(N257="základní",J257,0)</f>
        <v>0</v>
      </c>
      <c r="BF257" s="133">
        <f>IF(N257="snížená",J257,0)</f>
        <v>0</v>
      </c>
      <c r="BG257" s="133">
        <f>IF(N257="zákl. přenesená",J257,0)</f>
        <v>0</v>
      </c>
      <c r="BH257" s="133">
        <f>IF(N257="sníž. přenesená",J257,0)</f>
        <v>0</v>
      </c>
      <c r="BI257" s="133">
        <f>IF(N257="nulová",J257,0)</f>
        <v>0</v>
      </c>
      <c r="BJ257" s="15" t="s">
        <v>83</v>
      </c>
      <c r="BK257" s="133">
        <f>ROUND(I257*H257,2)</f>
        <v>0</v>
      </c>
      <c r="BL257" s="15" t="s">
        <v>207</v>
      </c>
      <c r="BM257" s="132" t="s">
        <v>500</v>
      </c>
    </row>
    <row r="258" spans="2:65" s="1" customFormat="1" ht="19.5">
      <c r="B258" s="30"/>
      <c r="C258" s="226"/>
      <c r="D258" s="209" t="s">
        <v>490</v>
      </c>
      <c r="E258" s="226"/>
      <c r="F258" s="227" t="s">
        <v>491</v>
      </c>
      <c r="G258" s="226"/>
      <c r="H258" s="226"/>
      <c r="I258" s="149"/>
      <c r="J258" s="226"/>
      <c r="K258" s="226"/>
      <c r="L258" s="30"/>
      <c r="M258" s="150"/>
      <c r="U258" s="54"/>
      <c r="AT258" s="15" t="s">
        <v>490</v>
      </c>
      <c r="AU258" s="15" t="s">
        <v>85</v>
      </c>
    </row>
    <row r="259" spans="2:65" s="12" customFormat="1" ht="11.25">
      <c r="B259" s="134"/>
      <c r="C259" s="208"/>
      <c r="D259" s="209" t="s">
        <v>150</v>
      </c>
      <c r="E259" s="208"/>
      <c r="F259" s="211" t="s">
        <v>501</v>
      </c>
      <c r="G259" s="208"/>
      <c r="H259" s="212">
        <v>0.29799999999999999</v>
      </c>
      <c r="I259" s="136"/>
      <c r="J259" s="208"/>
      <c r="K259" s="208"/>
      <c r="L259" s="134"/>
      <c r="M259" s="137"/>
      <c r="U259" s="138"/>
      <c r="AT259" s="135" t="s">
        <v>150</v>
      </c>
      <c r="AU259" s="135" t="s">
        <v>85</v>
      </c>
      <c r="AV259" s="12" t="s">
        <v>85</v>
      </c>
      <c r="AW259" s="12" t="s">
        <v>3</v>
      </c>
      <c r="AX259" s="12" t="s">
        <v>83</v>
      </c>
      <c r="AY259" s="135" t="s">
        <v>129</v>
      </c>
    </row>
    <row r="260" spans="2:65" s="1" customFormat="1" ht="49.15" customHeight="1">
      <c r="B260" s="122"/>
      <c r="C260" s="203" t="s">
        <v>502</v>
      </c>
      <c r="D260" s="203" t="s">
        <v>132</v>
      </c>
      <c r="E260" s="204" t="s">
        <v>503</v>
      </c>
      <c r="F260" s="205" t="s">
        <v>504</v>
      </c>
      <c r="G260" s="206" t="s">
        <v>184</v>
      </c>
      <c r="H260" s="207">
        <v>34</v>
      </c>
      <c r="I260" s="127"/>
      <c r="J260" s="231">
        <f>ROUND(I260*H260,2)</f>
        <v>0</v>
      </c>
      <c r="K260" s="205" t="s">
        <v>136</v>
      </c>
      <c r="L260" s="30"/>
      <c r="M260" s="128" t="s">
        <v>1</v>
      </c>
      <c r="N260" s="129" t="s">
        <v>40</v>
      </c>
      <c r="P260" s="130">
        <f>O260*H260</f>
        <v>0</v>
      </c>
      <c r="Q260" s="130">
        <v>5.7400000000000003E-3</v>
      </c>
      <c r="R260" s="130">
        <f>Q260*H260</f>
        <v>0.19516</v>
      </c>
      <c r="S260" s="130">
        <v>0</v>
      </c>
      <c r="T260" s="130">
        <f>S260*H260</f>
        <v>0</v>
      </c>
      <c r="U260" s="131" t="s">
        <v>1</v>
      </c>
      <c r="AR260" s="132" t="s">
        <v>207</v>
      </c>
      <c r="AT260" s="132" t="s">
        <v>132</v>
      </c>
      <c r="AU260" s="132" t="s">
        <v>85</v>
      </c>
      <c r="AY260" s="15" t="s">
        <v>129</v>
      </c>
      <c r="BE260" s="133">
        <f>IF(N260="základní",J260,0)</f>
        <v>0</v>
      </c>
      <c r="BF260" s="133">
        <f>IF(N260="snížená",J260,0)</f>
        <v>0</v>
      </c>
      <c r="BG260" s="133">
        <f>IF(N260="zákl. přenesená",J260,0)</f>
        <v>0</v>
      </c>
      <c r="BH260" s="133">
        <f>IF(N260="sníž. přenesená",J260,0)</f>
        <v>0</v>
      </c>
      <c r="BI260" s="133">
        <f>IF(N260="nulová",J260,0)</f>
        <v>0</v>
      </c>
      <c r="BJ260" s="15" t="s">
        <v>83</v>
      </c>
      <c r="BK260" s="133">
        <f>ROUND(I260*H260,2)</f>
        <v>0</v>
      </c>
      <c r="BL260" s="15" t="s">
        <v>207</v>
      </c>
      <c r="BM260" s="132" t="s">
        <v>505</v>
      </c>
    </row>
    <row r="261" spans="2:65" s="1" customFormat="1" ht="24.2" customHeight="1">
      <c r="B261" s="122"/>
      <c r="C261" s="203" t="s">
        <v>506</v>
      </c>
      <c r="D261" s="203" t="s">
        <v>132</v>
      </c>
      <c r="E261" s="204" t="s">
        <v>507</v>
      </c>
      <c r="F261" s="205" t="s">
        <v>508</v>
      </c>
      <c r="G261" s="206" t="s">
        <v>184</v>
      </c>
      <c r="H261" s="207">
        <v>124</v>
      </c>
      <c r="I261" s="127"/>
      <c r="J261" s="231">
        <f>ROUND(I261*H261,2)</f>
        <v>0</v>
      </c>
      <c r="K261" s="205" t="s">
        <v>1</v>
      </c>
      <c r="L261" s="30"/>
      <c r="M261" s="128" t="s">
        <v>1</v>
      </c>
      <c r="N261" s="129" t="s">
        <v>40</v>
      </c>
      <c r="P261" s="130">
        <f>O261*H261</f>
        <v>0</v>
      </c>
      <c r="Q261" s="130">
        <v>4.9199999999999999E-3</v>
      </c>
      <c r="R261" s="130">
        <f>Q261*H261</f>
        <v>0.61007999999999996</v>
      </c>
      <c r="S261" s="130">
        <v>0</v>
      </c>
      <c r="T261" s="130">
        <f>S261*H261</f>
        <v>0</v>
      </c>
      <c r="U261" s="131" t="s">
        <v>1</v>
      </c>
      <c r="AR261" s="132" t="s">
        <v>207</v>
      </c>
      <c r="AT261" s="132" t="s">
        <v>132</v>
      </c>
      <c r="AU261" s="132" t="s">
        <v>85</v>
      </c>
      <c r="AY261" s="15" t="s">
        <v>129</v>
      </c>
      <c r="BE261" s="133">
        <f>IF(N261="základní",J261,0)</f>
        <v>0</v>
      </c>
      <c r="BF261" s="133">
        <f>IF(N261="snížená",J261,0)</f>
        <v>0</v>
      </c>
      <c r="BG261" s="133">
        <f>IF(N261="zákl. přenesená",J261,0)</f>
        <v>0</v>
      </c>
      <c r="BH261" s="133">
        <f>IF(N261="sníž. přenesená",J261,0)</f>
        <v>0</v>
      </c>
      <c r="BI261" s="133">
        <f>IF(N261="nulová",J261,0)</f>
        <v>0</v>
      </c>
      <c r="BJ261" s="15" t="s">
        <v>83</v>
      </c>
      <c r="BK261" s="133">
        <f>ROUND(I261*H261,2)</f>
        <v>0</v>
      </c>
      <c r="BL261" s="15" t="s">
        <v>207</v>
      </c>
      <c r="BM261" s="132" t="s">
        <v>509</v>
      </c>
    </row>
    <row r="262" spans="2:65" s="1" customFormat="1" ht="33" customHeight="1">
      <c r="B262" s="122"/>
      <c r="C262" s="203" t="s">
        <v>510</v>
      </c>
      <c r="D262" s="203" t="s">
        <v>132</v>
      </c>
      <c r="E262" s="204" t="s">
        <v>511</v>
      </c>
      <c r="F262" s="205" t="s">
        <v>512</v>
      </c>
      <c r="G262" s="206" t="s">
        <v>184</v>
      </c>
      <c r="H262" s="207">
        <v>59</v>
      </c>
      <c r="I262" s="127"/>
      <c r="J262" s="231">
        <f>ROUND(I262*H262,2)</f>
        <v>0</v>
      </c>
      <c r="K262" s="205" t="s">
        <v>1</v>
      </c>
      <c r="L262" s="30"/>
      <c r="M262" s="128" t="s">
        <v>1</v>
      </c>
      <c r="N262" s="129" t="s">
        <v>40</v>
      </c>
      <c r="P262" s="130">
        <f>O262*H262</f>
        <v>0</v>
      </c>
      <c r="Q262" s="130">
        <v>4.3699999999999998E-3</v>
      </c>
      <c r="R262" s="130">
        <f>Q262*H262</f>
        <v>0.25783</v>
      </c>
      <c r="S262" s="130">
        <v>0</v>
      </c>
      <c r="T262" s="130">
        <f>S262*H262</f>
        <v>0</v>
      </c>
      <c r="U262" s="131" t="s">
        <v>1</v>
      </c>
      <c r="AR262" s="132" t="s">
        <v>207</v>
      </c>
      <c r="AT262" s="132" t="s">
        <v>132</v>
      </c>
      <c r="AU262" s="132" t="s">
        <v>85</v>
      </c>
      <c r="AY262" s="15" t="s">
        <v>129</v>
      </c>
      <c r="BE262" s="133">
        <f>IF(N262="základní",J262,0)</f>
        <v>0</v>
      </c>
      <c r="BF262" s="133">
        <f>IF(N262="snížená",J262,0)</f>
        <v>0</v>
      </c>
      <c r="BG262" s="133">
        <f>IF(N262="zákl. přenesená",J262,0)</f>
        <v>0</v>
      </c>
      <c r="BH262" s="133">
        <f>IF(N262="sníž. přenesená",J262,0)</f>
        <v>0</v>
      </c>
      <c r="BI262" s="133">
        <f>IF(N262="nulová",J262,0)</f>
        <v>0</v>
      </c>
      <c r="BJ262" s="15" t="s">
        <v>83</v>
      </c>
      <c r="BK262" s="133">
        <f>ROUND(I262*H262,2)</f>
        <v>0</v>
      </c>
      <c r="BL262" s="15" t="s">
        <v>207</v>
      </c>
      <c r="BM262" s="132" t="s">
        <v>513</v>
      </c>
    </row>
    <row r="263" spans="2:65" s="1" customFormat="1" ht="24.2" customHeight="1">
      <c r="B263" s="122"/>
      <c r="C263" s="203" t="s">
        <v>514</v>
      </c>
      <c r="D263" s="203" t="s">
        <v>132</v>
      </c>
      <c r="E263" s="204" t="s">
        <v>515</v>
      </c>
      <c r="F263" s="205" t="s">
        <v>516</v>
      </c>
      <c r="G263" s="206" t="s">
        <v>184</v>
      </c>
      <c r="H263" s="207">
        <v>20.998999999999999</v>
      </c>
      <c r="I263" s="127"/>
      <c r="J263" s="231">
        <f>ROUND(I263*H263,2)</f>
        <v>0</v>
      </c>
      <c r="K263" s="205" t="s">
        <v>1</v>
      </c>
      <c r="L263" s="30"/>
      <c r="M263" s="128" t="s">
        <v>1</v>
      </c>
      <c r="N263" s="129" t="s">
        <v>40</v>
      </c>
      <c r="P263" s="130">
        <f>O263*H263</f>
        <v>0</v>
      </c>
      <c r="Q263" s="130">
        <v>4.3445000000000003E-3</v>
      </c>
      <c r="R263" s="130">
        <f>Q263*H263</f>
        <v>9.1230155500000007E-2</v>
      </c>
      <c r="S263" s="130">
        <v>0</v>
      </c>
      <c r="T263" s="130">
        <f>S263*H263</f>
        <v>0</v>
      </c>
      <c r="U263" s="131" t="s">
        <v>1</v>
      </c>
      <c r="AR263" s="132" t="s">
        <v>207</v>
      </c>
      <c r="AT263" s="132" t="s">
        <v>132</v>
      </c>
      <c r="AU263" s="132" t="s">
        <v>85</v>
      </c>
      <c r="AY263" s="15" t="s">
        <v>129</v>
      </c>
      <c r="BE263" s="133">
        <f>IF(N263="základní",J263,0)</f>
        <v>0</v>
      </c>
      <c r="BF263" s="133">
        <f>IF(N263="snížená",J263,0)</f>
        <v>0</v>
      </c>
      <c r="BG263" s="133">
        <f>IF(N263="zákl. přenesená",J263,0)</f>
        <v>0</v>
      </c>
      <c r="BH263" s="133">
        <f>IF(N263="sníž. přenesená",J263,0)</f>
        <v>0</v>
      </c>
      <c r="BI263" s="133">
        <f>IF(N263="nulová",J263,0)</f>
        <v>0</v>
      </c>
      <c r="BJ263" s="15" t="s">
        <v>83</v>
      </c>
      <c r="BK263" s="133">
        <f>ROUND(I263*H263,2)</f>
        <v>0</v>
      </c>
      <c r="BL263" s="15" t="s">
        <v>207</v>
      </c>
      <c r="BM263" s="132" t="s">
        <v>517</v>
      </c>
    </row>
    <row r="264" spans="2:65" s="1" customFormat="1" ht="44.25" customHeight="1">
      <c r="B264" s="122"/>
      <c r="C264" s="203" t="s">
        <v>518</v>
      </c>
      <c r="D264" s="203" t="s">
        <v>132</v>
      </c>
      <c r="E264" s="204" t="s">
        <v>519</v>
      </c>
      <c r="F264" s="205" t="s">
        <v>520</v>
      </c>
      <c r="G264" s="206" t="s">
        <v>184</v>
      </c>
      <c r="H264" s="207">
        <v>31</v>
      </c>
      <c r="I264" s="127"/>
      <c r="J264" s="231">
        <f>ROUND(I264*H264,2)</f>
        <v>0</v>
      </c>
      <c r="K264" s="205" t="s">
        <v>136</v>
      </c>
      <c r="L264" s="30"/>
      <c r="M264" s="128" t="s">
        <v>1</v>
      </c>
      <c r="N264" s="129" t="s">
        <v>40</v>
      </c>
      <c r="P264" s="130">
        <f>O264*H264</f>
        <v>0</v>
      </c>
      <c r="Q264" s="130">
        <v>4.3600000000000002E-3</v>
      </c>
      <c r="R264" s="130">
        <f>Q264*H264</f>
        <v>0.13516</v>
      </c>
      <c r="S264" s="130">
        <v>0</v>
      </c>
      <c r="T264" s="130">
        <f>S264*H264</f>
        <v>0</v>
      </c>
      <c r="U264" s="131" t="s">
        <v>1</v>
      </c>
      <c r="AR264" s="132" t="s">
        <v>207</v>
      </c>
      <c r="AT264" s="132" t="s">
        <v>132</v>
      </c>
      <c r="AU264" s="132" t="s">
        <v>85</v>
      </c>
      <c r="AY264" s="15" t="s">
        <v>129</v>
      </c>
      <c r="BE264" s="133">
        <f>IF(N264="základní",J264,0)</f>
        <v>0</v>
      </c>
      <c r="BF264" s="133">
        <f>IF(N264="snížená",J264,0)</f>
        <v>0</v>
      </c>
      <c r="BG264" s="133">
        <f>IF(N264="zákl. přenesená",J264,0)</f>
        <v>0</v>
      </c>
      <c r="BH264" s="133">
        <f>IF(N264="sníž. přenesená",J264,0)</f>
        <v>0</v>
      </c>
      <c r="BI264" s="133">
        <f>IF(N264="nulová",J264,0)</f>
        <v>0</v>
      </c>
      <c r="BJ264" s="15" t="s">
        <v>83</v>
      </c>
      <c r="BK264" s="133">
        <f>ROUND(I264*H264,2)</f>
        <v>0</v>
      </c>
      <c r="BL264" s="15" t="s">
        <v>207</v>
      </c>
      <c r="BM264" s="132" t="s">
        <v>521</v>
      </c>
    </row>
    <row r="265" spans="2:65" s="12" customFormat="1" ht="11.25">
      <c r="B265" s="134"/>
      <c r="C265" s="208"/>
      <c r="D265" s="209" t="s">
        <v>150</v>
      </c>
      <c r="E265" s="210" t="s">
        <v>1</v>
      </c>
      <c r="F265" s="211" t="s">
        <v>522</v>
      </c>
      <c r="G265" s="208"/>
      <c r="H265" s="212">
        <v>31</v>
      </c>
      <c r="I265" s="136"/>
      <c r="J265" s="208"/>
      <c r="K265" s="208"/>
      <c r="L265" s="134"/>
      <c r="M265" s="137"/>
      <c r="U265" s="138"/>
      <c r="AT265" s="135" t="s">
        <v>150</v>
      </c>
      <c r="AU265" s="135" t="s">
        <v>85</v>
      </c>
      <c r="AV265" s="12" t="s">
        <v>85</v>
      </c>
      <c r="AW265" s="12" t="s">
        <v>31</v>
      </c>
      <c r="AX265" s="12" t="s">
        <v>83</v>
      </c>
      <c r="AY265" s="135" t="s">
        <v>129</v>
      </c>
    </row>
    <row r="266" spans="2:65" s="1" customFormat="1" ht="16.5" customHeight="1">
      <c r="B266" s="122"/>
      <c r="C266" s="203" t="s">
        <v>523</v>
      </c>
      <c r="D266" s="203" t="s">
        <v>132</v>
      </c>
      <c r="E266" s="204" t="s">
        <v>524</v>
      </c>
      <c r="F266" s="205" t="s">
        <v>525</v>
      </c>
      <c r="G266" s="206" t="s">
        <v>184</v>
      </c>
      <c r="H266" s="207">
        <v>124</v>
      </c>
      <c r="I266" s="127"/>
      <c r="J266" s="231">
        <f t="shared" ref="J266:J272" si="20">ROUND(I266*H266,2)</f>
        <v>0</v>
      </c>
      <c r="K266" s="205" t="s">
        <v>136</v>
      </c>
      <c r="L266" s="30"/>
      <c r="M266" s="128" t="s">
        <v>1</v>
      </c>
      <c r="N266" s="129" t="s">
        <v>40</v>
      </c>
      <c r="P266" s="130">
        <f t="shared" ref="P266:P272" si="21">O266*H266</f>
        <v>0</v>
      </c>
      <c r="Q266" s="130">
        <v>0</v>
      </c>
      <c r="R266" s="130">
        <f t="shared" ref="R266:R272" si="22">Q266*H266</f>
        <v>0</v>
      </c>
      <c r="S266" s="130">
        <v>0</v>
      </c>
      <c r="T266" s="130">
        <f t="shared" ref="T266:T272" si="23">S266*H266</f>
        <v>0</v>
      </c>
      <c r="U266" s="131" t="s">
        <v>1</v>
      </c>
      <c r="AR266" s="132" t="s">
        <v>207</v>
      </c>
      <c r="AT266" s="132" t="s">
        <v>132</v>
      </c>
      <c r="AU266" s="132" t="s">
        <v>85</v>
      </c>
      <c r="AY266" s="15" t="s">
        <v>129</v>
      </c>
      <c r="BE266" s="133">
        <f t="shared" ref="BE266:BE272" si="24">IF(N266="základní",J266,0)</f>
        <v>0</v>
      </c>
      <c r="BF266" s="133">
        <f t="shared" ref="BF266:BF272" si="25">IF(N266="snížená",J266,0)</f>
        <v>0</v>
      </c>
      <c r="BG266" s="133">
        <f t="shared" ref="BG266:BG272" si="26">IF(N266="zákl. přenesená",J266,0)</f>
        <v>0</v>
      </c>
      <c r="BH266" s="133">
        <f t="shared" ref="BH266:BH272" si="27">IF(N266="sníž. přenesená",J266,0)</f>
        <v>0</v>
      </c>
      <c r="BI266" s="133">
        <f t="shared" ref="BI266:BI272" si="28">IF(N266="nulová",J266,0)</f>
        <v>0</v>
      </c>
      <c r="BJ266" s="15" t="s">
        <v>83</v>
      </c>
      <c r="BK266" s="133">
        <f t="shared" ref="BK266:BK272" si="29">ROUND(I266*H266,2)</f>
        <v>0</v>
      </c>
      <c r="BL266" s="15" t="s">
        <v>207</v>
      </c>
      <c r="BM266" s="132" t="s">
        <v>526</v>
      </c>
    </row>
    <row r="267" spans="2:65" s="1" customFormat="1" ht="16.5" customHeight="1">
      <c r="B267" s="122"/>
      <c r="C267" s="217" t="s">
        <v>527</v>
      </c>
      <c r="D267" s="217" t="s">
        <v>295</v>
      </c>
      <c r="E267" s="218" t="s">
        <v>528</v>
      </c>
      <c r="F267" s="219" t="s">
        <v>529</v>
      </c>
      <c r="G267" s="220" t="s">
        <v>184</v>
      </c>
      <c r="H267" s="221">
        <v>124</v>
      </c>
      <c r="I267" s="139"/>
      <c r="J267" s="232">
        <f t="shared" si="20"/>
        <v>0</v>
      </c>
      <c r="K267" s="219" t="s">
        <v>136</v>
      </c>
      <c r="L267" s="140"/>
      <c r="M267" s="141" t="s">
        <v>1</v>
      </c>
      <c r="N267" s="142" t="s">
        <v>40</v>
      </c>
      <c r="P267" s="130">
        <f t="shared" si="21"/>
        <v>0</v>
      </c>
      <c r="Q267" s="130">
        <v>1.34E-3</v>
      </c>
      <c r="R267" s="130">
        <f t="shared" si="22"/>
        <v>0.16616</v>
      </c>
      <c r="S267" s="130">
        <v>0</v>
      </c>
      <c r="T267" s="130">
        <f t="shared" si="23"/>
        <v>0</v>
      </c>
      <c r="U267" s="131" t="s">
        <v>1</v>
      </c>
      <c r="AR267" s="132" t="s">
        <v>299</v>
      </c>
      <c r="AT267" s="132" t="s">
        <v>295</v>
      </c>
      <c r="AU267" s="132" t="s">
        <v>85</v>
      </c>
      <c r="AY267" s="15" t="s">
        <v>129</v>
      </c>
      <c r="BE267" s="133">
        <f t="shared" si="24"/>
        <v>0</v>
      </c>
      <c r="BF267" s="133">
        <f t="shared" si="25"/>
        <v>0</v>
      </c>
      <c r="BG267" s="133">
        <f t="shared" si="26"/>
        <v>0</v>
      </c>
      <c r="BH267" s="133">
        <f t="shared" si="27"/>
        <v>0</v>
      </c>
      <c r="BI267" s="133">
        <f t="shared" si="28"/>
        <v>0</v>
      </c>
      <c r="BJ267" s="15" t="s">
        <v>83</v>
      </c>
      <c r="BK267" s="133">
        <f t="shared" si="29"/>
        <v>0</v>
      </c>
      <c r="BL267" s="15" t="s">
        <v>207</v>
      </c>
      <c r="BM267" s="132" t="s">
        <v>530</v>
      </c>
    </row>
    <row r="268" spans="2:65" s="1" customFormat="1" ht="16.5" customHeight="1">
      <c r="B268" s="122"/>
      <c r="C268" s="203" t="s">
        <v>531</v>
      </c>
      <c r="D268" s="203" t="s">
        <v>132</v>
      </c>
      <c r="E268" s="204" t="s">
        <v>532</v>
      </c>
      <c r="F268" s="205" t="s">
        <v>533</v>
      </c>
      <c r="G268" s="206" t="s">
        <v>305</v>
      </c>
      <c r="H268" s="207">
        <v>259</v>
      </c>
      <c r="I268" s="127"/>
      <c r="J268" s="231">
        <f t="shared" si="20"/>
        <v>0</v>
      </c>
      <c r="K268" s="205" t="s">
        <v>136</v>
      </c>
      <c r="L268" s="30"/>
      <c r="M268" s="128" t="s">
        <v>1</v>
      </c>
      <c r="N268" s="129" t="s">
        <v>40</v>
      </c>
      <c r="P268" s="130">
        <f t="shared" si="21"/>
        <v>0</v>
      </c>
      <c r="Q268" s="130">
        <v>0</v>
      </c>
      <c r="R268" s="130">
        <f t="shared" si="22"/>
        <v>0</v>
      </c>
      <c r="S268" s="130">
        <v>0</v>
      </c>
      <c r="T268" s="130">
        <f t="shared" si="23"/>
        <v>0</v>
      </c>
      <c r="U268" s="131" t="s">
        <v>1</v>
      </c>
      <c r="AR268" s="132" t="s">
        <v>207</v>
      </c>
      <c r="AT268" s="132" t="s">
        <v>132</v>
      </c>
      <c r="AU268" s="132" t="s">
        <v>85</v>
      </c>
      <c r="AY268" s="15" t="s">
        <v>129</v>
      </c>
      <c r="BE268" s="133">
        <f t="shared" si="24"/>
        <v>0</v>
      </c>
      <c r="BF268" s="133">
        <f t="shared" si="25"/>
        <v>0</v>
      </c>
      <c r="BG268" s="133">
        <f t="shared" si="26"/>
        <v>0</v>
      </c>
      <c r="BH268" s="133">
        <f t="shared" si="27"/>
        <v>0</v>
      </c>
      <c r="BI268" s="133">
        <f t="shared" si="28"/>
        <v>0</v>
      </c>
      <c r="BJ268" s="15" t="s">
        <v>83</v>
      </c>
      <c r="BK268" s="133">
        <f t="shared" si="29"/>
        <v>0</v>
      </c>
      <c r="BL268" s="15" t="s">
        <v>207</v>
      </c>
      <c r="BM268" s="132" t="s">
        <v>534</v>
      </c>
    </row>
    <row r="269" spans="2:65" s="1" customFormat="1" ht="16.5" customHeight="1">
      <c r="B269" s="122"/>
      <c r="C269" s="217" t="s">
        <v>535</v>
      </c>
      <c r="D269" s="217" t="s">
        <v>295</v>
      </c>
      <c r="E269" s="218" t="s">
        <v>536</v>
      </c>
      <c r="F269" s="219" t="s">
        <v>537</v>
      </c>
      <c r="G269" s="220" t="s">
        <v>305</v>
      </c>
      <c r="H269" s="221">
        <v>259</v>
      </c>
      <c r="I269" s="139"/>
      <c r="J269" s="232">
        <f t="shared" si="20"/>
        <v>0</v>
      </c>
      <c r="K269" s="219" t="s">
        <v>136</v>
      </c>
      <c r="L269" s="140"/>
      <c r="M269" s="141" t="s">
        <v>1</v>
      </c>
      <c r="N269" s="142" t="s">
        <v>40</v>
      </c>
      <c r="P269" s="130">
        <f t="shared" si="21"/>
        <v>0</v>
      </c>
      <c r="Q269" s="130">
        <v>9.3999999999999997E-4</v>
      </c>
      <c r="R269" s="130">
        <f t="shared" si="22"/>
        <v>0.24345999999999998</v>
      </c>
      <c r="S269" s="130">
        <v>0</v>
      </c>
      <c r="T269" s="130">
        <f t="shared" si="23"/>
        <v>0</v>
      </c>
      <c r="U269" s="131" t="s">
        <v>1</v>
      </c>
      <c r="AR269" s="132" t="s">
        <v>299</v>
      </c>
      <c r="AT269" s="132" t="s">
        <v>295</v>
      </c>
      <c r="AU269" s="132" t="s">
        <v>85</v>
      </c>
      <c r="AY269" s="15" t="s">
        <v>129</v>
      </c>
      <c r="BE269" s="133">
        <f t="shared" si="24"/>
        <v>0</v>
      </c>
      <c r="BF269" s="133">
        <f t="shared" si="25"/>
        <v>0</v>
      </c>
      <c r="BG269" s="133">
        <f t="shared" si="26"/>
        <v>0</v>
      </c>
      <c r="BH269" s="133">
        <f t="shared" si="27"/>
        <v>0</v>
      </c>
      <c r="BI269" s="133">
        <f t="shared" si="28"/>
        <v>0</v>
      </c>
      <c r="BJ269" s="15" t="s">
        <v>83</v>
      </c>
      <c r="BK269" s="133">
        <f t="shared" si="29"/>
        <v>0</v>
      </c>
      <c r="BL269" s="15" t="s">
        <v>207</v>
      </c>
      <c r="BM269" s="132" t="s">
        <v>538</v>
      </c>
    </row>
    <row r="270" spans="2:65" s="1" customFormat="1" ht="21.75" customHeight="1">
      <c r="B270" s="122"/>
      <c r="C270" s="203" t="s">
        <v>539</v>
      </c>
      <c r="D270" s="203" t="s">
        <v>132</v>
      </c>
      <c r="E270" s="204" t="s">
        <v>540</v>
      </c>
      <c r="F270" s="205" t="s">
        <v>541</v>
      </c>
      <c r="G270" s="206" t="s">
        <v>305</v>
      </c>
      <c r="H270" s="207">
        <v>7</v>
      </c>
      <c r="I270" s="127"/>
      <c r="J270" s="231">
        <f t="shared" si="20"/>
        <v>0</v>
      </c>
      <c r="K270" s="205" t="s">
        <v>136</v>
      </c>
      <c r="L270" s="30"/>
      <c r="M270" s="128" t="s">
        <v>1</v>
      </c>
      <c r="N270" s="129" t="s">
        <v>40</v>
      </c>
      <c r="P270" s="130">
        <f t="shared" si="21"/>
        <v>0</v>
      </c>
      <c r="Q270" s="130">
        <v>0</v>
      </c>
      <c r="R270" s="130">
        <f t="shared" si="22"/>
        <v>0</v>
      </c>
      <c r="S270" s="130">
        <v>0</v>
      </c>
      <c r="T270" s="130">
        <f t="shared" si="23"/>
        <v>0</v>
      </c>
      <c r="U270" s="131" t="s">
        <v>1</v>
      </c>
      <c r="AR270" s="132" t="s">
        <v>207</v>
      </c>
      <c r="AT270" s="132" t="s">
        <v>132</v>
      </c>
      <c r="AU270" s="132" t="s">
        <v>85</v>
      </c>
      <c r="AY270" s="15" t="s">
        <v>129</v>
      </c>
      <c r="BE270" s="133">
        <f t="shared" si="24"/>
        <v>0</v>
      </c>
      <c r="BF270" s="133">
        <f t="shared" si="25"/>
        <v>0</v>
      </c>
      <c r="BG270" s="133">
        <f t="shared" si="26"/>
        <v>0</v>
      </c>
      <c r="BH270" s="133">
        <f t="shared" si="27"/>
        <v>0</v>
      </c>
      <c r="BI270" s="133">
        <f t="shared" si="28"/>
        <v>0</v>
      </c>
      <c r="BJ270" s="15" t="s">
        <v>83</v>
      </c>
      <c r="BK270" s="133">
        <f t="shared" si="29"/>
        <v>0</v>
      </c>
      <c r="BL270" s="15" t="s">
        <v>207</v>
      </c>
      <c r="BM270" s="132" t="s">
        <v>542</v>
      </c>
    </row>
    <row r="271" spans="2:65" s="1" customFormat="1" ht="16.5" customHeight="1">
      <c r="B271" s="122"/>
      <c r="C271" s="217" t="s">
        <v>543</v>
      </c>
      <c r="D271" s="217" t="s">
        <v>295</v>
      </c>
      <c r="E271" s="218" t="s">
        <v>544</v>
      </c>
      <c r="F271" s="219" t="s">
        <v>545</v>
      </c>
      <c r="G271" s="220" t="s">
        <v>305</v>
      </c>
      <c r="H271" s="221">
        <v>7</v>
      </c>
      <c r="I271" s="139"/>
      <c r="J271" s="232">
        <f t="shared" si="20"/>
        <v>0</v>
      </c>
      <c r="K271" s="219" t="s">
        <v>1</v>
      </c>
      <c r="L271" s="140"/>
      <c r="M271" s="141" t="s">
        <v>1</v>
      </c>
      <c r="N271" s="142" t="s">
        <v>40</v>
      </c>
      <c r="P271" s="130">
        <f t="shared" si="21"/>
        <v>0</v>
      </c>
      <c r="Q271" s="130">
        <v>2.5000000000000001E-4</v>
      </c>
      <c r="R271" s="130">
        <f t="shared" si="22"/>
        <v>1.75E-3</v>
      </c>
      <c r="S271" s="130">
        <v>0</v>
      </c>
      <c r="T271" s="130">
        <f t="shared" si="23"/>
        <v>0</v>
      </c>
      <c r="U271" s="131" t="s">
        <v>1</v>
      </c>
      <c r="AR271" s="132" t="s">
        <v>299</v>
      </c>
      <c r="AT271" s="132" t="s">
        <v>295</v>
      </c>
      <c r="AU271" s="132" t="s">
        <v>85</v>
      </c>
      <c r="AY271" s="15" t="s">
        <v>129</v>
      </c>
      <c r="BE271" s="133">
        <f t="shared" si="24"/>
        <v>0</v>
      </c>
      <c r="BF271" s="133">
        <f t="shared" si="25"/>
        <v>0</v>
      </c>
      <c r="BG271" s="133">
        <f t="shared" si="26"/>
        <v>0</v>
      </c>
      <c r="BH271" s="133">
        <f t="shared" si="27"/>
        <v>0</v>
      </c>
      <c r="BI271" s="133">
        <f t="shared" si="28"/>
        <v>0</v>
      </c>
      <c r="BJ271" s="15" t="s">
        <v>83</v>
      </c>
      <c r="BK271" s="133">
        <f t="shared" si="29"/>
        <v>0</v>
      </c>
      <c r="BL271" s="15" t="s">
        <v>207</v>
      </c>
      <c r="BM271" s="132" t="s">
        <v>546</v>
      </c>
    </row>
    <row r="272" spans="2:65" s="1" customFormat="1" ht="55.5" customHeight="1">
      <c r="B272" s="122"/>
      <c r="C272" s="123" t="s">
        <v>167</v>
      </c>
      <c r="D272" s="123" t="s">
        <v>132</v>
      </c>
      <c r="E272" s="124" t="s">
        <v>547</v>
      </c>
      <c r="F272" s="125" t="s">
        <v>548</v>
      </c>
      <c r="G272" s="126" t="s">
        <v>385</v>
      </c>
      <c r="H272" s="143"/>
      <c r="I272" s="127"/>
      <c r="J272" s="231">
        <f t="shared" si="20"/>
        <v>0</v>
      </c>
      <c r="K272" s="205" t="s">
        <v>136</v>
      </c>
      <c r="L272" s="30"/>
      <c r="M272" s="128" t="s">
        <v>1</v>
      </c>
      <c r="N272" s="129" t="s">
        <v>40</v>
      </c>
      <c r="P272" s="130">
        <f t="shared" si="21"/>
        <v>0</v>
      </c>
      <c r="Q272" s="130">
        <v>0</v>
      </c>
      <c r="R272" s="130">
        <f t="shared" si="22"/>
        <v>0</v>
      </c>
      <c r="S272" s="130">
        <v>0</v>
      </c>
      <c r="T272" s="130">
        <f t="shared" si="23"/>
        <v>0</v>
      </c>
      <c r="U272" s="131" t="s">
        <v>1</v>
      </c>
      <c r="AR272" s="132" t="s">
        <v>207</v>
      </c>
      <c r="AT272" s="132" t="s">
        <v>132</v>
      </c>
      <c r="AU272" s="132" t="s">
        <v>85</v>
      </c>
      <c r="AY272" s="15" t="s">
        <v>129</v>
      </c>
      <c r="BE272" s="133">
        <f t="shared" si="24"/>
        <v>0</v>
      </c>
      <c r="BF272" s="133">
        <f t="shared" si="25"/>
        <v>0</v>
      </c>
      <c r="BG272" s="133">
        <f t="shared" si="26"/>
        <v>0</v>
      </c>
      <c r="BH272" s="133">
        <f t="shared" si="27"/>
        <v>0</v>
      </c>
      <c r="BI272" s="133">
        <f t="shared" si="28"/>
        <v>0</v>
      </c>
      <c r="BJ272" s="15" t="s">
        <v>83</v>
      </c>
      <c r="BK272" s="133">
        <f t="shared" si="29"/>
        <v>0</v>
      </c>
      <c r="BL272" s="15" t="s">
        <v>207</v>
      </c>
      <c r="BM272" s="132" t="s">
        <v>549</v>
      </c>
    </row>
    <row r="273" spans="2:65" s="11" customFormat="1" ht="22.9" customHeight="1">
      <c r="B273" s="112"/>
      <c r="C273" s="213"/>
      <c r="D273" s="214" t="s">
        <v>74</v>
      </c>
      <c r="E273" s="215" t="s">
        <v>550</v>
      </c>
      <c r="F273" s="215" t="s">
        <v>551</v>
      </c>
      <c r="G273" s="213"/>
      <c r="H273" s="213"/>
      <c r="I273" s="115"/>
      <c r="J273" s="230">
        <f>BK273</f>
        <v>0</v>
      </c>
      <c r="K273" s="213"/>
      <c r="L273" s="112"/>
      <c r="M273" s="116"/>
      <c r="P273" s="117">
        <f>SUM(P274:P307)</f>
        <v>0</v>
      </c>
      <c r="R273" s="117">
        <f>SUM(R274:R307)</f>
        <v>8.6919636400000027</v>
      </c>
      <c r="T273" s="117">
        <f>SUM(T274:T307)</f>
        <v>10.4902</v>
      </c>
      <c r="U273" s="118"/>
      <c r="AR273" s="113" t="s">
        <v>85</v>
      </c>
      <c r="AT273" s="119" t="s">
        <v>74</v>
      </c>
      <c r="AU273" s="119" t="s">
        <v>83</v>
      </c>
      <c r="AY273" s="113" t="s">
        <v>129</v>
      </c>
      <c r="BK273" s="120">
        <f>SUM(BK274:BK307)</f>
        <v>0</v>
      </c>
    </row>
    <row r="274" spans="2:65" s="1" customFormat="1" ht="16.5" customHeight="1">
      <c r="B274" s="122"/>
      <c r="C274" s="203" t="s">
        <v>552</v>
      </c>
      <c r="D274" s="203" t="s">
        <v>132</v>
      </c>
      <c r="E274" s="204" t="s">
        <v>553</v>
      </c>
      <c r="F274" s="205" t="s">
        <v>554</v>
      </c>
      <c r="G274" s="206" t="s">
        <v>305</v>
      </c>
      <c r="H274" s="207">
        <v>150</v>
      </c>
      <c r="I274" s="127"/>
      <c r="J274" s="231">
        <f>ROUND(I274*H274,2)</f>
        <v>0</v>
      </c>
      <c r="K274" s="205" t="s">
        <v>1</v>
      </c>
      <c r="L274" s="30"/>
      <c r="M274" s="128" t="s">
        <v>1</v>
      </c>
      <c r="N274" s="129" t="s">
        <v>40</v>
      </c>
      <c r="P274" s="130">
        <f>O274*H274</f>
        <v>0</v>
      </c>
      <c r="Q274" s="130">
        <v>0</v>
      </c>
      <c r="R274" s="130">
        <f>Q274*H274</f>
        <v>0</v>
      </c>
      <c r="S274" s="130">
        <v>0</v>
      </c>
      <c r="T274" s="130">
        <f>S274*H274</f>
        <v>0</v>
      </c>
      <c r="U274" s="131" t="s">
        <v>1</v>
      </c>
      <c r="AR274" s="132" t="s">
        <v>207</v>
      </c>
      <c r="AT274" s="132" t="s">
        <v>132</v>
      </c>
      <c r="AU274" s="132" t="s">
        <v>85</v>
      </c>
      <c r="AY274" s="15" t="s">
        <v>129</v>
      </c>
      <c r="BE274" s="133">
        <f>IF(N274="základní",J274,0)</f>
        <v>0</v>
      </c>
      <c r="BF274" s="133">
        <f>IF(N274="snížená",J274,0)</f>
        <v>0</v>
      </c>
      <c r="BG274" s="133">
        <f>IF(N274="zákl. přenesená",J274,0)</f>
        <v>0</v>
      </c>
      <c r="BH274" s="133">
        <f>IF(N274="sníž. přenesená",J274,0)</f>
        <v>0</v>
      </c>
      <c r="BI274" s="133">
        <f>IF(N274="nulová",J274,0)</f>
        <v>0</v>
      </c>
      <c r="BJ274" s="15" t="s">
        <v>83</v>
      </c>
      <c r="BK274" s="133">
        <f>ROUND(I274*H274,2)</f>
        <v>0</v>
      </c>
      <c r="BL274" s="15" t="s">
        <v>207</v>
      </c>
      <c r="BM274" s="132" t="s">
        <v>555</v>
      </c>
    </row>
    <row r="275" spans="2:65" s="12" customFormat="1" ht="11.25">
      <c r="B275" s="134"/>
      <c r="C275" s="208"/>
      <c r="D275" s="209" t="s">
        <v>150</v>
      </c>
      <c r="E275" s="210" t="s">
        <v>1</v>
      </c>
      <c r="F275" s="211" t="s">
        <v>556</v>
      </c>
      <c r="G275" s="208"/>
      <c r="H275" s="212">
        <v>150</v>
      </c>
      <c r="I275" s="136"/>
      <c r="J275" s="208"/>
      <c r="K275" s="208"/>
      <c r="L275" s="134"/>
      <c r="M275" s="137"/>
      <c r="U275" s="138"/>
      <c r="AT275" s="135" t="s">
        <v>150</v>
      </c>
      <c r="AU275" s="135" t="s">
        <v>85</v>
      </c>
      <c r="AV275" s="12" t="s">
        <v>85</v>
      </c>
      <c r="AW275" s="12" t="s">
        <v>31</v>
      </c>
      <c r="AX275" s="12" t="s">
        <v>83</v>
      </c>
      <c r="AY275" s="135" t="s">
        <v>129</v>
      </c>
    </row>
    <row r="276" spans="2:65" s="1" customFormat="1" ht="16.5" customHeight="1">
      <c r="B276" s="122"/>
      <c r="C276" s="217" t="s">
        <v>557</v>
      </c>
      <c r="D276" s="217" t="s">
        <v>295</v>
      </c>
      <c r="E276" s="218" t="s">
        <v>558</v>
      </c>
      <c r="F276" s="219" t="s">
        <v>559</v>
      </c>
      <c r="G276" s="220" t="s">
        <v>305</v>
      </c>
      <c r="H276" s="221">
        <v>150</v>
      </c>
      <c r="I276" s="139"/>
      <c r="J276" s="232">
        <f>ROUND(I276*H276,2)</f>
        <v>0</v>
      </c>
      <c r="K276" s="219" t="s">
        <v>136</v>
      </c>
      <c r="L276" s="140"/>
      <c r="M276" s="141" t="s">
        <v>1</v>
      </c>
      <c r="N276" s="142" t="s">
        <v>40</v>
      </c>
      <c r="P276" s="130">
        <f>O276*H276</f>
        <v>0</v>
      </c>
      <c r="Q276" s="130">
        <v>4.0000000000000002E-4</v>
      </c>
      <c r="R276" s="130">
        <f>Q276*H276</f>
        <v>6.0000000000000005E-2</v>
      </c>
      <c r="S276" s="130">
        <v>0</v>
      </c>
      <c r="T276" s="130">
        <f>S276*H276</f>
        <v>0</v>
      </c>
      <c r="U276" s="131" t="s">
        <v>1</v>
      </c>
      <c r="AR276" s="132" t="s">
        <v>299</v>
      </c>
      <c r="AT276" s="132" t="s">
        <v>295</v>
      </c>
      <c r="AU276" s="132" t="s">
        <v>85</v>
      </c>
      <c r="AY276" s="15" t="s">
        <v>129</v>
      </c>
      <c r="BE276" s="133">
        <f>IF(N276="základní",J276,0)</f>
        <v>0</v>
      </c>
      <c r="BF276" s="133">
        <f>IF(N276="snížená",J276,0)</f>
        <v>0</v>
      </c>
      <c r="BG276" s="133">
        <f>IF(N276="zákl. přenesená",J276,0)</f>
        <v>0</v>
      </c>
      <c r="BH276" s="133">
        <f>IF(N276="sníž. přenesená",J276,0)</f>
        <v>0</v>
      </c>
      <c r="BI276" s="133">
        <f>IF(N276="nulová",J276,0)</f>
        <v>0</v>
      </c>
      <c r="BJ276" s="15" t="s">
        <v>83</v>
      </c>
      <c r="BK276" s="133">
        <f>ROUND(I276*H276,2)</f>
        <v>0</v>
      </c>
      <c r="BL276" s="15" t="s">
        <v>207</v>
      </c>
      <c r="BM276" s="132" t="s">
        <v>560</v>
      </c>
    </row>
    <row r="277" spans="2:65" s="1" customFormat="1" ht="24.2" customHeight="1">
      <c r="B277" s="122"/>
      <c r="C277" s="203" t="s">
        <v>561</v>
      </c>
      <c r="D277" s="203" t="s">
        <v>132</v>
      </c>
      <c r="E277" s="204" t="s">
        <v>562</v>
      </c>
      <c r="F277" s="205" t="s">
        <v>563</v>
      </c>
      <c r="G277" s="206" t="s">
        <v>305</v>
      </c>
      <c r="H277" s="207">
        <v>13</v>
      </c>
      <c r="I277" s="127"/>
      <c r="J277" s="231">
        <f>ROUND(I277*H277,2)</f>
        <v>0</v>
      </c>
      <c r="K277" s="205" t="s">
        <v>136</v>
      </c>
      <c r="L277" s="30"/>
      <c r="M277" s="128" t="s">
        <v>1</v>
      </c>
      <c r="N277" s="129" t="s">
        <v>40</v>
      </c>
      <c r="P277" s="130">
        <f>O277*H277</f>
        <v>0</v>
      </c>
      <c r="Q277" s="130">
        <v>0</v>
      </c>
      <c r="R277" s="130">
        <f>Q277*H277</f>
        <v>0</v>
      </c>
      <c r="S277" s="130">
        <v>0</v>
      </c>
      <c r="T277" s="130">
        <f>S277*H277</f>
        <v>0</v>
      </c>
      <c r="U277" s="131" t="s">
        <v>1</v>
      </c>
      <c r="AR277" s="132" t="s">
        <v>207</v>
      </c>
      <c r="AT277" s="132" t="s">
        <v>132</v>
      </c>
      <c r="AU277" s="132" t="s">
        <v>85</v>
      </c>
      <c r="AY277" s="15" t="s">
        <v>129</v>
      </c>
      <c r="BE277" s="133">
        <f>IF(N277="základní",J277,0)</f>
        <v>0</v>
      </c>
      <c r="BF277" s="133">
        <f>IF(N277="snížená",J277,0)</f>
        <v>0</v>
      </c>
      <c r="BG277" s="133">
        <f>IF(N277="zákl. přenesená",J277,0)</f>
        <v>0</v>
      </c>
      <c r="BH277" s="133">
        <f>IF(N277="sníž. přenesená",J277,0)</f>
        <v>0</v>
      </c>
      <c r="BI277" s="133">
        <f>IF(N277="nulová",J277,0)</f>
        <v>0</v>
      </c>
      <c r="BJ277" s="15" t="s">
        <v>83</v>
      </c>
      <c r="BK277" s="133">
        <f>ROUND(I277*H277,2)</f>
        <v>0</v>
      </c>
      <c r="BL277" s="15" t="s">
        <v>207</v>
      </c>
      <c r="BM277" s="132" t="s">
        <v>564</v>
      </c>
    </row>
    <row r="278" spans="2:65" s="1" customFormat="1" ht="16.5" customHeight="1">
      <c r="B278" s="122"/>
      <c r="C278" s="217" t="s">
        <v>565</v>
      </c>
      <c r="D278" s="217" t="s">
        <v>295</v>
      </c>
      <c r="E278" s="218" t="s">
        <v>566</v>
      </c>
      <c r="F278" s="219" t="s">
        <v>567</v>
      </c>
      <c r="G278" s="220" t="s">
        <v>305</v>
      </c>
      <c r="H278" s="221">
        <v>13</v>
      </c>
      <c r="I278" s="139"/>
      <c r="J278" s="232">
        <f>ROUND(I278*H278,2)</f>
        <v>0</v>
      </c>
      <c r="K278" s="219" t="s">
        <v>136</v>
      </c>
      <c r="L278" s="140"/>
      <c r="M278" s="141" t="s">
        <v>1</v>
      </c>
      <c r="N278" s="142" t="s">
        <v>40</v>
      </c>
      <c r="P278" s="130">
        <f>O278*H278</f>
        <v>0</v>
      </c>
      <c r="Q278" s="130">
        <v>1.0500000000000001E-2</v>
      </c>
      <c r="R278" s="130">
        <f>Q278*H278</f>
        <v>0.13650000000000001</v>
      </c>
      <c r="S278" s="130">
        <v>0</v>
      </c>
      <c r="T278" s="130">
        <f>S278*H278</f>
        <v>0</v>
      </c>
      <c r="U278" s="131" t="s">
        <v>1</v>
      </c>
      <c r="AR278" s="132" t="s">
        <v>299</v>
      </c>
      <c r="AT278" s="132" t="s">
        <v>295</v>
      </c>
      <c r="AU278" s="132" t="s">
        <v>85</v>
      </c>
      <c r="AY278" s="15" t="s">
        <v>129</v>
      </c>
      <c r="BE278" s="133">
        <f>IF(N278="základní",J278,0)</f>
        <v>0</v>
      </c>
      <c r="BF278" s="133">
        <f>IF(N278="snížená",J278,0)</f>
        <v>0</v>
      </c>
      <c r="BG278" s="133">
        <f>IF(N278="zákl. přenesená",J278,0)</f>
        <v>0</v>
      </c>
      <c r="BH278" s="133">
        <f>IF(N278="sníž. přenesená",J278,0)</f>
        <v>0</v>
      </c>
      <c r="BI278" s="133">
        <f>IF(N278="nulová",J278,0)</f>
        <v>0</v>
      </c>
      <c r="BJ278" s="15" t="s">
        <v>83</v>
      </c>
      <c r="BK278" s="133">
        <f>ROUND(I278*H278,2)</f>
        <v>0</v>
      </c>
      <c r="BL278" s="15" t="s">
        <v>207</v>
      </c>
      <c r="BM278" s="132" t="s">
        <v>568</v>
      </c>
    </row>
    <row r="279" spans="2:65" s="1" customFormat="1" ht="37.9" customHeight="1">
      <c r="B279" s="122"/>
      <c r="C279" s="203" t="s">
        <v>569</v>
      </c>
      <c r="D279" s="203" t="s">
        <v>132</v>
      </c>
      <c r="E279" s="204" t="s">
        <v>570</v>
      </c>
      <c r="F279" s="205" t="s">
        <v>571</v>
      </c>
      <c r="G279" s="206" t="s">
        <v>135</v>
      </c>
      <c r="H279" s="207">
        <v>590</v>
      </c>
      <c r="I279" s="127"/>
      <c r="J279" s="231">
        <f>ROUND(I279*H279,2)</f>
        <v>0</v>
      </c>
      <c r="K279" s="205" t="s">
        <v>136</v>
      </c>
      <c r="L279" s="30"/>
      <c r="M279" s="128" t="s">
        <v>1</v>
      </c>
      <c r="N279" s="129" t="s">
        <v>40</v>
      </c>
      <c r="P279" s="130">
        <f>O279*H279</f>
        <v>0</v>
      </c>
      <c r="Q279" s="130">
        <v>6.0000000000000002E-5</v>
      </c>
      <c r="R279" s="130">
        <f>Q279*H279</f>
        <v>3.5400000000000001E-2</v>
      </c>
      <c r="S279" s="130">
        <v>0</v>
      </c>
      <c r="T279" s="130">
        <f>S279*H279</f>
        <v>0</v>
      </c>
      <c r="U279" s="131" t="s">
        <v>1</v>
      </c>
      <c r="AR279" s="132" t="s">
        <v>207</v>
      </c>
      <c r="AT279" s="132" t="s">
        <v>132</v>
      </c>
      <c r="AU279" s="132" t="s">
        <v>85</v>
      </c>
      <c r="AY279" s="15" t="s">
        <v>129</v>
      </c>
      <c r="BE279" s="133">
        <f>IF(N279="základní",J279,0)</f>
        <v>0</v>
      </c>
      <c r="BF279" s="133">
        <f>IF(N279="snížená",J279,0)</f>
        <v>0</v>
      </c>
      <c r="BG279" s="133">
        <f>IF(N279="zákl. přenesená",J279,0)</f>
        <v>0</v>
      </c>
      <c r="BH279" s="133">
        <f>IF(N279="sníž. přenesená",J279,0)</f>
        <v>0</v>
      </c>
      <c r="BI279" s="133">
        <f>IF(N279="nulová",J279,0)</f>
        <v>0</v>
      </c>
      <c r="BJ279" s="15" t="s">
        <v>83</v>
      </c>
      <c r="BK279" s="133">
        <f>ROUND(I279*H279,2)</f>
        <v>0</v>
      </c>
      <c r="BL279" s="15" t="s">
        <v>207</v>
      </c>
      <c r="BM279" s="132" t="s">
        <v>572</v>
      </c>
    </row>
    <row r="280" spans="2:65" s="1" customFormat="1" ht="24.2" customHeight="1">
      <c r="B280" s="122"/>
      <c r="C280" s="217" t="s">
        <v>573</v>
      </c>
      <c r="D280" s="217" t="s">
        <v>295</v>
      </c>
      <c r="E280" s="218" t="s">
        <v>574</v>
      </c>
      <c r="F280" s="219" t="s">
        <v>575</v>
      </c>
      <c r="G280" s="220" t="s">
        <v>305</v>
      </c>
      <c r="H280" s="221">
        <v>5959</v>
      </c>
      <c r="I280" s="139"/>
      <c r="J280" s="232">
        <f>ROUND(I280*H280,2)</f>
        <v>0</v>
      </c>
      <c r="K280" s="219" t="s">
        <v>136</v>
      </c>
      <c r="L280" s="140"/>
      <c r="M280" s="141" t="s">
        <v>1</v>
      </c>
      <c r="N280" s="142" t="s">
        <v>40</v>
      </c>
      <c r="P280" s="130">
        <f>O280*H280</f>
        <v>0</v>
      </c>
      <c r="Q280" s="130">
        <v>1.33E-3</v>
      </c>
      <c r="R280" s="130">
        <f>Q280*H280</f>
        <v>7.9254699999999998</v>
      </c>
      <c r="S280" s="130">
        <v>0</v>
      </c>
      <c r="T280" s="130">
        <f>S280*H280</f>
        <v>0</v>
      </c>
      <c r="U280" s="131" t="s">
        <v>1</v>
      </c>
      <c r="AR280" s="132" t="s">
        <v>299</v>
      </c>
      <c r="AT280" s="132" t="s">
        <v>295</v>
      </c>
      <c r="AU280" s="132" t="s">
        <v>85</v>
      </c>
      <c r="AY280" s="15" t="s">
        <v>129</v>
      </c>
      <c r="BE280" s="133">
        <f>IF(N280="základní",J280,0)</f>
        <v>0</v>
      </c>
      <c r="BF280" s="133">
        <f>IF(N280="snížená",J280,0)</f>
        <v>0</v>
      </c>
      <c r="BG280" s="133">
        <f>IF(N280="zákl. přenesená",J280,0)</f>
        <v>0</v>
      </c>
      <c r="BH280" s="133">
        <f>IF(N280="sníž. přenesená",J280,0)</f>
        <v>0</v>
      </c>
      <c r="BI280" s="133">
        <f>IF(N280="nulová",J280,0)</f>
        <v>0</v>
      </c>
      <c r="BJ280" s="15" t="s">
        <v>83</v>
      </c>
      <c r="BK280" s="133">
        <f>ROUND(I280*H280,2)</f>
        <v>0</v>
      </c>
      <c r="BL280" s="15" t="s">
        <v>207</v>
      </c>
      <c r="BM280" s="132" t="s">
        <v>576</v>
      </c>
    </row>
    <row r="281" spans="2:65" s="1" customFormat="1" ht="19.5">
      <c r="B281" s="30"/>
      <c r="C281" s="226"/>
      <c r="D281" s="209" t="s">
        <v>490</v>
      </c>
      <c r="E281" s="226"/>
      <c r="F281" s="227" t="s">
        <v>577</v>
      </c>
      <c r="G281" s="226"/>
      <c r="H281" s="226"/>
      <c r="I281" s="149"/>
      <c r="J281" s="226"/>
      <c r="K281" s="226"/>
      <c r="L281" s="30"/>
      <c r="M281" s="150"/>
      <c r="U281" s="54"/>
      <c r="AT281" s="15" t="s">
        <v>490</v>
      </c>
      <c r="AU281" s="15" t="s">
        <v>85</v>
      </c>
    </row>
    <row r="282" spans="2:65" s="12" customFormat="1" ht="11.25">
      <c r="B282" s="134"/>
      <c r="C282" s="208"/>
      <c r="D282" s="209" t="s">
        <v>150</v>
      </c>
      <c r="E282" s="208"/>
      <c r="F282" s="211" t="s">
        <v>578</v>
      </c>
      <c r="G282" s="208"/>
      <c r="H282" s="212">
        <v>5959</v>
      </c>
      <c r="I282" s="136"/>
      <c r="J282" s="208"/>
      <c r="K282" s="208"/>
      <c r="L282" s="134"/>
      <c r="M282" s="137"/>
      <c r="U282" s="138"/>
      <c r="AT282" s="135" t="s">
        <v>150</v>
      </c>
      <c r="AU282" s="135" t="s">
        <v>85</v>
      </c>
      <c r="AV282" s="12" t="s">
        <v>85</v>
      </c>
      <c r="AW282" s="12" t="s">
        <v>3</v>
      </c>
      <c r="AX282" s="12" t="s">
        <v>83</v>
      </c>
      <c r="AY282" s="135" t="s">
        <v>129</v>
      </c>
    </row>
    <row r="283" spans="2:65" s="1" customFormat="1" ht="24.2" customHeight="1">
      <c r="B283" s="122"/>
      <c r="C283" s="203" t="s">
        <v>579</v>
      </c>
      <c r="D283" s="203" t="s">
        <v>132</v>
      </c>
      <c r="E283" s="204" t="s">
        <v>580</v>
      </c>
      <c r="F283" s="205" t="s">
        <v>581</v>
      </c>
      <c r="G283" s="206" t="s">
        <v>184</v>
      </c>
      <c r="H283" s="207">
        <v>100.87</v>
      </c>
      <c r="I283" s="127"/>
      <c r="J283" s="231">
        <f>ROUND(I283*H283,2)</f>
        <v>0</v>
      </c>
      <c r="K283" s="205" t="s">
        <v>136</v>
      </c>
      <c r="L283" s="30"/>
      <c r="M283" s="128" t="s">
        <v>1</v>
      </c>
      <c r="N283" s="129" t="s">
        <v>40</v>
      </c>
      <c r="P283" s="130">
        <f>O283*H283</f>
        <v>0</v>
      </c>
      <c r="Q283" s="130">
        <v>1.1E-4</v>
      </c>
      <c r="R283" s="130">
        <f>Q283*H283</f>
        <v>1.1095700000000002E-2</v>
      </c>
      <c r="S283" s="130">
        <v>0</v>
      </c>
      <c r="T283" s="130">
        <f>S283*H283</f>
        <v>0</v>
      </c>
      <c r="U283" s="131" t="s">
        <v>1</v>
      </c>
      <c r="AR283" s="132" t="s">
        <v>207</v>
      </c>
      <c r="AT283" s="132" t="s">
        <v>132</v>
      </c>
      <c r="AU283" s="132" t="s">
        <v>85</v>
      </c>
      <c r="AY283" s="15" t="s">
        <v>129</v>
      </c>
      <c r="BE283" s="133">
        <f>IF(N283="základní",J283,0)</f>
        <v>0</v>
      </c>
      <c r="BF283" s="133">
        <f>IF(N283="snížená",J283,0)</f>
        <v>0</v>
      </c>
      <c r="BG283" s="133">
        <f>IF(N283="zákl. přenesená",J283,0)</f>
        <v>0</v>
      </c>
      <c r="BH283" s="133">
        <f>IF(N283="sníž. přenesená",J283,0)</f>
        <v>0</v>
      </c>
      <c r="BI283" s="133">
        <f>IF(N283="nulová",J283,0)</f>
        <v>0</v>
      </c>
      <c r="BJ283" s="15" t="s">
        <v>83</v>
      </c>
      <c r="BK283" s="133">
        <f>ROUND(I283*H283,2)</f>
        <v>0</v>
      </c>
      <c r="BL283" s="15" t="s">
        <v>207</v>
      </c>
      <c r="BM283" s="132" t="s">
        <v>582</v>
      </c>
    </row>
    <row r="284" spans="2:65" s="12" customFormat="1" ht="11.25">
      <c r="B284" s="134"/>
      <c r="C284" s="208"/>
      <c r="D284" s="209" t="s">
        <v>150</v>
      </c>
      <c r="E284" s="210" t="s">
        <v>1</v>
      </c>
      <c r="F284" s="211" t="s">
        <v>583</v>
      </c>
      <c r="G284" s="208"/>
      <c r="H284" s="212">
        <v>100.87</v>
      </c>
      <c r="I284" s="136"/>
      <c r="J284" s="208"/>
      <c r="K284" s="208"/>
      <c r="L284" s="134"/>
      <c r="M284" s="137"/>
      <c r="U284" s="138"/>
      <c r="AT284" s="135" t="s">
        <v>150</v>
      </c>
      <c r="AU284" s="135" t="s">
        <v>85</v>
      </c>
      <c r="AV284" s="12" t="s">
        <v>85</v>
      </c>
      <c r="AW284" s="12" t="s">
        <v>31</v>
      </c>
      <c r="AX284" s="12" t="s">
        <v>83</v>
      </c>
      <c r="AY284" s="135" t="s">
        <v>129</v>
      </c>
    </row>
    <row r="285" spans="2:65" s="1" customFormat="1" ht="37.9" customHeight="1">
      <c r="B285" s="122"/>
      <c r="C285" s="203" t="s">
        <v>584</v>
      </c>
      <c r="D285" s="203" t="s">
        <v>132</v>
      </c>
      <c r="E285" s="204" t="s">
        <v>585</v>
      </c>
      <c r="F285" s="205" t="s">
        <v>586</v>
      </c>
      <c r="G285" s="206" t="s">
        <v>184</v>
      </c>
      <c r="H285" s="207">
        <v>22.324999999999999</v>
      </c>
      <c r="I285" s="127"/>
      <c r="J285" s="231">
        <f>ROUND(I285*H285,2)</f>
        <v>0</v>
      </c>
      <c r="K285" s="205" t="s">
        <v>136</v>
      </c>
      <c r="L285" s="30"/>
      <c r="M285" s="128" t="s">
        <v>1</v>
      </c>
      <c r="N285" s="129" t="s">
        <v>40</v>
      </c>
      <c r="P285" s="130">
        <f>O285*H285</f>
        <v>0</v>
      </c>
      <c r="Q285" s="130">
        <v>0</v>
      </c>
      <c r="R285" s="130">
        <f>Q285*H285</f>
        <v>0</v>
      </c>
      <c r="S285" s="130">
        <v>0</v>
      </c>
      <c r="T285" s="130">
        <f>S285*H285</f>
        <v>0</v>
      </c>
      <c r="U285" s="131" t="s">
        <v>1</v>
      </c>
      <c r="AR285" s="132" t="s">
        <v>207</v>
      </c>
      <c r="AT285" s="132" t="s">
        <v>132</v>
      </c>
      <c r="AU285" s="132" t="s">
        <v>85</v>
      </c>
      <c r="AY285" s="15" t="s">
        <v>129</v>
      </c>
      <c r="BE285" s="133">
        <f>IF(N285="základní",J285,0)</f>
        <v>0</v>
      </c>
      <c r="BF285" s="133">
        <f>IF(N285="snížená",J285,0)</f>
        <v>0</v>
      </c>
      <c r="BG285" s="133">
        <f>IF(N285="zákl. přenesená",J285,0)</f>
        <v>0</v>
      </c>
      <c r="BH285" s="133">
        <f>IF(N285="sníž. přenesená",J285,0)</f>
        <v>0</v>
      </c>
      <c r="BI285" s="133">
        <f>IF(N285="nulová",J285,0)</f>
        <v>0</v>
      </c>
      <c r="BJ285" s="15" t="s">
        <v>83</v>
      </c>
      <c r="BK285" s="133">
        <f>ROUND(I285*H285,2)</f>
        <v>0</v>
      </c>
      <c r="BL285" s="15" t="s">
        <v>207</v>
      </c>
      <c r="BM285" s="132" t="s">
        <v>587</v>
      </c>
    </row>
    <row r="286" spans="2:65" s="12" customFormat="1" ht="11.25">
      <c r="B286" s="134"/>
      <c r="C286" s="208"/>
      <c r="D286" s="209" t="s">
        <v>150</v>
      </c>
      <c r="E286" s="210" t="s">
        <v>1</v>
      </c>
      <c r="F286" s="211" t="s">
        <v>588</v>
      </c>
      <c r="G286" s="208"/>
      <c r="H286" s="212">
        <v>22.324999999999999</v>
      </c>
      <c r="I286" s="136"/>
      <c r="J286" s="208"/>
      <c r="K286" s="208"/>
      <c r="L286" s="134"/>
      <c r="M286" s="137"/>
      <c r="U286" s="138"/>
      <c r="AT286" s="135" t="s">
        <v>150</v>
      </c>
      <c r="AU286" s="135" t="s">
        <v>85</v>
      </c>
      <c r="AV286" s="12" t="s">
        <v>85</v>
      </c>
      <c r="AW286" s="12" t="s">
        <v>31</v>
      </c>
      <c r="AX286" s="12" t="s">
        <v>83</v>
      </c>
      <c r="AY286" s="135" t="s">
        <v>129</v>
      </c>
    </row>
    <row r="287" spans="2:65" s="1" customFormat="1" ht="24.2" customHeight="1">
      <c r="B287" s="122"/>
      <c r="C287" s="203" t="s">
        <v>589</v>
      </c>
      <c r="D287" s="203" t="s">
        <v>132</v>
      </c>
      <c r="E287" s="204" t="s">
        <v>590</v>
      </c>
      <c r="F287" s="205" t="s">
        <v>591</v>
      </c>
      <c r="G287" s="206" t="s">
        <v>135</v>
      </c>
      <c r="H287" s="207">
        <v>590</v>
      </c>
      <c r="I287" s="127"/>
      <c r="J287" s="231">
        <f>ROUND(I287*H287,2)</f>
        <v>0</v>
      </c>
      <c r="K287" s="205" t="s">
        <v>136</v>
      </c>
      <c r="L287" s="30"/>
      <c r="M287" s="128" t="s">
        <v>1</v>
      </c>
      <c r="N287" s="129" t="s">
        <v>40</v>
      </c>
      <c r="P287" s="130">
        <f>O287*H287</f>
        <v>0</v>
      </c>
      <c r="Q287" s="130">
        <v>2.0000000000000001E-4</v>
      </c>
      <c r="R287" s="130">
        <f>Q287*H287</f>
        <v>0.11800000000000001</v>
      </c>
      <c r="S287" s="130">
        <v>1.7780000000000001E-2</v>
      </c>
      <c r="T287" s="130">
        <f>S287*H287</f>
        <v>10.4902</v>
      </c>
      <c r="U287" s="131" t="s">
        <v>1</v>
      </c>
      <c r="AR287" s="132" t="s">
        <v>207</v>
      </c>
      <c r="AT287" s="132" t="s">
        <v>132</v>
      </c>
      <c r="AU287" s="132" t="s">
        <v>85</v>
      </c>
      <c r="AY287" s="15" t="s">
        <v>129</v>
      </c>
      <c r="BE287" s="133">
        <f>IF(N287="základní",J287,0)</f>
        <v>0</v>
      </c>
      <c r="BF287" s="133">
        <f>IF(N287="snížená",J287,0)</f>
        <v>0</v>
      </c>
      <c r="BG287" s="133">
        <f>IF(N287="zákl. přenesená",J287,0)</f>
        <v>0</v>
      </c>
      <c r="BH287" s="133">
        <f>IF(N287="sníž. přenesená",J287,0)</f>
        <v>0</v>
      </c>
      <c r="BI287" s="133">
        <f>IF(N287="nulová",J287,0)</f>
        <v>0</v>
      </c>
      <c r="BJ287" s="15" t="s">
        <v>83</v>
      </c>
      <c r="BK287" s="133">
        <f>ROUND(I287*H287,2)</f>
        <v>0</v>
      </c>
      <c r="BL287" s="15" t="s">
        <v>207</v>
      </c>
      <c r="BM287" s="132" t="s">
        <v>592</v>
      </c>
    </row>
    <row r="288" spans="2:65" s="1" customFormat="1" ht="33" customHeight="1">
      <c r="B288" s="122"/>
      <c r="C288" s="203" t="s">
        <v>593</v>
      </c>
      <c r="D288" s="203" t="s">
        <v>132</v>
      </c>
      <c r="E288" s="204" t="s">
        <v>594</v>
      </c>
      <c r="F288" s="205" t="s">
        <v>595</v>
      </c>
      <c r="G288" s="206" t="s">
        <v>135</v>
      </c>
      <c r="H288" s="207">
        <v>590</v>
      </c>
      <c r="I288" s="127"/>
      <c r="J288" s="231">
        <f>ROUND(I288*H288,2)</f>
        <v>0</v>
      </c>
      <c r="K288" s="205" t="s">
        <v>136</v>
      </c>
      <c r="L288" s="30"/>
      <c r="M288" s="128" t="s">
        <v>1</v>
      </c>
      <c r="N288" s="129" t="s">
        <v>40</v>
      </c>
      <c r="P288" s="130">
        <f>O288*H288</f>
        <v>0</v>
      </c>
      <c r="Q288" s="130">
        <v>0</v>
      </c>
      <c r="R288" s="130">
        <f>Q288*H288</f>
        <v>0</v>
      </c>
      <c r="S288" s="130">
        <v>0</v>
      </c>
      <c r="T288" s="130">
        <f>S288*H288</f>
        <v>0</v>
      </c>
      <c r="U288" s="131" t="s">
        <v>1</v>
      </c>
      <c r="AR288" s="132" t="s">
        <v>207</v>
      </c>
      <c r="AT288" s="132" t="s">
        <v>132</v>
      </c>
      <c r="AU288" s="132" t="s">
        <v>85</v>
      </c>
      <c r="AY288" s="15" t="s">
        <v>129</v>
      </c>
      <c r="BE288" s="133">
        <f>IF(N288="základní",J288,0)</f>
        <v>0</v>
      </c>
      <c r="BF288" s="133">
        <f>IF(N288="snížená",J288,0)</f>
        <v>0</v>
      </c>
      <c r="BG288" s="133">
        <f>IF(N288="zákl. přenesená",J288,0)</f>
        <v>0</v>
      </c>
      <c r="BH288" s="133">
        <f>IF(N288="sníž. přenesená",J288,0)</f>
        <v>0</v>
      </c>
      <c r="BI288" s="133">
        <f>IF(N288="nulová",J288,0)</f>
        <v>0</v>
      </c>
      <c r="BJ288" s="15" t="s">
        <v>83</v>
      </c>
      <c r="BK288" s="133">
        <f>ROUND(I288*H288,2)</f>
        <v>0</v>
      </c>
      <c r="BL288" s="15" t="s">
        <v>207</v>
      </c>
      <c r="BM288" s="132" t="s">
        <v>596</v>
      </c>
    </row>
    <row r="289" spans="2:65" s="1" customFormat="1" ht="37.9" customHeight="1">
      <c r="B289" s="122"/>
      <c r="C289" s="203" t="s">
        <v>597</v>
      </c>
      <c r="D289" s="203" t="s">
        <v>132</v>
      </c>
      <c r="E289" s="204" t="s">
        <v>598</v>
      </c>
      <c r="F289" s="205" t="s">
        <v>599</v>
      </c>
      <c r="G289" s="206" t="s">
        <v>184</v>
      </c>
      <c r="H289" s="207">
        <v>99.447999999999993</v>
      </c>
      <c r="I289" s="127"/>
      <c r="J289" s="231">
        <f>ROUND(I289*H289,2)</f>
        <v>0</v>
      </c>
      <c r="K289" s="205" t="s">
        <v>136</v>
      </c>
      <c r="L289" s="30"/>
      <c r="M289" s="128" t="s">
        <v>1</v>
      </c>
      <c r="N289" s="129" t="s">
        <v>40</v>
      </c>
      <c r="P289" s="130">
        <f>O289*H289</f>
        <v>0</v>
      </c>
      <c r="Q289" s="130">
        <v>0</v>
      </c>
      <c r="R289" s="130">
        <f>Q289*H289</f>
        <v>0</v>
      </c>
      <c r="S289" s="130">
        <v>0</v>
      </c>
      <c r="T289" s="130">
        <f>S289*H289</f>
        <v>0</v>
      </c>
      <c r="U289" s="131" t="s">
        <v>1</v>
      </c>
      <c r="AR289" s="132" t="s">
        <v>207</v>
      </c>
      <c r="AT289" s="132" t="s">
        <v>132</v>
      </c>
      <c r="AU289" s="132" t="s">
        <v>85</v>
      </c>
      <c r="AY289" s="15" t="s">
        <v>129</v>
      </c>
      <c r="BE289" s="133">
        <f>IF(N289="základní",J289,0)</f>
        <v>0</v>
      </c>
      <c r="BF289" s="133">
        <f>IF(N289="snížená",J289,0)</f>
        <v>0</v>
      </c>
      <c r="BG289" s="133">
        <f>IF(N289="zákl. přenesená",J289,0)</f>
        <v>0</v>
      </c>
      <c r="BH289" s="133">
        <f>IF(N289="sníž. přenesená",J289,0)</f>
        <v>0</v>
      </c>
      <c r="BI289" s="133">
        <f>IF(N289="nulová",J289,0)</f>
        <v>0</v>
      </c>
      <c r="BJ289" s="15" t="s">
        <v>83</v>
      </c>
      <c r="BK289" s="133">
        <f>ROUND(I289*H289,2)</f>
        <v>0</v>
      </c>
      <c r="BL289" s="15" t="s">
        <v>207</v>
      </c>
      <c r="BM289" s="132" t="s">
        <v>600</v>
      </c>
    </row>
    <row r="290" spans="2:65" s="12" customFormat="1" ht="22.5">
      <c r="B290" s="134"/>
      <c r="C290" s="208"/>
      <c r="D290" s="209" t="s">
        <v>150</v>
      </c>
      <c r="E290" s="210" t="s">
        <v>1</v>
      </c>
      <c r="F290" s="211" t="s">
        <v>601</v>
      </c>
      <c r="G290" s="208"/>
      <c r="H290" s="212">
        <v>99.447999999999993</v>
      </c>
      <c r="I290" s="136"/>
      <c r="J290" s="208"/>
      <c r="K290" s="208"/>
      <c r="L290" s="134"/>
      <c r="M290" s="137"/>
      <c r="U290" s="138"/>
      <c r="AT290" s="135" t="s">
        <v>150</v>
      </c>
      <c r="AU290" s="135" t="s">
        <v>85</v>
      </c>
      <c r="AV290" s="12" t="s">
        <v>85</v>
      </c>
      <c r="AW290" s="12" t="s">
        <v>31</v>
      </c>
      <c r="AX290" s="12" t="s">
        <v>83</v>
      </c>
      <c r="AY290" s="135" t="s">
        <v>129</v>
      </c>
    </row>
    <row r="291" spans="2:65" s="1" customFormat="1" ht="16.5" customHeight="1">
      <c r="B291" s="122"/>
      <c r="C291" s="203" t="s">
        <v>602</v>
      </c>
      <c r="D291" s="203" t="s">
        <v>132</v>
      </c>
      <c r="E291" s="204" t="s">
        <v>603</v>
      </c>
      <c r="F291" s="205" t="s">
        <v>604</v>
      </c>
      <c r="G291" s="206" t="s">
        <v>305</v>
      </c>
      <c r="H291" s="207">
        <v>74.680999999999997</v>
      </c>
      <c r="I291" s="127"/>
      <c r="J291" s="231">
        <f>ROUND(I291*H291,2)</f>
        <v>0</v>
      </c>
      <c r="K291" s="205" t="s">
        <v>1</v>
      </c>
      <c r="L291" s="30"/>
      <c r="M291" s="128" t="s">
        <v>1</v>
      </c>
      <c r="N291" s="129" t="s">
        <v>40</v>
      </c>
      <c r="P291" s="130">
        <f>O291*H291</f>
        <v>0</v>
      </c>
      <c r="Q291" s="130">
        <v>0</v>
      </c>
      <c r="R291" s="130">
        <f>Q291*H291</f>
        <v>0</v>
      </c>
      <c r="S291" s="130">
        <v>0</v>
      </c>
      <c r="T291" s="130">
        <f>S291*H291</f>
        <v>0</v>
      </c>
      <c r="U291" s="131" t="s">
        <v>1</v>
      </c>
      <c r="AR291" s="132" t="s">
        <v>207</v>
      </c>
      <c r="AT291" s="132" t="s">
        <v>132</v>
      </c>
      <c r="AU291" s="132" t="s">
        <v>85</v>
      </c>
      <c r="AY291" s="15" t="s">
        <v>129</v>
      </c>
      <c r="BE291" s="133">
        <f>IF(N291="základní",J291,0)</f>
        <v>0</v>
      </c>
      <c r="BF291" s="133">
        <f>IF(N291="snížená",J291,0)</f>
        <v>0</v>
      </c>
      <c r="BG291" s="133">
        <f>IF(N291="zákl. přenesená",J291,0)</f>
        <v>0</v>
      </c>
      <c r="BH291" s="133">
        <f>IF(N291="sníž. přenesená",J291,0)</f>
        <v>0</v>
      </c>
      <c r="BI291" s="133">
        <f>IF(N291="nulová",J291,0)</f>
        <v>0</v>
      </c>
      <c r="BJ291" s="15" t="s">
        <v>83</v>
      </c>
      <c r="BK291" s="133">
        <f>ROUND(I291*H291,2)</f>
        <v>0</v>
      </c>
      <c r="BL291" s="15" t="s">
        <v>207</v>
      </c>
      <c r="BM291" s="132" t="s">
        <v>605</v>
      </c>
    </row>
    <row r="292" spans="2:65" s="1" customFormat="1" ht="16.5" customHeight="1">
      <c r="B292" s="122"/>
      <c r="C292" s="217" t="s">
        <v>606</v>
      </c>
      <c r="D292" s="217" t="s">
        <v>295</v>
      </c>
      <c r="E292" s="218" t="s">
        <v>607</v>
      </c>
      <c r="F292" s="219" t="s">
        <v>608</v>
      </c>
      <c r="G292" s="220" t="s">
        <v>305</v>
      </c>
      <c r="H292" s="221">
        <v>80</v>
      </c>
      <c r="I292" s="139"/>
      <c r="J292" s="232">
        <f>ROUND(I292*H292,2)</f>
        <v>0</v>
      </c>
      <c r="K292" s="219" t="s">
        <v>136</v>
      </c>
      <c r="L292" s="140"/>
      <c r="M292" s="141" t="s">
        <v>1</v>
      </c>
      <c r="N292" s="142" t="s">
        <v>40</v>
      </c>
      <c r="P292" s="130">
        <f>O292*H292</f>
        <v>0</v>
      </c>
      <c r="Q292" s="130">
        <v>1.2E-4</v>
      </c>
      <c r="R292" s="130">
        <f>Q292*H292</f>
        <v>9.6000000000000009E-3</v>
      </c>
      <c r="S292" s="130">
        <v>0</v>
      </c>
      <c r="T292" s="130">
        <f>S292*H292</f>
        <v>0</v>
      </c>
      <c r="U292" s="131" t="s">
        <v>1</v>
      </c>
      <c r="AR292" s="132" t="s">
        <v>299</v>
      </c>
      <c r="AT292" s="132" t="s">
        <v>295</v>
      </c>
      <c r="AU292" s="132" t="s">
        <v>85</v>
      </c>
      <c r="AY292" s="15" t="s">
        <v>129</v>
      </c>
      <c r="BE292" s="133">
        <f>IF(N292="základní",J292,0)</f>
        <v>0</v>
      </c>
      <c r="BF292" s="133">
        <f>IF(N292="snížená",J292,0)</f>
        <v>0</v>
      </c>
      <c r="BG292" s="133">
        <f>IF(N292="zákl. přenesená",J292,0)</f>
        <v>0</v>
      </c>
      <c r="BH292" s="133">
        <f>IF(N292="sníž. přenesená",J292,0)</f>
        <v>0</v>
      </c>
      <c r="BI292" s="133">
        <f>IF(N292="nulová",J292,0)</f>
        <v>0</v>
      </c>
      <c r="BJ292" s="15" t="s">
        <v>83</v>
      </c>
      <c r="BK292" s="133">
        <f>ROUND(I292*H292,2)</f>
        <v>0</v>
      </c>
      <c r="BL292" s="15" t="s">
        <v>207</v>
      </c>
      <c r="BM292" s="132" t="s">
        <v>609</v>
      </c>
    </row>
    <row r="293" spans="2:65" s="1" customFormat="1" ht="24.2" customHeight="1">
      <c r="B293" s="122"/>
      <c r="C293" s="203" t="s">
        <v>610</v>
      </c>
      <c r="D293" s="203" t="s">
        <v>132</v>
      </c>
      <c r="E293" s="204" t="s">
        <v>611</v>
      </c>
      <c r="F293" s="205" t="s">
        <v>612</v>
      </c>
      <c r="G293" s="206" t="s">
        <v>305</v>
      </c>
      <c r="H293" s="207">
        <v>111.017</v>
      </c>
      <c r="I293" s="127"/>
      <c r="J293" s="231">
        <f>ROUND(I293*H293,2)</f>
        <v>0</v>
      </c>
      <c r="K293" s="205" t="s">
        <v>136</v>
      </c>
      <c r="L293" s="30"/>
      <c r="M293" s="128" t="s">
        <v>1</v>
      </c>
      <c r="N293" s="129" t="s">
        <v>40</v>
      </c>
      <c r="P293" s="130">
        <f>O293*H293</f>
        <v>0</v>
      </c>
      <c r="Q293" s="130">
        <v>0</v>
      </c>
      <c r="R293" s="130">
        <f>Q293*H293</f>
        <v>0</v>
      </c>
      <c r="S293" s="130">
        <v>0</v>
      </c>
      <c r="T293" s="130">
        <f>S293*H293</f>
        <v>0</v>
      </c>
      <c r="U293" s="131" t="s">
        <v>1</v>
      </c>
      <c r="AR293" s="132" t="s">
        <v>207</v>
      </c>
      <c r="AT293" s="132" t="s">
        <v>132</v>
      </c>
      <c r="AU293" s="132" t="s">
        <v>85</v>
      </c>
      <c r="AY293" s="15" t="s">
        <v>129</v>
      </c>
      <c r="BE293" s="133">
        <f>IF(N293="základní",J293,0)</f>
        <v>0</v>
      </c>
      <c r="BF293" s="133">
        <f>IF(N293="snížená",J293,0)</f>
        <v>0</v>
      </c>
      <c r="BG293" s="133">
        <f>IF(N293="zákl. přenesená",J293,0)</f>
        <v>0</v>
      </c>
      <c r="BH293" s="133">
        <f>IF(N293="sníž. přenesená",J293,0)</f>
        <v>0</v>
      </c>
      <c r="BI293" s="133">
        <f>IF(N293="nulová",J293,0)</f>
        <v>0</v>
      </c>
      <c r="BJ293" s="15" t="s">
        <v>83</v>
      </c>
      <c r="BK293" s="133">
        <f>ROUND(I293*H293,2)</f>
        <v>0</v>
      </c>
      <c r="BL293" s="15" t="s">
        <v>207</v>
      </c>
      <c r="BM293" s="132" t="s">
        <v>613</v>
      </c>
    </row>
    <row r="294" spans="2:65" s="1" customFormat="1" ht="16.5" customHeight="1">
      <c r="B294" s="122"/>
      <c r="C294" s="217" t="s">
        <v>614</v>
      </c>
      <c r="D294" s="217" t="s">
        <v>295</v>
      </c>
      <c r="E294" s="218" t="s">
        <v>615</v>
      </c>
      <c r="F294" s="219" t="s">
        <v>616</v>
      </c>
      <c r="G294" s="220" t="s">
        <v>305</v>
      </c>
      <c r="H294" s="221">
        <v>111.017</v>
      </c>
      <c r="I294" s="139"/>
      <c r="J294" s="232">
        <f>ROUND(I294*H294,2)</f>
        <v>0</v>
      </c>
      <c r="K294" s="219" t="s">
        <v>136</v>
      </c>
      <c r="L294" s="140"/>
      <c r="M294" s="141" t="s">
        <v>1</v>
      </c>
      <c r="N294" s="142" t="s">
        <v>40</v>
      </c>
      <c r="P294" s="130">
        <f>O294*H294</f>
        <v>0</v>
      </c>
      <c r="Q294" s="130">
        <v>1E-3</v>
      </c>
      <c r="R294" s="130">
        <f>Q294*H294</f>
        <v>0.111017</v>
      </c>
      <c r="S294" s="130">
        <v>0</v>
      </c>
      <c r="T294" s="130">
        <f>S294*H294</f>
        <v>0</v>
      </c>
      <c r="U294" s="131" t="s">
        <v>1</v>
      </c>
      <c r="AR294" s="132" t="s">
        <v>299</v>
      </c>
      <c r="AT294" s="132" t="s">
        <v>295</v>
      </c>
      <c r="AU294" s="132" t="s">
        <v>85</v>
      </c>
      <c r="AY294" s="15" t="s">
        <v>129</v>
      </c>
      <c r="BE294" s="133">
        <f>IF(N294="základní",J294,0)</f>
        <v>0</v>
      </c>
      <c r="BF294" s="133">
        <f>IF(N294="snížená",J294,0)</f>
        <v>0</v>
      </c>
      <c r="BG294" s="133">
        <f>IF(N294="zákl. přenesená",J294,0)</f>
        <v>0</v>
      </c>
      <c r="BH294" s="133">
        <f>IF(N294="sníž. přenesená",J294,0)</f>
        <v>0</v>
      </c>
      <c r="BI294" s="133">
        <f>IF(N294="nulová",J294,0)</f>
        <v>0</v>
      </c>
      <c r="BJ294" s="15" t="s">
        <v>83</v>
      </c>
      <c r="BK294" s="133">
        <f>ROUND(I294*H294,2)</f>
        <v>0</v>
      </c>
      <c r="BL294" s="15" t="s">
        <v>207</v>
      </c>
      <c r="BM294" s="132" t="s">
        <v>617</v>
      </c>
    </row>
    <row r="295" spans="2:65" s="1" customFormat="1" ht="16.5" customHeight="1">
      <c r="B295" s="122"/>
      <c r="C295" s="217" t="s">
        <v>618</v>
      </c>
      <c r="D295" s="217" t="s">
        <v>295</v>
      </c>
      <c r="E295" s="218" t="s">
        <v>619</v>
      </c>
      <c r="F295" s="219" t="s">
        <v>620</v>
      </c>
      <c r="G295" s="220" t="s">
        <v>305</v>
      </c>
      <c r="H295" s="221">
        <v>55.509</v>
      </c>
      <c r="I295" s="139"/>
      <c r="J295" s="232">
        <f>ROUND(I295*H295,2)</f>
        <v>0</v>
      </c>
      <c r="K295" s="219" t="s">
        <v>136</v>
      </c>
      <c r="L295" s="140"/>
      <c r="M295" s="141" t="s">
        <v>1</v>
      </c>
      <c r="N295" s="142" t="s">
        <v>40</v>
      </c>
      <c r="P295" s="130">
        <f>O295*H295</f>
        <v>0</v>
      </c>
      <c r="Q295" s="130">
        <v>3.3E-3</v>
      </c>
      <c r="R295" s="130">
        <f>Q295*H295</f>
        <v>0.1831797</v>
      </c>
      <c r="S295" s="130">
        <v>0</v>
      </c>
      <c r="T295" s="130">
        <f>S295*H295</f>
        <v>0</v>
      </c>
      <c r="U295" s="131" t="s">
        <v>1</v>
      </c>
      <c r="AR295" s="132" t="s">
        <v>299</v>
      </c>
      <c r="AT295" s="132" t="s">
        <v>295</v>
      </c>
      <c r="AU295" s="132" t="s">
        <v>85</v>
      </c>
      <c r="AY295" s="15" t="s">
        <v>129</v>
      </c>
      <c r="BE295" s="133">
        <f>IF(N295="základní",J295,0)</f>
        <v>0</v>
      </c>
      <c r="BF295" s="133">
        <f>IF(N295="snížená",J295,0)</f>
        <v>0</v>
      </c>
      <c r="BG295" s="133">
        <f>IF(N295="zákl. přenesená",J295,0)</f>
        <v>0</v>
      </c>
      <c r="BH295" s="133">
        <f>IF(N295="sníž. přenesená",J295,0)</f>
        <v>0</v>
      </c>
      <c r="BI295" s="133">
        <f>IF(N295="nulová",J295,0)</f>
        <v>0</v>
      </c>
      <c r="BJ295" s="15" t="s">
        <v>83</v>
      </c>
      <c r="BK295" s="133">
        <f>ROUND(I295*H295,2)</f>
        <v>0</v>
      </c>
      <c r="BL295" s="15" t="s">
        <v>207</v>
      </c>
      <c r="BM295" s="132" t="s">
        <v>621</v>
      </c>
    </row>
    <row r="296" spans="2:65" s="12" customFormat="1" ht="11.25">
      <c r="B296" s="134"/>
      <c r="C296" s="208"/>
      <c r="D296" s="209" t="s">
        <v>150</v>
      </c>
      <c r="E296" s="208"/>
      <c r="F296" s="211" t="s">
        <v>622</v>
      </c>
      <c r="G296" s="208"/>
      <c r="H296" s="212">
        <v>55.509</v>
      </c>
      <c r="I296" s="136"/>
      <c r="J296" s="208"/>
      <c r="K296" s="208"/>
      <c r="L296" s="134"/>
      <c r="M296" s="137"/>
      <c r="U296" s="138"/>
      <c r="AT296" s="135" t="s">
        <v>150</v>
      </c>
      <c r="AU296" s="135" t="s">
        <v>85</v>
      </c>
      <c r="AV296" s="12" t="s">
        <v>85</v>
      </c>
      <c r="AW296" s="12" t="s">
        <v>3</v>
      </c>
      <c r="AX296" s="12" t="s">
        <v>83</v>
      </c>
      <c r="AY296" s="135" t="s">
        <v>129</v>
      </c>
    </row>
    <row r="297" spans="2:65" s="1" customFormat="1" ht="33" customHeight="1">
      <c r="B297" s="122"/>
      <c r="C297" s="203" t="s">
        <v>623</v>
      </c>
      <c r="D297" s="203" t="s">
        <v>132</v>
      </c>
      <c r="E297" s="204" t="s">
        <v>624</v>
      </c>
      <c r="F297" s="205" t="s">
        <v>625</v>
      </c>
      <c r="G297" s="206" t="s">
        <v>135</v>
      </c>
      <c r="H297" s="207">
        <v>678</v>
      </c>
      <c r="I297" s="127"/>
      <c r="J297" s="231">
        <f>ROUND(I297*H297,2)</f>
        <v>0</v>
      </c>
      <c r="K297" s="205" t="s">
        <v>1</v>
      </c>
      <c r="L297" s="30"/>
      <c r="M297" s="128" t="s">
        <v>1</v>
      </c>
      <c r="N297" s="129" t="s">
        <v>40</v>
      </c>
      <c r="P297" s="130">
        <f>O297*H297</f>
        <v>0</v>
      </c>
      <c r="Q297" s="130">
        <v>0</v>
      </c>
      <c r="R297" s="130">
        <f>Q297*H297</f>
        <v>0</v>
      </c>
      <c r="S297" s="130">
        <v>0</v>
      </c>
      <c r="T297" s="130">
        <f>S297*H297</f>
        <v>0</v>
      </c>
      <c r="U297" s="131" t="s">
        <v>1</v>
      </c>
      <c r="AR297" s="132" t="s">
        <v>207</v>
      </c>
      <c r="AT297" s="132" t="s">
        <v>132</v>
      </c>
      <c r="AU297" s="132" t="s">
        <v>85</v>
      </c>
      <c r="AY297" s="15" t="s">
        <v>129</v>
      </c>
      <c r="BE297" s="133">
        <f>IF(N297="základní",J297,0)</f>
        <v>0</v>
      </c>
      <c r="BF297" s="133">
        <f>IF(N297="snížená",J297,0)</f>
        <v>0</v>
      </c>
      <c r="BG297" s="133">
        <f>IF(N297="zákl. přenesená",J297,0)</f>
        <v>0</v>
      </c>
      <c r="BH297" s="133">
        <f>IF(N297="sníž. přenesená",J297,0)</f>
        <v>0</v>
      </c>
      <c r="BI297" s="133">
        <f>IF(N297="nulová",J297,0)</f>
        <v>0</v>
      </c>
      <c r="BJ297" s="15" t="s">
        <v>83</v>
      </c>
      <c r="BK297" s="133">
        <f>ROUND(I297*H297,2)</f>
        <v>0</v>
      </c>
      <c r="BL297" s="15" t="s">
        <v>207</v>
      </c>
      <c r="BM297" s="132" t="s">
        <v>626</v>
      </c>
    </row>
    <row r="298" spans="2:65" s="12" customFormat="1" ht="11.25">
      <c r="B298" s="134"/>
      <c r="C298" s="208"/>
      <c r="D298" s="209" t="s">
        <v>150</v>
      </c>
      <c r="E298" s="210" t="s">
        <v>1</v>
      </c>
      <c r="F298" s="211" t="s">
        <v>282</v>
      </c>
      <c r="G298" s="208"/>
      <c r="H298" s="212">
        <v>678</v>
      </c>
      <c r="I298" s="136"/>
      <c r="J298" s="208"/>
      <c r="K298" s="208"/>
      <c r="L298" s="134"/>
      <c r="M298" s="137"/>
      <c r="U298" s="138"/>
      <c r="AT298" s="135" t="s">
        <v>150</v>
      </c>
      <c r="AU298" s="135" t="s">
        <v>85</v>
      </c>
      <c r="AV298" s="12" t="s">
        <v>85</v>
      </c>
      <c r="AW298" s="12" t="s">
        <v>31</v>
      </c>
      <c r="AX298" s="12" t="s">
        <v>83</v>
      </c>
      <c r="AY298" s="135" t="s">
        <v>129</v>
      </c>
    </row>
    <row r="299" spans="2:65" s="1" customFormat="1" ht="37.9" customHeight="1">
      <c r="B299" s="122"/>
      <c r="C299" s="217" t="s">
        <v>627</v>
      </c>
      <c r="D299" s="217" t="s">
        <v>295</v>
      </c>
      <c r="E299" s="218" t="s">
        <v>628</v>
      </c>
      <c r="F299" s="219" t="s">
        <v>629</v>
      </c>
      <c r="G299" s="220" t="s">
        <v>135</v>
      </c>
      <c r="H299" s="221">
        <v>678</v>
      </c>
      <c r="I299" s="139"/>
      <c r="J299" s="232">
        <f>ROUND(I299*H299,2)</f>
        <v>0</v>
      </c>
      <c r="K299" s="219" t="s">
        <v>136</v>
      </c>
      <c r="L299" s="140"/>
      <c r="M299" s="141" t="s">
        <v>1</v>
      </c>
      <c r="N299" s="142" t="s">
        <v>40</v>
      </c>
      <c r="P299" s="130">
        <f>O299*H299</f>
        <v>0</v>
      </c>
      <c r="Q299" s="130">
        <v>1.3999999999999999E-4</v>
      </c>
      <c r="R299" s="130">
        <f>Q299*H299</f>
        <v>9.491999999999999E-2</v>
      </c>
      <c r="S299" s="130">
        <v>0</v>
      </c>
      <c r="T299" s="130">
        <f>S299*H299</f>
        <v>0</v>
      </c>
      <c r="U299" s="131" t="s">
        <v>1</v>
      </c>
      <c r="AR299" s="132" t="s">
        <v>299</v>
      </c>
      <c r="AT299" s="132" t="s">
        <v>295</v>
      </c>
      <c r="AU299" s="132" t="s">
        <v>85</v>
      </c>
      <c r="AY299" s="15" t="s">
        <v>129</v>
      </c>
      <c r="BE299" s="133">
        <f>IF(N299="základní",J299,0)</f>
        <v>0</v>
      </c>
      <c r="BF299" s="133">
        <f>IF(N299="snížená",J299,0)</f>
        <v>0</v>
      </c>
      <c r="BG299" s="133">
        <f>IF(N299="zákl. přenesená",J299,0)</f>
        <v>0</v>
      </c>
      <c r="BH299" s="133">
        <f>IF(N299="sníž. přenesená",J299,0)</f>
        <v>0</v>
      </c>
      <c r="BI299" s="133">
        <f>IF(N299="nulová",J299,0)</f>
        <v>0</v>
      </c>
      <c r="BJ299" s="15" t="s">
        <v>83</v>
      </c>
      <c r="BK299" s="133">
        <f>ROUND(I299*H299,2)</f>
        <v>0</v>
      </c>
      <c r="BL299" s="15" t="s">
        <v>207</v>
      </c>
      <c r="BM299" s="132" t="s">
        <v>630</v>
      </c>
    </row>
    <row r="300" spans="2:65" s="1" customFormat="1" ht="16.5" customHeight="1">
      <c r="B300" s="122"/>
      <c r="C300" s="203" t="s">
        <v>631</v>
      </c>
      <c r="D300" s="203" t="s">
        <v>132</v>
      </c>
      <c r="E300" s="204" t="s">
        <v>632</v>
      </c>
      <c r="F300" s="205" t="s">
        <v>633</v>
      </c>
      <c r="G300" s="206" t="s">
        <v>184</v>
      </c>
      <c r="H300" s="207">
        <v>678.12400000000002</v>
      </c>
      <c r="I300" s="127"/>
      <c r="J300" s="231">
        <f>ROUND(I300*H300,2)</f>
        <v>0</v>
      </c>
      <c r="K300" s="205" t="s">
        <v>1</v>
      </c>
      <c r="L300" s="30"/>
      <c r="M300" s="128" t="s">
        <v>1</v>
      </c>
      <c r="N300" s="129" t="s">
        <v>40</v>
      </c>
      <c r="P300" s="130">
        <f>O300*H300</f>
        <v>0</v>
      </c>
      <c r="Q300" s="130">
        <v>0</v>
      </c>
      <c r="R300" s="130">
        <f>Q300*H300</f>
        <v>0</v>
      </c>
      <c r="S300" s="130">
        <v>0</v>
      </c>
      <c r="T300" s="130">
        <f>S300*H300</f>
        <v>0</v>
      </c>
      <c r="U300" s="131" t="s">
        <v>1</v>
      </c>
      <c r="AR300" s="132" t="s">
        <v>207</v>
      </c>
      <c r="AT300" s="132" t="s">
        <v>132</v>
      </c>
      <c r="AU300" s="132" t="s">
        <v>85</v>
      </c>
      <c r="AY300" s="15" t="s">
        <v>129</v>
      </c>
      <c r="BE300" s="133">
        <f>IF(N300="základní",J300,0)</f>
        <v>0</v>
      </c>
      <c r="BF300" s="133">
        <f>IF(N300="snížená",J300,0)</f>
        <v>0</v>
      </c>
      <c r="BG300" s="133">
        <f>IF(N300="zákl. přenesená",J300,0)</f>
        <v>0</v>
      </c>
      <c r="BH300" s="133">
        <f>IF(N300="sníž. přenesená",J300,0)</f>
        <v>0</v>
      </c>
      <c r="BI300" s="133">
        <f>IF(N300="nulová",J300,0)</f>
        <v>0</v>
      </c>
      <c r="BJ300" s="15" t="s">
        <v>83</v>
      </c>
      <c r="BK300" s="133">
        <f>ROUND(I300*H300,2)</f>
        <v>0</v>
      </c>
      <c r="BL300" s="15" t="s">
        <v>207</v>
      </c>
      <c r="BM300" s="132" t="s">
        <v>634</v>
      </c>
    </row>
    <row r="301" spans="2:65" s="1" customFormat="1" ht="24.2" customHeight="1">
      <c r="B301" s="122"/>
      <c r="C301" s="217" t="s">
        <v>635</v>
      </c>
      <c r="D301" s="217" t="s">
        <v>295</v>
      </c>
      <c r="E301" s="218" t="s">
        <v>636</v>
      </c>
      <c r="F301" s="219" t="s">
        <v>637</v>
      </c>
      <c r="G301" s="220" t="s">
        <v>184</v>
      </c>
      <c r="H301" s="221">
        <v>678.12400000000002</v>
      </c>
      <c r="I301" s="139"/>
      <c r="J301" s="232">
        <f>ROUND(I301*H301,2)</f>
        <v>0</v>
      </c>
      <c r="K301" s="219" t="s">
        <v>1</v>
      </c>
      <c r="L301" s="140"/>
      <c r="M301" s="141" t="s">
        <v>1</v>
      </c>
      <c r="N301" s="142" t="s">
        <v>40</v>
      </c>
      <c r="P301" s="130">
        <f>O301*H301</f>
        <v>0</v>
      </c>
      <c r="Q301" s="130">
        <v>1.0000000000000001E-5</v>
      </c>
      <c r="R301" s="130">
        <f>Q301*H301</f>
        <v>6.7812400000000009E-3</v>
      </c>
      <c r="S301" s="130">
        <v>0</v>
      </c>
      <c r="T301" s="130">
        <f>S301*H301</f>
        <v>0</v>
      </c>
      <c r="U301" s="131" t="s">
        <v>1</v>
      </c>
      <c r="AR301" s="132" t="s">
        <v>299</v>
      </c>
      <c r="AT301" s="132" t="s">
        <v>295</v>
      </c>
      <c r="AU301" s="132" t="s">
        <v>85</v>
      </c>
      <c r="AY301" s="15" t="s">
        <v>129</v>
      </c>
      <c r="BE301" s="133">
        <f>IF(N301="základní",J301,0)</f>
        <v>0</v>
      </c>
      <c r="BF301" s="133">
        <f>IF(N301="snížená",J301,0)</f>
        <v>0</v>
      </c>
      <c r="BG301" s="133">
        <f>IF(N301="zákl. přenesená",J301,0)</f>
        <v>0</v>
      </c>
      <c r="BH301" s="133">
        <f>IF(N301="sníž. přenesená",J301,0)</f>
        <v>0</v>
      </c>
      <c r="BI301" s="133">
        <f>IF(N301="nulová",J301,0)</f>
        <v>0</v>
      </c>
      <c r="BJ301" s="15" t="s">
        <v>83</v>
      </c>
      <c r="BK301" s="133">
        <f>ROUND(I301*H301,2)</f>
        <v>0</v>
      </c>
      <c r="BL301" s="15" t="s">
        <v>207</v>
      </c>
      <c r="BM301" s="132" t="s">
        <v>638</v>
      </c>
    </row>
    <row r="302" spans="2:65" s="1" customFormat="1" ht="24.2" customHeight="1">
      <c r="B302" s="122"/>
      <c r="C302" s="203" t="s">
        <v>639</v>
      </c>
      <c r="D302" s="203" t="s">
        <v>132</v>
      </c>
      <c r="E302" s="204" t="s">
        <v>640</v>
      </c>
      <c r="F302" s="205" t="s">
        <v>641</v>
      </c>
      <c r="G302" s="206" t="s">
        <v>184</v>
      </c>
      <c r="H302" s="207">
        <v>34</v>
      </c>
      <c r="I302" s="127"/>
      <c r="J302" s="231">
        <f>ROUND(I302*H302,2)</f>
        <v>0</v>
      </c>
      <c r="K302" s="205" t="s">
        <v>1</v>
      </c>
      <c r="L302" s="30"/>
      <c r="M302" s="128" t="s">
        <v>1</v>
      </c>
      <c r="N302" s="129" t="s">
        <v>40</v>
      </c>
      <c r="P302" s="130">
        <f>O302*H302</f>
        <v>0</v>
      </c>
      <c r="Q302" s="130">
        <v>0</v>
      </c>
      <c r="R302" s="130">
        <f>Q302*H302</f>
        <v>0</v>
      </c>
      <c r="S302" s="130">
        <v>0</v>
      </c>
      <c r="T302" s="130">
        <f>S302*H302</f>
        <v>0</v>
      </c>
      <c r="U302" s="131" t="s">
        <v>1</v>
      </c>
      <c r="AR302" s="132" t="s">
        <v>207</v>
      </c>
      <c r="AT302" s="132" t="s">
        <v>132</v>
      </c>
      <c r="AU302" s="132" t="s">
        <v>85</v>
      </c>
      <c r="AY302" s="15" t="s">
        <v>129</v>
      </c>
      <c r="BE302" s="133">
        <f>IF(N302="základní",J302,0)</f>
        <v>0</v>
      </c>
      <c r="BF302" s="133">
        <f>IF(N302="snížená",J302,0)</f>
        <v>0</v>
      </c>
      <c r="BG302" s="133">
        <f>IF(N302="zákl. přenesená",J302,0)</f>
        <v>0</v>
      </c>
      <c r="BH302" s="133">
        <f>IF(N302="sníž. přenesená",J302,0)</f>
        <v>0</v>
      </c>
      <c r="BI302" s="133">
        <f>IF(N302="nulová",J302,0)</f>
        <v>0</v>
      </c>
      <c r="BJ302" s="15" t="s">
        <v>83</v>
      </c>
      <c r="BK302" s="133">
        <f>ROUND(I302*H302,2)</f>
        <v>0</v>
      </c>
      <c r="BL302" s="15" t="s">
        <v>207</v>
      </c>
      <c r="BM302" s="132" t="s">
        <v>642</v>
      </c>
    </row>
    <row r="303" spans="2:65" s="1" customFormat="1" ht="24.2" customHeight="1">
      <c r="B303" s="122"/>
      <c r="C303" s="203" t="s">
        <v>643</v>
      </c>
      <c r="D303" s="203" t="s">
        <v>132</v>
      </c>
      <c r="E303" s="204" t="s">
        <v>644</v>
      </c>
      <c r="F303" s="205" t="s">
        <v>645</v>
      </c>
      <c r="G303" s="206" t="s">
        <v>184</v>
      </c>
      <c r="H303" s="207">
        <v>24</v>
      </c>
      <c r="I303" s="127"/>
      <c r="J303" s="231">
        <f>ROUND(I303*H303,2)</f>
        <v>0</v>
      </c>
      <c r="K303" s="205" t="s">
        <v>1</v>
      </c>
      <c r="L303" s="30"/>
      <c r="M303" s="128" t="s">
        <v>1</v>
      </c>
      <c r="N303" s="129" t="s">
        <v>40</v>
      </c>
      <c r="P303" s="130">
        <f>O303*H303</f>
        <v>0</v>
      </c>
      <c r="Q303" s="130">
        <v>0</v>
      </c>
      <c r="R303" s="130">
        <f>Q303*H303</f>
        <v>0</v>
      </c>
      <c r="S303" s="130">
        <v>0</v>
      </c>
      <c r="T303" s="130">
        <f>S303*H303</f>
        <v>0</v>
      </c>
      <c r="U303" s="131" t="s">
        <v>1</v>
      </c>
      <c r="AR303" s="132" t="s">
        <v>207</v>
      </c>
      <c r="AT303" s="132" t="s">
        <v>132</v>
      </c>
      <c r="AU303" s="132" t="s">
        <v>85</v>
      </c>
      <c r="AY303" s="15" t="s">
        <v>129</v>
      </c>
      <c r="BE303" s="133">
        <f>IF(N303="základní",J303,0)</f>
        <v>0</v>
      </c>
      <c r="BF303" s="133">
        <f>IF(N303="snížená",J303,0)</f>
        <v>0</v>
      </c>
      <c r="BG303" s="133">
        <f>IF(N303="zákl. přenesená",J303,0)</f>
        <v>0</v>
      </c>
      <c r="BH303" s="133">
        <f>IF(N303="sníž. přenesená",J303,0)</f>
        <v>0</v>
      </c>
      <c r="BI303" s="133">
        <f>IF(N303="nulová",J303,0)</f>
        <v>0</v>
      </c>
      <c r="BJ303" s="15" t="s">
        <v>83</v>
      </c>
      <c r="BK303" s="133">
        <f>ROUND(I303*H303,2)</f>
        <v>0</v>
      </c>
      <c r="BL303" s="15" t="s">
        <v>207</v>
      </c>
      <c r="BM303" s="132" t="s">
        <v>646</v>
      </c>
    </row>
    <row r="304" spans="2:65" s="12" customFormat="1" ht="11.25">
      <c r="B304" s="134"/>
      <c r="C304" s="208"/>
      <c r="D304" s="209" t="s">
        <v>150</v>
      </c>
      <c r="E304" s="210" t="s">
        <v>1</v>
      </c>
      <c r="F304" s="211" t="s">
        <v>647</v>
      </c>
      <c r="G304" s="208"/>
      <c r="H304" s="212">
        <v>24</v>
      </c>
      <c r="I304" s="136"/>
      <c r="J304" s="208"/>
      <c r="K304" s="208"/>
      <c r="L304" s="134"/>
      <c r="M304" s="137"/>
      <c r="U304" s="138"/>
      <c r="AT304" s="135" t="s">
        <v>150</v>
      </c>
      <c r="AU304" s="135" t="s">
        <v>85</v>
      </c>
      <c r="AV304" s="12" t="s">
        <v>85</v>
      </c>
      <c r="AW304" s="12" t="s">
        <v>31</v>
      </c>
      <c r="AX304" s="12" t="s">
        <v>83</v>
      </c>
      <c r="AY304" s="135" t="s">
        <v>129</v>
      </c>
    </row>
    <row r="305" spans="2:65" s="1" customFormat="1" ht="24.2" customHeight="1">
      <c r="B305" s="122"/>
      <c r="C305" s="203" t="s">
        <v>648</v>
      </c>
      <c r="D305" s="203" t="s">
        <v>132</v>
      </c>
      <c r="E305" s="204" t="s">
        <v>649</v>
      </c>
      <c r="F305" s="205" t="s">
        <v>650</v>
      </c>
      <c r="G305" s="206" t="s">
        <v>184</v>
      </c>
      <c r="H305" s="207">
        <v>124</v>
      </c>
      <c r="I305" s="127"/>
      <c r="J305" s="231">
        <f>ROUND(I305*H305,2)</f>
        <v>0</v>
      </c>
      <c r="K305" s="205" t="s">
        <v>1</v>
      </c>
      <c r="L305" s="30"/>
      <c r="M305" s="128" t="s">
        <v>1</v>
      </c>
      <c r="N305" s="129" t="s">
        <v>40</v>
      </c>
      <c r="P305" s="130">
        <f>O305*H305</f>
        <v>0</v>
      </c>
      <c r="Q305" s="130">
        <v>0</v>
      </c>
      <c r="R305" s="130">
        <f>Q305*H305</f>
        <v>0</v>
      </c>
      <c r="S305" s="130">
        <v>0</v>
      </c>
      <c r="T305" s="130">
        <f>S305*H305</f>
        <v>0</v>
      </c>
      <c r="U305" s="131" t="s">
        <v>1</v>
      </c>
      <c r="AR305" s="132" t="s">
        <v>207</v>
      </c>
      <c r="AT305" s="132" t="s">
        <v>132</v>
      </c>
      <c r="AU305" s="132" t="s">
        <v>85</v>
      </c>
      <c r="AY305" s="15" t="s">
        <v>129</v>
      </c>
      <c r="BE305" s="133">
        <f>IF(N305="základní",J305,0)</f>
        <v>0</v>
      </c>
      <c r="BF305" s="133">
        <f>IF(N305="snížená",J305,0)</f>
        <v>0</v>
      </c>
      <c r="BG305" s="133">
        <f>IF(N305="zákl. přenesená",J305,0)</f>
        <v>0</v>
      </c>
      <c r="BH305" s="133">
        <f>IF(N305="sníž. přenesená",J305,0)</f>
        <v>0</v>
      </c>
      <c r="BI305" s="133">
        <f>IF(N305="nulová",J305,0)</f>
        <v>0</v>
      </c>
      <c r="BJ305" s="15" t="s">
        <v>83</v>
      </c>
      <c r="BK305" s="133">
        <f>ROUND(I305*H305,2)</f>
        <v>0</v>
      </c>
      <c r="BL305" s="15" t="s">
        <v>207</v>
      </c>
      <c r="BM305" s="132" t="s">
        <v>651</v>
      </c>
    </row>
    <row r="306" spans="2:65" s="1" customFormat="1" ht="24.2" customHeight="1">
      <c r="B306" s="122"/>
      <c r="C306" s="203" t="s">
        <v>652</v>
      </c>
      <c r="D306" s="203" t="s">
        <v>132</v>
      </c>
      <c r="E306" s="204" t="s">
        <v>653</v>
      </c>
      <c r="F306" s="205" t="s">
        <v>654</v>
      </c>
      <c r="G306" s="206" t="s">
        <v>135</v>
      </c>
      <c r="H306" s="207">
        <v>678.12400000000002</v>
      </c>
      <c r="I306" s="127"/>
      <c r="J306" s="231">
        <f>ROUND(I306*H306,2)</f>
        <v>0</v>
      </c>
      <c r="K306" s="205" t="s">
        <v>1</v>
      </c>
      <c r="L306" s="30"/>
      <c r="M306" s="128" t="s">
        <v>1</v>
      </c>
      <c r="N306" s="129" t="s">
        <v>40</v>
      </c>
      <c r="P306" s="130">
        <f>O306*H306</f>
        <v>0</v>
      </c>
      <c r="Q306" s="130">
        <v>0</v>
      </c>
      <c r="R306" s="130">
        <f>Q306*H306</f>
        <v>0</v>
      </c>
      <c r="S306" s="130">
        <v>0</v>
      </c>
      <c r="T306" s="130">
        <f>S306*H306</f>
        <v>0</v>
      </c>
      <c r="U306" s="131" t="s">
        <v>1</v>
      </c>
      <c r="AR306" s="132" t="s">
        <v>207</v>
      </c>
      <c r="AT306" s="132" t="s">
        <v>132</v>
      </c>
      <c r="AU306" s="132" t="s">
        <v>85</v>
      </c>
      <c r="AY306" s="15" t="s">
        <v>129</v>
      </c>
      <c r="BE306" s="133">
        <f>IF(N306="základní",J306,0)</f>
        <v>0</v>
      </c>
      <c r="BF306" s="133">
        <f>IF(N306="snížená",J306,0)</f>
        <v>0</v>
      </c>
      <c r="BG306" s="133">
        <f>IF(N306="zákl. přenesená",J306,0)</f>
        <v>0</v>
      </c>
      <c r="BH306" s="133">
        <f>IF(N306="sníž. přenesená",J306,0)</f>
        <v>0</v>
      </c>
      <c r="BI306" s="133">
        <f>IF(N306="nulová",J306,0)</f>
        <v>0</v>
      </c>
      <c r="BJ306" s="15" t="s">
        <v>83</v>
      </c>
      <c r="BK306" s="133">
        <f>ROUND(I306*H306,2)</f>
        <v>0</v>
      </c>
      <c r="BL306" s="15" t="s">
        <v>207</v>
      </c>
      <c r="BM306" s="132" t="s">
        <v>655</v>
      </c>
    </row>
    <row r="307" spans="2:65" s="1" customFormat="1" ht="44.25" customHeight="1">
      <c r="B307" s="122"/>
      <c r="C307" s="123" t="s">
        <v>656</v>
      </c>
      <c r="D307" s="123" t="s">
        <v>132</v>
      </c>
      <c r="E307" s="124" t="s">
        <v>657</v>
      </c>
      <c r="F307" s="125" t="s">
        <v>658</v>
      </c>
      <c r="G307" s="126" t="s">
        <v>385</v>
      </c>
      <c r="H307" s="143"/>
      <c r="I307" s="127"/>
      <c r="J307" s="231">
        <f>ROUND(I307*H307,2)</f>
        <v>0</v>
      </c>
      <c r="K307" s="205" t="s">
        <v>136</v>
      </c>
      <c r="L307" s="30"/>
      <c r="M307" s="128" t="s">
        <v>1</v>
      </c>
      <c r="N307" s="129" t="s">
        <v>40</v>
      </c>
      <c r="P307" s="130">
        <f>O307*H307</f>
        <v>0</v>
      </c>
      <c r="Q307" s="130">
        <v>0</v>
      </c>
      <c r="R307" s="130">
        <f>Q307*H307</f>
        <v>0</v>
      </c>
      <c r="S307" s="130">
        <v>0</v>
      </c>
      <c r="T307" s="130">
        <f>S307*H307</f>
        <v>0</v>
      </c>
      <c r="U307" s="131" t="s">
        <v>1</v>
      </c>
      <c r="AR307" s="132" t="s">
        <v>207</v>
      </c>
      <c r="AT307" s="132" t="s">
        <v>132</v>
      </c>
      <c r="AU307" s="132" t="s">
        <v>85</v>
      </c>
      <c r="AY307" s="15" t="s">
        <v>129</v>
      </c>
      <c r="BE307" s="133">
        <f>IF(N307="základní",J307,0)</f>
        <v>0</v>
      </c>
      <c r="BF307" s="133">
        <f>IF(N307="snížená",J307,0)</f>
        <v>0</v>
      </c>
      <c r="BG307" s="133">
        <f>IF(N307="zákl. přenesená",J307,0)</f>
        <v>0</v>
      </c>
      <c r="BH307" s="133">
        <f>IF(N307="sníž. přenesená",J307,0)</f>
        <v>0</v>
      </c>
      <c r="BI307" s="133">
        <f>IF(N307="nulová",J307,0)</f>
        <v>0</v>
      </c>
      <c r="BJ307" s="15" t="s">
        <v>83</v>
      </c>
      <c r="BK307" s="133">
        <f>ROUND(I307*H307,2)</f>
        <v>0</v>
      </c>
      <c r="BL307" s="15" t="s">
        <v>207</v>
      </c>
      <c r="BM307" s="132" t="s">
        <v>659</v>
      </c>
    </row>
    <row r="308" spans="2:65" s="11" customFormat="1" ht="22.9" customHeight="1">
      <c r="B308" s="112"/>
      <c r="C308" s="213"/>
      <c r="D308" s="214" t="s">
        <v>74</v>
      </c>
      <c r="E308" s="215" t="s">
        <v>660</v>
      </c>
      <c r="F308" s="215" t="s">
        <v>661</v>
      </c>
      <c r="G308" s="213"/>
      <c r="H308" s="213"/>
      <c r="I308" s="115"/>
      <c r="J308" s="230">
        <f>BK308</f>
        <v>0</v>
      </c>
      <c r="K308" s="213"/>
      <c r="L308" s="112"/>
      <c r="M308" s="116"/>
      <c r="P308" s="117">
        <f>SUM(P309:P320)</f>
        <v>0</v>
      </c>
      <c r="R308" s="117">
        <f>SUM(R309:R320)</f>
        <v>0.34165682000000003</v>
      </c>
      <c r="T308" s="117">
        <f>SUM(T309:T320)</f>
        <v>0</v>
      </c>
      <c r="U308" s="118"/>
      <c r="AR308" s="113" t="s">
        <v>85</v>
      </c>
      <c r="AT308" s="119" t="s">
        <v>74</v>
      </c>
      <c r="AU308" s="119" t="s">
        <v>83</v>
      </c>
      <c r="AY308" s="113" t="s">
        <v>129</v>
      </c>
      <c r="BK308" s="120">
        <f>SUM(BK309:BK320)</f>
        <v>0</v>
      </c>
    </row>
    <row r="309" spans="2:65" s="1" customFormat="1" ht="24.2" customHeight="1">
      <c r="B309" s="122"/>
      <c r="C309" s="203" t="s">
        <v>662</v>
      </c>
      <c r="D309" s="203" t="s">
        <v>132</v>
      </c>
      <c r="E309" s="204" t="s">
        <v>663</v>
      </c>
      <c r="F309" s="205" t="s">
        <v>664</v>
      </c>
      <c r="G309" s="206" t="s">
        <v>135</v>
      </c>
      <c r="H309" s="207">
        <v>1486.0909999999999</v>
      </c>
      <c r="I309" s="127"/>
      <c r="J309" s="231">
        <f>ROUND(I309*H309,2)</f>
        <v>0</v>
      </c>
      <c r="K309" s="205" t="s">
        <v>1</v>
      </c>
      <c r="L309" s="30"/>
      <c r="M309" s="128" t="s">
        <v>1</v>
      </c>
      <c r="N309" s="129" t="s">
        <v>40</v>
      </c>
      <c r="P309" s="130">
        <f>O309*H309</f>
        <v>0</v>
      </c>
      <c r="Q309" s="130">
        <v>0</v>
      </c>
      <c r="R309" s="130">
        <f>Q309*H309</f>
        <v>0</v>
      </c>
      <c r="S309" s="130">
        <v>0</v>
      </c>
      <c r="T309" s="130">
        <f>S309*H309</f>
        <v>0</v>
      </c>
      <c r="U309" s="131" t="s">
        <v>1</v>
      </c>
      <c r="AR309" s="132" t="s">
        <v>207</v>
      </c>
      <c r="AT309" s="132" t="s">
        <v>132</v>
      </c>
      <c r="AU309" s="132" t="s">
        <v>85</v>
      </c>
      <c r="AY309" s="15" t="s">
        <v>129</v>
      </c>
      <c r="BE309" s="133">
        <f>IF(N309="základní",J309,0)</f>
        <v>0</v>
      </c>
      <c r="BF309" s="133">
        <f>IF(N309="snížená",J309,0)</f>
        <v>0</v>
      </c>
      <c r="BG309" s="133">
        <f>IF(N309="zákl. přenesená",J309,0)</f>
        <v>0</v>
      </c>
      <c r="BH309" s="133">
        <f>IF(N309="sníž. přenesená",J309,0)</f>
        <v>0</v>
      </c>
      <c r="BI309" s="133">
        <f>IF(N309="nulová",J309,0)</f>
        <v>0</v>
      </c>
      <c r="BJ309" s="15" t="s">
        <v>83</v>
      </c>
      <c r="BK309" s="133">
        <f>ROUND(I309*H309,2)</f>
        <v>0</v>
      </c>
      <c r="BL309" s="15" t="s">
        <v>207</v>
      </c>
      <c r="BM309" s="132" t="s">
        <v>665</v>
      </c>
    </row>
    <row r="310" spans="2:65" s="12" customFormat="1" ht="11.25">
      <c r="B310" s="134"/>
      <c r="C310" s="208"/>
      <c r="D310" s="209" t="s">
        <v>150</v>
      </c>
      <c r="E310" s="210" t="s">
        <v>1</v>
      </c>
      <c r="F310" s="211" t="s">
        <v>666</v>
      </c>
      <c r="G310" s="208"/>
      <c r="H310" s="212">
        <v>1486.0909999999999</v>
      </c>
      <c r="I310" s="136"/>
      <c r="J310" s="208"/>
      <c r="K310" s="208"/>
      <c r="L310" s="134"/>
      <c r="M310" s="137"/>
      <c r="U310" s="138"/>
      <c r="AT310" s="135" t="s">
        <v>150</v>
      </c>
      <c r="AU310" s="135" t="s">
        <v>85</v>
      </c>
      <c r="AV310" s="12" t="s">
        <v>85</v>
      </c>
      <c r="AW310" s="12" t="s">
        <v>31</v>
      </c>
      <c r="AX310" s="12" t="s">
        <v>83</v>
      </c>
      <c r="AY310" s="135" t="s">
        <v>129</v>
      </c>
    </row>
    <row r="311" spans="2:65" s="1" customFormat="1" ht="44.25" customHeight="1">
      <c r="B311" s="122"/>
      <c r="C311" s="203" t="s">
        <v>667</v>
      </c>
      <c r="D311" s="203" t="s">
        <v>132</v>
      </c>
      <c r="E311" s="204" t="s">
        <v>668</v>
      </c>
      <c r="F311" s="205" t="s">
        <v>669</v>
      </c>
      <c r="G311" s="206" t="s">
        <v>135</v>
      </c>
      <c r="H311" s="207">
        <v>672.49099999999999</v>
      </c>
      <c r="I311" s="127"/>
      <c r="J311" s="231">
        <f>ROUND(I311*H311,2)</f>
        <v>0</v>
      </c>
      <c r="K311" s="205" t="s">
        <v>136</v>
      </c>
      <c r="L311" s="30"/>
      <c r="M311" s="128" t="s">
        <v>1</v>
      </c>
      <c r="N311" s="129" t="s">
        <v>40</v>
      </c>
      <c r="P311" s="130">
        <f>O311*H311</f>
        <v>0</v>
      </c>
      <c r="Q311" s="130">
        <v>2.2000000000000001E-4</v>
      </c>
      <c r="R311" s="130">
        <f>Q311*H311</f>
        <v>0.14794802000000001</v>
      </c>
      <c r="S311" s="130">
        <v>0</v>
      </c>
      <c r="T311" s="130">
        <f>S311*H311</f>
        <v>0</v>
      </c>
      <c r="U311" s="131" t="s">
        <v>1</v>
      </c>
      <c r="AR311" s="132" t="s">
        <v>207</v>
      </c>
      <c r="AT311" s="132" t="s">
        <v>132</v>
      </c>
      <c r="AU311" s="132" t="s">
        <v>85</v>
      </c>
      <c r="AY311" s="15" t="s">
        <v>129</v>
      </c>
      <c r="BE311" s="133">
        <f>IF(N311="základní",J311,0)</f>
        <v>0</v>
      </c>
      <c r="BF311" s="133">
        <f>IF(N311="snížená",J311,0)</f>
        <v>0</v>
      </c>
      <c r="BG311" s="133">
        <f>IF(N311="zákl. přenesená",J311,0)</f>
        <v>0</v>
      </c>
      <c r="BH311" s="133">
        <f>IF(N311="sníž. přenesená",J311,0)</f>
        <v>0</v>
      </c>
      <c r="BI311" s="133">
        <f>IF(N311="nulová",J311,0)</f>
        <v>0</v>
      </c>
      <c r="BJ311" s="15" t="s">
        <v>83</v>
      </c>
      <c r="BK311" s="133">
        <f>ROUND(I311*H311,2)</f>
        <v>0</v>
      </c>
      <c r="BL311" s="15" t="s">
        <v>207</v>
      </c>
      <c r="BM311" s="132" t="s">
        <v>670</v>
      </c>
    </row>
    <row r="312" spans="2:65" s="12" customFormat="1" ht="11.25">
      <c r="B312" s="134"/>
      <c r="C312" s="208"/>
      <c r="D312" s="209" t="s">
        <v>150</v>
      </c>
      <c r="E312" s="210" t="s">
        <v>1</v>
      </c>
      <c r="F312" s="211" t="s">
        <v>671</v>
      </c>
      <c r="G312" s="208"/>
      <c r="H312" s="212">
        <v>176.28</v>
      </c>
      <c r="I312" s="136"/>
      <c r="J312" s="208"/>
      <c r="K312" s="208"/>
      <c r="L312" s="134"/>
      <c r="M312" s="137"/>
      <c r="U312" s="138"/>
      <c r="AT312" s="135" t="s">
        <v>150</v>
      </c>
      <c r="AU312" s="135" t="s">
        <v>85</v>
      </c>
      <c r="AV312" s="12" t="s">
        <v>85</v>
      </c>
      <c r="AW312" s="12" t="s">
        <v>31</v>
      </c>
      <c r="AX312" s="12" t="s">
        <v>75</v>
      </c>
      <c r="AY312" s="135" t="s">
        <v>129</v>
      </c>
    </row>
    <row r="313" spans="2:65" s="12" customFormat="1" ht="11.25">
      <c r="B313" s="134"/>
      <c r="C313" s="208"/>
      <c r="D313" s="209" t="s">
        <v>150</v>
      </c>
      <c r="E313" s="210" t="s">
        <v>1</v>
      </c>
      <c r="F313" s="211" t="s">
        <v>672</v>
      </c>
      <c r="G313" s="208"/>
      <c r="H313" s="212">
        <v>8.0510000000000002</v>
      </c>
      <c r="I313" s="136"/>
      <c r="J313" s="208"/>
      <c r="K313" s="208"/>
      <c r="L313" s="134"/>
      <c r="M313" s="137"/>
      <c r="U313" s="138"/>
      <c r="AT313" s="135" t="s">
        <v>150</v>
      </c>
      <c r="AU313" s="135" t="s">
        <v>85</v>
      </c>
      <c r="AV313" s="12" t="s">
        <v>85</v>
      </c>
      <c r="AW313" s="12" t="s">
        <v>31</v>
      </c>
      <c r="AX313" s="12" t="s">
        <v>75</v>
      </c>
      <c r="AY313" s="135" t="s">
        <v>129</v>
      </c>
    </row>
    <row r="314" spans="2:65" s="12" customFormat="1" ht="11.25">
      <c r="B314" s="134"/>
      <c r="C314" s="208"/>
      <c r="D314" s="209" t="s">
        <v>150</v>
      </c>
      <c r="E314" s="210" t="s">
        <v>1</v>
      </c>
      <c r="F314" s="211" t="s">
        <v>673</v>
      </c>
      <c r="G314" s="208"/>
      <c r="H314" s="212">
        <v>488.16</v>
      </c>
      <c r="I314" s="136"/>
      <c r="J314" s="208"/>
      <c r="K314" s="208"/>
      <c r="L314" s="134"/>
      <c r="M314" s="137"/>
      <c r="U314" s="138"/>
      <c r="AT314" s="135" t="s">
        <v>150</v>
      </c>
      <c r="AU314" s="135" t="s">
        <v>85</v>
      </c>
      <c r="AV314" s="12" t="s">
        <v>85</v>
      </c>
      <c r="AW314" s="12" t="s">
        <v>31</v>
      </c>
      <c r="AX314" s="12" t="s">
        <v>75</v>
      </c>
      <c r="AY314" s="135" t="s">
        <v>129</v>
      </c>
    </row>
    <row r="315" spans="2:65" s="13" customFormat="1" ht="11.25">
      <c r="B315" s="144"/>
      <c r="C315" s="222"/>
      <c r="D315" s="209" t="s">
        <v>150</v>
      </c>
      <c r="E315" s="223" t="s">
        <v>1</v>
      </c>
      <c r="F315" s="224" t="s">
        <v>428</v>
      </c>
      <c r="G315" s="222"/>
      <c r="H315" s="225">
        <v>672.49099999999999</v>
      </c>
      <c r="I315" s="146"/>
      <c r="J315" s="222"/>
      <c r="K315" s="222"/>
      <c r="L315" s="144"/>
      <c r="M315" s="147"/>
      <c r="U315" s="148"/>
      <c r="AT315" s="145" t="s">
        <v>150</v>
      </c>
      <c r="AU315" s="145" t="s">
        <v>85</v>
      </c>
      <c r="AV315" s="13" t="s">
        <v>137</v>
      </c>
      <c r="AW315" s="13" t="s">
        <v>31</v>
      </c>
      <c r="AX315" s="13" t="s">
        <v>83</v>
      </c>
      <c r="AY315" s="145" t="s">
        <v>129</v>
      </c>
    </row>
    <row r="316" spans="2:65" s="1" customFormat="1" ht="24.2" customHeight="1">
      <c r="B316" s="122"/>
      <c r="C316" s="203" t="s">
        <v>674</v>
      </c>
      <c r="D316" s="203" t="s">
        <v>132</v>
      </c>
      <c r="E316" s="204" t="s">
        <v>675</v>
      </c>
      <c r="F316" s="205" t="s">
        <v>676</v>
      </c>
      <c r="G316" s="206" t="s">
        <v>135</v>
      </c>
      <c r="H316" s="207">
        <v>813.6</v>
      </c>
      <c r="I316" s="127"/>
      <c r="J316" s="231">
        <f>ROUND(I316*H316,2)</f>
        <v>0</v>
      </c>
      <c r="K316" s="205" t="s">
        <v>1</v>
      </c>
      <c r="L316" s="30"/>
      <c r="M316" s="128" t="s">
        <v>1</v>
      </c>
      <c r="N316" s="129" t="s">
        <v>40</v>
      </c>
      <c r="P316" s="130">
        <f>O316*H316</f>
        <v>0</v>
      </c>
      <c r="Q316" s="130">
        <v>2.1599999999999999E-4</v>
      </c>
      <c r="R316" s="130">
        <f>Q316*H316</f>
        <v>0.17573759999999999</v>
      </c>
      <c r="S316" s="130">
        <v>0</v>
      </c>
      <c r="T316" s="130">
        <f>S316*H316</f>
        <v>0</v>
      </c>
      <c r="U316" s="131" t="s">
        <v>1</v>
      </c>
      <c r="AR316" s="132" t="s">
        <v>207</v>
      </c>
      <c r="AT316" s="132" t="s">
        <v>132</v>
      </c>
      <c r="AU316" s="132" t="s">
        <v>85</v>
      </c>
      <c r="AY316" s="15" t="s">
        <v>129</v>
      </c>
      <c r="BE316" s="133">
        <f>IF(N316="základní",J316,0)</f>
        <v>0</v>
      </c>
      <c r="BF316" s="133">
        <f>IF(N316="snížená",J316,0)</f>
        <v>0</v>
      </c>
      <c r="BG316" s="133">
        <f>IF(N316="zákl. přenesená",J316,0)</f>
        <v>0</v>
      </c>
      <c r="BH316" s="133">
        <f>IF(N316="sníž. přenesená",J316,0)</f>
        <v>0</v>
      </c>
      <c r="BI316" s="133">
        <f>IF(N316="nulová",J316,0)</f>
        <v>0</v>
      </c>
      <c r="BJ316" s="15" t="s">
        <v>83</v>
      </c>
      <c r="BK316" s="133">
        <f>ROUND(I316*H316,2)</f>
        <v>0</v>
      </c>
      <c r="BL316" s="15" t="s">
        <v>207</v>
      </c>
      <c r="BM316" s="132" t="s">
        <v>677</v>
      </c>
    </row>
    <row r="317" spans="2:65" s="12" customFormat="1" ht="11.25">
      <c r="B317" s="134"/>
      <c r="C317" s="208"/>
      <c r="D317" s="209" t="s">
        <v>150</v>
      </c>
      <c r="E317" s="210" t="s">
        <v>1</v>
      </c>
      <c r="F317" s="211" t="s">
        <v>678</v>
      </c>
      <c r="G317" s="208"/>
      <c r="H317" s="212">
        <v>135.6</v>
      </c>
      <c r="I317" s="136"/>
      <c r="J317" s="208"/>
      <c r="K317" s="208"/>
      <c r="L317" s="134"/>
      <c r="M317" s="137"/>
      <c r="U317" s="138"/>
      <c r="AT317" s="135" t="s">
        <v>150</v>
      </c>
      <c r="AU317" s="135" t="s">
        <v>85</v>
      </c>
      <c r="AV317" s="12" t="s">
        <v>85</v>
      </c>
      <c r="AW317" s="12" t="s">
        <v>31</v>
      </c>
      <c r="AX317" s="12" t="s">
        <v>75</v>
      </c>
      <c r="AY317" s="135" t="s">
        <v>129</v>
      </c>
    </row>
    <row r="318" spans="2:65" s="12" customFormat="1" ht="11.25">
      <c r="B318" s="134"/>
      <c r="C318" s="208"/>
      <c r="D318" s="209" t="s">
        <v>150</v>
      </c>
      <c r="E318" s="210" t="s">
        <v>1</v>
      </c>
      <c r="F318" s="211" t="s">
        <v>282</v>
      </c>
      <c r="G318" s="208"/>
      <c r="H318" s="212">
        <v>678</v>
      </c>
      <c r="I318" s="136"/>
      <c r="J318" s="208"/>
      <c r="K318" s="208"/>
      <c r="L318" s="134"/>
      <c r="M318" s="137"/>
      <c r="U318" s="138"/>
      <c r="AT318" s="135" t="s">
        <v>150</v>
      </c>
      <c r="AU318" s="135" t="s">
        <v>85</v>
      </c>
      <c r="AV318" s="12" t="s">
        <v>85</v>
      </c>
      <c r="AW318" s="12" t="s">
        <v>31</v>
      </c>
      <c r="AX318" s="12" t="s">
        <v>75</v>
      </c>
      <c r="AY318" s="135" t="s">
        <v>129</v>
      </c>
    </row>
    <row r="319" spans="2:65" s="13" customFormat="1" ht="11.25">
      <c r="B319" s="144"/>
      <c r="C319" s="222"/>
      <c r="D319" s="209" t="s">
        <v>150</v>
      </c>
      <c r="E319" s="223" t="s">
        <v>1</v>
      </c>
      <c r="F319" s="224" t="s">
        <v>428</v>
      </c>
      <c r="G319" s="222"/>
      <c r="H319" s="225">
        <v>813.6</v>
      </c>
      <c r="I319" s="146"/>
      <c r="J319" s="222"/>
      <c r="K319" s="222"/>
      <c r="L319" s="144"/>
      <c r="M319" s="147"/>
      <c r="U319" s="148"/>
      <c r="AT319" s="145" t="s">
        <v>150</v>
      </c>
      <c r="AU319" s="145" t="s">
        <v>85</v>
      </c>
      <c r="AV319" s="13" t="s">
        <v>137</v>
      </c>
      <c r="AW319" s="13" t="s">
        <v>31</v>
      </c>
      <c r="AX319" s="13" t="s">
        <v>83</v>
      </c>
      <c r="AY319" s="145" t="s">
        <v>129</v>
      </c>
    </row>
    <row r="320" spans="2:65" s="1" customFormat="1" ht="44.25" customHeight="1">
      <c r="B320" s="122"/>
      <c r="C320" s="203" t="s">
        <v>679</v>
      </c>
      <c r="D320" s="203" t="s">
        <v>132</v>
      </c>
      <c r="E320" s="204" t="s">
        <v>680</v>
      </c>
      <c r="F320" s="205" t="s">
        <v>681</v>
      </c>
      <c r="G320" s="206" t="s">
        <v>135</v>
      </c>
      <c r="H320" s="207">
        <v>49.92</v>
      </c>
      <c r="I320" s="127"/>
      <c r="J320" s="231">
        <f>ROUND(I320*H320,2)</f>
        <v>0</v>
      </c>
      <c r="K320" s="205" t="s">
        <v>136</v>
      </c>
      <c r="L320" s="30"/>
      <c r="M320" s="128" t="s">
        <v>1</v>
      </c>
      <c r="N320" s="129" t="s">
        <v>40</v>
      </c>
      <c r="P320" s="130">
        <f>O320*H320</f>
        <v>0</v>
      </c>
      <c r="Q320" s="130">
        <v>3.6000000000000002E-4</v>
      </c>
      <c r="R320" s="130">
        <f>Q320*H320</f>
        <v>1.7971200000000003E-2</v>
      </c>
      <c r="S320" s="130">
        <v>0</v>
      </c>
      <c r="T320" s="130">
        <f>S320*H320</f>
        <v>0</v>
      </c>
      <c r="U320" s="131" t="s">
        <v>1</v>
      </c>
      <c r="AR320" s="132" t="s">
        <v>207</v>
      </c>
      <c r="AT320" s="132" t="s">
        <v>132</v>
      </c>
      <c r="AU320" s="132" t="s">
        <v>85</v>
      </c>
      <c r="AY320" s="15" t="s">
        <v>129</v>
      </c>
      <c r="BE320" s="133">
        <f>IF(N320="základní",J320,0)</f>
        <v>0</v>
      </c>
      <c r="BF320" s="133">
        <f>IF(N320="snížená",J320,0)</f>
        <v>0</v>
      </c>
      <c r="BG320" s="133">
        <f>IF(N320="zákl. přenesená",J320,0)</f>
        <v>0</v>
      </c>
      <c r="BH320" s="133">
        <f>IF(N320="sníž. přenesená",J320,0)</f>
        <v>0</v>
      </c>
      <c r="BI320" s="133">
        <f>IF(N320="nulová",J320,0)</f>
        <v>0</v>
      </c>
      <c r="BJ320" s="15" t="s">
        <v>83</v>
      </c>
      <c r="BK320" s="133">
        <f>ROUND(I320*H320,2)</f>
        <v>0</v>
      </c>
      <c r="BL320" s="15" t="s">
        <v>207</v>
      </c>
      <c r="BM320" s="132" t="s">
        <v>682</v>
      </c>
    </row>
    <row r="321" spans="2:65" s="11" customFormat="1" ht="25.9" customHeight="1">
      <c r="B321" s="112"/>
      <c r="C321" s="213"/>
      <c r="D321" s="214" t="s">
        <v>74</v>
      </c>
      <c r="E321" s="216" t="s">
        <v>683</v>
      </c>
      <c r="F321" s="216" t="s">
        <v>684</v>
      </c>
      <c r="G321" s="213"/>
      <c r="H321" s="213"/>
      <c r="I321" s="115"/>
      <c r="J321" s="229">
        <f>BK321</f>
        <v>0</v>
      </c>
      <c r="K321" s="213"/>
      <c r="L321" s="112"/>
      <c r="M321" s="116"/>
      <c r="P321" s="117">
        <f>P322+P325+P328+P335+P338</f>
        <v>0</v>
      </c>
      <c r="R321" s="117">
        <f>R322+R325+R328+R335+R338</f>
        <v>0</v>
      </c>
      <c r="T321" s="117">
        <f>T322+T325+T328+T335+T338</f>
        <v>0</v>
      </c>
      <c r="U321" s="118"/>
      <c r="AR321" s="113" t="s">
        <v>152</v>
      </c>
      <c r="AT321" s="119" t="s">
        <v>74</v>
      </c>
      <c r="AU321" s="119" t="s">
        <v>75</v>
      </c>
      <c r="AY321" s="113" t="s">
        <v>129</v>
      </c>
      <c r="BK321" s="120">
        <f>BK322+BK325+BK328+BK335+BK338</f>
        <v>0</v>
      </c>
    </row>
    <row r="322" spans="2:65" s="11" customFormat="1" ht="22.9" customHeight="1">
      <c r="B322" s="112"/>
      <c r="C322" s="213"/>
      <c r="D322" s="214" t="s">
        <v>74</v>
      </c>
      <c r="E322" s="215" t="s">
        <v>685</v>
      </c>
      <c r="F322" s="215" t="s">
        <v>686</v>
      </c>
      <c r="G322" s="213"/>
      <c r="H322" s="213"/>
      <c r="I322" s="115"/>
      <c r="J322" s="230">
        <f>BK322</f>
        <v>0</v>
      </c>
      <c r="K322" s="213"/>
      <c r="L322" s="112"/>
      <c r="M322" s="116"/>
      <c r="P322" s="117">
        <f>SUM(P323:P324)</f>
        <v>0</v>
      </c>
      <c r="R322" s="117">
        <f>SUM(R323:R324)</f>
        <v>0</v>
      </c>
      <c r="T322" s="117">
        <f>SUM(T323:T324)</f>
        <v>0</v>
      </c>
      <c r="U322" s="118"/>
      <c r="AR322" s="113" t="s">
        <v>152</v>
      </c>
      <c r="AT322" s="119" t="s">
        <v>74</v>
      </c>
      <c r="AU322" s="119" t="s">
        <v>83</v>
      </c>
      <c r="AY322" s="113" t="s">
        <v>129</v>
      </c>
      <c r="BK322" s="120">
        <f>SUM(BK323:BK324)</f>
        <v>0</v>
      </c>
    </row>
    <row r="323" spans="2:65" s="1" customFormat="1" ht="16.5" customHeight="1">
      <c r="B323" s="122"/>
      <c r="C323" s="203" t="s">
        <v>687</v>
      </c>
      <c r="D323" s="203" t="s">
        <v>132</v>
      </c>
      <c r="E323" s="204" t="s">
        <v>688</v>
      </c>
      <c r="F323" s="205" t="s">
        <v>689</v>
      </c>
      <c r="G323" s="206" t="s">
        <v>690</v>
      </c>
      <c r="H323" s="207">
        <v>1</v>
      </c>
      <c r="I323" s="127"/>
      <c r="J323" s="231">
        <f>ROUND(I323*H323,2)</f>
        <v>0</v>
      </c>
      <c r="K323" s="205" t="s">
        <v>136</v>
      </c>
      <c r="L323" s="30"/>
      <c r="M323" s="128" t="s">
        <v>1</v>
      </c>
      <c r="N323" s="129" t="s">
        <v>40</v>
      </c>
      <c r="P323" s="130">
        <f>O323*H323</f>
        <v>0</v>
      </c>
      <c r="Q323" s="130">
        <v>0</v>
      </c>
      <c r="R323" s="130">
        <f>Q323*H323</f>
        <v>0</v>
      </c>
      <c r="S323" s="130">
        <v>0</v>
      </c>
      <c r="T323" s="130">
        <f>S323*H323</f>
        <v>0</v>
      </c>
      <c r="U323" s="131" t="s">
        <v>1</v>
      </c>
      <c r="AR323" s="132" t="s">
        <v>691</v>
      </c>
      <c r="AT323" s="132" t="s">
        <v>132</v>
      </c>
      <c r="AU323" s="132" t="s">
        <v>85</v>
      </c>
      <c r="AY323" s="15" t="s">
        <v>129</v>
      </c>
      <c r="BE323" s="133">
        <f>IF(N323="základní",J323,0)</f>
        <v>0</v>
      </c>
      <c r="BF323" s="133">
        <f>IF(N323="snížená",J323,0)</f>
        <v>0</v>
      </c>
      <c r="BG323" s="133">
        <f>IF(N323="zákl. přenesená",J323,0)</f>
        <v>0</v>
      </c>
      <c r="BH323" s="133">
        <f>IF(N323="sníž. přenesená",J323,0)</f>
        <v>0</v>
      </c>
      <c r="BI323" s="133">
        <f>IF(N323="nulová",J323,0)</f>
        <v>0</v>
      </c>
      <c r="BJ323" s="15" t="s">
        <v>83</v>
      </c>
      <c r="BK323" s="133">
        <f>ROUND(I323*H323,2)</f>
        <v>0</v>
      </c>
      <c r="BL323" s="15" t="s">
        <v>691</v>
      </c>
      <c r="BM323" s="132" t="s">
        <v>692</v>
      </c>
    </row>
    <row r="324" spans="2:65" s="12" customFormat="1" ht="11.25">
      <c r="B324" s="134"/>
      <c r="C324" s="208"/>
      <c r="D324" s="209" t="s">
        <v>150</v>
      </c>
      <c r="E324" s="210" t="s">
        <v>1</v>
      </c>
      <c r="F324" s="211" t="s">
        <v>693</v>
      </c>
      <c r="G324" s="208"/>
      <c r="H324" s="212">
        <v>1</v>
      </c>
      <c r="I324" s="136"/>
      <c r="J324" s="208"/>
      <c r="K324" s="208"/>
      <c r="L324" s="134"/>
      <c r="M324" s="137"/>
      <c r="U324" s="138"/>
      <c r="AT324" s="135" t="s">
        <v>150</v>
      </c>
      <c r="AU324" s="135" t="s">
        <v>85</v>
      </c>
      <c r="AV324" s="12" t="s">
        <v>85</v>
      </c>
      <c r="AW324" s="12" t="s">
        <v>31</v>
      </c>
      <c r="AX324" s="12" t="s">
        <v>83</v>
      </c>
      <c r="AY324" s="135" t="s">
        <v>129</v>
      </c>
    </row>
    <row r="325" spans="2:65" s="11" customFormat="1" ht="22.9" customHeight="1">
      <c r="B325" s="112"/>
      <c r="C325" s="213"/>
      <c r="D325" s="214" t="s">
        <v>74</v>
      </c>
      <c r="E325" s="215" t="s">
        <v>694</v>
      </c>
      <c r="F325" s="215" t="s">
        <v>695</v>
      </c>
      <c r="G325" s="213"/>
      <c r="H325" s="213"/>
      <c r="I325" s="115"/>
      <c r="J325" s="230">
        <f>BK325</f>
        <v>0</v>
      </c>
      <c r="K325" s="213"/>
      <c r="L325" s="112"/>
      <c r="M325" s="116"/>
      <c r="P325" s="117">
        <f>SUM(P326:P327)</f>
        <v>0</v>
      </c>
      <c r="R325" s="117">
        <f>SUM(R326:R327)</f>
        <v>0</v>
      </c>
      <c r="T325" s="117">
        <f>SUM(T326:T327)</f>
        <v>0</v>
      </c>
      <c r="U325" s="118"/>
      <c r="AR325" s="113" t="s">
        <v>152</v>
      </c>
      <c r="AT325" s="119" t="s">
        <v>74</v>
      </c>
      <c r="AU325" s="119" t="s">
        <v>83</v>
      </c>
      <c r="AY325" s="113" t="s">
        <v>129</v>
      </c>
      <c r="BK325" s="120">
        <f>SUM(BK326:BK327)</f>
        <v>0</v>
      </c>
    </row>
    <row r="326" spans="2:65" s="1" customFormat="1" ht="16.5" customHeight="1">
      <c r="B326" s="122"/>
      <c r="C326" s="203" t="s">
        <v>696</v>
      </c>
      <c r="D326" s="203" t="s">
        <v>132</v>
      </c>
      <c r="E326" s="204" t="s">
        <v>697</v>
      </c>
      <c r="F326" s="205" t="s">
        <v>695</v>
      </c>
      <c r="G326" s="206" t="s">
        <v>690</v>
      </c>
      <c r="H326" s="207">
        <v>1</v>
      </c>
      <c r="I326" s="127"/>
      <c r="J326" s="231">
        <f>ROUND(I326*H326,2)</f>
        <v>0</v>
      </c>
      <c r="K326" s="205" t="s">
        <v>136</v>
      </c>
      <c r="L326" s="30"/>
      <c r="M326" s="128" t="s">
        <v>1</v>
      </c>
      <c r="N326" s="129" t="s">
        <v>40</v>
      </c>
      <c r="P326" s="130">
        <f>O326*H326</f>
        <v>0</v>
      </c>
      <c r="Q326" s="130">
        <v>0</v>
      </c>
      <c r="R326" s="130">
        <f>Q326*H326</f>
        <v>0</v>
      </c>
      <c r="S326" s="130">
        <v>0</v>
      </c>
      <c r="T326" s="130">
        <f>S326*H326</f>
        <v>0</v>
      </c>
      <c r="U326" s="131" t="s">
        <v>1</v>
      </c>
      <c r="AR326" s="132" t="s">
        <v>691</v>
      </c>
      <c r="AT326" s="132" t="s">
        <v>132</v>
      </c>
      <c r="AU326" s="132" t="s">
        <v>85</v>
      </c>
      <c r="AY326" s="15" t="s">
        <v>129</v>
      </c>
      <c r="BE326" s="133">
        <f>IF(N326="základní",J326,0)</f>
        <v>0</v>
      </c>
      <c r="BF326" s="133">
        <f>IF(N326="snížená",J326,0)</f>
        <v>0</v>
      </c>
      <c r="BG326" s="133">
        <f>IF(N326="zákl. přenesená",J326,0)</f>
        <v>0</v>
      </c>
      <c r="BH326" s="133">
        <f>IF(N326="sníž. přenesená",J326,0)</f>
        <v>0</v>
      </c>
      <c r="BI326" s="133">
        <f>IF(N326="nulová",J326,0)</f>
        <v>0</v>
      </c>
      <c r="BJ326" s="15" t="s">
        <v>83</v>
      </c>
      <c r="BK326" s="133">
        <f>ROUND(I326*H326,2)</f>
        <v>0</v>
      </c>
      <c r="BL326" s="15" t="s">
        <v>691</v>
      </c>
      <c r="BM326" s="132" t="s">
        <v>698</v>
      </c>
    </row>
    <row r="327" spans="2:65" s="12" customFormat="1" ht="11.25">
      <c r="B327" s="134"/>
      <c r="C327" s="208"/>
      <c r="D327" s="209" t="s">
        <v>150</v>
      </c>
      <c r="E327" s="210" t="s">
        <v>1</v>
      </c>
      <c r="F327" s="211" t="s">
        <v>699</v>
      </c>
      <c r="G327" s="208"/>
      <c r="H327" s="212">
        <v>1</v>
      </c>
      <c r="I327" s="136"/>
      <c r="J327" s="208"/>
      <c r="K327" s="208"/>
      <c r="L327" s="134"/>
      <c r="M327" s="137"/>
      <c r="U327" s="138"/>
      <c r="AT327" s="135" t="s">
        <v>150</v>
      </c>
      <c r="AU327" s="135" t="s">
        <v>85</v>
      </c>
      <c r="AV327" s="12" t="s">
        <v>85</v>
      </c>
      <c r="AW327" s="12" t="s">
        <v>31</v>
      </c>
      <c r="AX327" s="12" t="s">
        <v>83</v>
      </c>
      <c r="AY327" s="135" t="s">
        <v>129</v>
      </c>
    </row>
    <row r="328" spans="2:65" s="11" customFormat="1" ht="22.9" customHeight="1">
      <c r="B328" s="112"/>
      <c r="C328" s="213"/>
      <c r="D328" s="214" t="s">
        <v>74</v>
      </c>
      <c r="E328" s="215" t="s">
        <v>700</v>
      </c>
      <c r="F328" s="215" t="s">
        <v>701</v>
      </c>
      <c r="G328" s="213"/>
      <c r="H328" s="213"/>
      <c r="I328" s="115"/>
      <c r="J328" s="230">
        <f>BK328</f>
        <v>0</v>
      </c>
      <c r="K328" s="213"/>
      <c r="L328" s="112"/>
      <c r="M328" s="116"/>
      <c r="P328" s="117">
        <f>SUM(P329:P334)</f>
        <v>0</v>
      </c>
      <c r="R328" s="117">
        <f>SUM(R329:R334)</f>
        <v>0</v>
      </c>
      <c r="T328" s="117">
        <f>SUM(T329:T334)</f>
        <v>0</v>
      </c>
      <c r="U328" s="118"/>
      <c r="AR328" s="113" t="s">
        <v>152</v>
      </c>
      <c r="AT328" s="119" t="s">
        <v>74</v>
      </c>
      <c r="AU328" s="119" t="s">
        <v>83</v>
      </c>
      <c r="AY328" s="113" t="s">
        <v>129</v>
      </c>
      <c r="BK328" s="120">
        <f>SUM(BK329:BK334)</f>
        <v>0</v>
      </c>
    </row>
    <row r="329" spans="2:65" s="1" customFormat="1" ht="16.5" customHeight="1">
      <c r="B329" s="122"/>
      <c r="C329" s="203" t="s">
        <v>702</v>
      </c>
      <c r="D329" s="203" t="s">
        <v>132</v>
      </c>
      <c r="E329" s="204" t="s">
        <v>703</v>
      </c>
      <c r="F329" s="205" t="s">
        <v>704</v>
      </c>
      <c r="G329" s="206" t="s">
        <v>690</v>
      </c>
      <c r="H329" s="207">
        <v>1</v>
      </c>
      <c r="I329" s="127"/>
      <c r="J329" s="231">
        <f>ROUND(I329*H329,2)</f>
        <v>0</v>
      </c>
      <c r="K329" s="205" t="s">
        <v>136</v>
      </c>
      <c r="L329" s="30"/>
      <c r="M329" s="128" t="s">
        <v>1</v>
      </c>
      <c r="N329" s="129" t="s">
        <v>40</v>
      </c>
      <c r="P329" s="130">
        <f>O329*H329</f>
        <v>0</v>
      </c>
      <c r="Q329" s="130">
        <v>0</v>
      </c>
      <c r="R329" s="130">
        <f>Q329*H329</f>
        <v>0</v>
      </c>
      <c r="S329" s="130">
        <v>0</v>
      </c>
      <c r="T329" s="130">
        <f>S329*H329</f>
        <v>0</v>
      </c>
      <c r="U329" s="131" t="s">
        <v>1</v>
      </c>
      <c r="AR329" s="132" t="s">
        <v>691</v>
      </c>
      <c r="AT329" s="132" t="s">
        <v>132</v>
      </c>
      <c r="AU329" s="132" t="s">
        <v>85</v>
      </c>
      <c r="AY329" s="15" t="s">
        <v>129</v>
      </c>
      <c r="BE329" s="133">
        <f>IF(N329="základní",J329,0)</f>
        <v>0</v>
      </c>
      <c r="BF329" s="133">
        <f>IF(N329="snížená",J329,0)</f>
        <v>0</v>
      </c>
      <c r="BG329" s="133">
        <f>IF(N329="zákl. přenesená",J329,0)</f>
        <v>0</v>
      </c>
      <c r="BH329" s="133">
        <f>IF(N329="sníž. přenesená",J329,0)</f>
        <v>0</v>
      </c>
      <c r="BI329" s="133">
        <f>IF(N329="nulová",J329,0)</f>
        <v>0</v>
      </c>
      <c r="BJ329" s="15" t="s">
        <v>83</v>
      </c>
      <c r="BK329" s="133">
        <f>ROUND(I329*H329,2)</f>
        <v>0</v>
      </c>
      <c r="BL329" s="15" t="s">
        <v>691</v>
      </c>
      <c r="BM329" s="132" t="s">
        <v>705</v>
      </c>
    </row>
    <row r="330" spans="2:65" s="12" customFormat="1" ht="11.25">
      <c r="B330" s="134"/>
      <c r="C330" s="208"/>
      <c r="D330" s="209" t="s">
        <v>150</v>
      </c>
      <c r="E330" s="210" t="s">
        <v>1</v>
      </c>
      <c r="F330" s="211" t="s">
        <v>706</v>
      </c>
      <c r="G330" s="208"/>
      <c r="H330" s="212">
        <v>1</v>
      </c>
      <c r="I330" s="136"/>
      <c r="J330" s="208"/>
      <c r="K330" s="208"/>
      <c r="L330" s="134"/>
      <c r="M330" s="137"/>
      <c r="U330" s="138"/>
      <c r="AT330" s="135" t="s">
        <v>150</v>
      </c>
      <c r="AU330" s="135" t="s">
        <v>85</v>
      </c>
      <c r="AV330" s="12" t="s">
        <v>85</v>
      </c>
      <c r="AW330" s="12" t="s">
        <v>31</v>
      </c>
      <c r="AX330" s="12" t="s">
        <v>83</v>
      </c>
      <c r="AY330" s="135" t="s">
        <v>129</v>
      </c>
    </row>
    <row r="331" spans="2:65" s="1" customFormat="1" ht="16.5" customHeight="1">
      <c r="B331" s="122"/>
      <c r="C331" s="203" t="s">
        <v>707</v>
      </c>
      <c r="D331" s="203" t="s">
        <v>132</v>
      </c>
      <c r="E331" s="204" t="s">
        <v>708</v>
      </c>
      <c r="F331" s="205" t="s">
        <v>709</v>
      </c>
      <c r="G331" s="206" t="s">
        <v>690</v>
      </c>
      <c r="H331" s="207">
        <v>1</v>
      </c>
      <c r="I331" s="127"/>
      <c r="J331" s="231">
        <f>ROUND(I331*H331,2)</f>
        <v>0</v>
      </c>
      <c r="K331" s="205" t="s">
        <v>136</v>
      </c>
      <c r="L331" s="30"/>
      <c r="M331" s="128" t="s">
        <v>1</v>
      </c>
      <c r="N331" s="129" t="s">
        <v>40</v>
      </c>
      <c r="P331" s="130">
        <f>O331*H331</f>
        <v>0</v>
      </c>
      <c r="Q331" s="130">
        <v>0</v>
      </c>
      <c r="R331" s="130">
        <f>Q331*H331</f>
        <v>0</v>
      </c>
      <c r="S331" s="130">
        <v>0</v>
      </c>
      <c r="T331" s="130">
        <f>S331*H331</f>
        <v>0</v>
      </c>
      <c r="U331" s="131" t="s">
        <v>1</v>
      </c>
      <c r="AR331" s="132" t="s">
        <v>691</v>
      </c>
      <c r="AT331" s="132" t="s">
        <v>132</v>
      </c>
      <c r="AU331" s="132" t="s">
        <v>85</v>
      </c>
      <c r="AY331" s="15" t="s">
        <v>129</v>
      </c>
      <c r="BE331" s="133">
        <f>IF(N331="základní",J331,0)</f>
        <v>0</v>
      </c>
      <c r="BF331" s="133">
        <f>IF(N331="snížená",J331,0)</f>
        <v>0</v>
      </c>
      <c r="BG331" s="133">
        <f>IF(N331="zákl. přenesená",J331,0)</f>
        <v>0</v>
      </c>
      <c r="BH331" s="133">
        <f>IF(N331="sníž. přenesená",J331,0)</f>
        <v>0</v>
      </c>
      <c r="BI331" s="133">
        <f>IF(N331="nulová",J331,0)</f>
        <v>0</v>
      </c>
      <c r="BJ331" s="15" t="s">
        <v>83</v>
      </c>
      <c r="BK331" s="133">
        <f>ROUND(I331*H331,2)</f>
        <v>0</v>
      </c>
      <c r="BL331" s="15" t="s">
        <v>691</v>
      </c>
      <c r="BM331" s="132" t="s">
        <v>710</v>
      </c>
    </row>
    <row r="332" spans="2:65" s="12" customFormat="1" ht="11.25">
      <c r="B332" s="134"/>
      <c r="C332" s="208"/>
      <c r="D332" s="209" t="s">
        <v>150</v>
      </c>
      <c r="E332" s="210" t="s">
        <v>1</v>
      </c>
      <c r="F332" s="211" t="s">
        <v>711</v>
      </c>
      <c r="G332" s="208"/>
      <c r="H332" s="212">
        <v>1</v>
      </c>
      <c r="I332" s="136"/>
      <c r="J332" s="208"/>
      <c r="K332" s="208"/>
      <c r="L332" s="134"/>
      <c r="M332" s="137"/>
      <c r="U332" s="138"/>
      <c r="AT332" s="135" t="s">
        <v>150</v>
      </c>
      <c r="AU332" s="135" t="s">
        <v>85</v>
      </c>
      <c r="AV332" s="12" t="s">
        <v>85</v>
      </c>
      <c r="AW332" s="12" t="s">
        <v>31</v>
      </c>
      <c r="AX332" s="12" t="s">
        <v>83</v>
      </c>
      <c r="AY332" s="135" t="s">
        <v>129</v>
      </c>
    </row>
    <row r="333" spans="2:65" s="1" customFormat="1" ht="16.5" customHeight="1">
      <c r="B333" s="122"/>
      <c r="C333" s="203" t="s">
        <v>712</v>
      </c>
      <c r="D333" s="203" t="s">
        <v>132</v>
      </c>
      <c r="E333" s="204" t="s">
        <v>713</v>
      </c>
      <c r="F333" s="205" t="s">
        <v>714</v>
      </c>
      <c r="G333" s="206" t="s">
        <v>690</v>
      </c>
      <c r="H333" s="207">
        <v>1</v>
      </c>
      <c r="I333" s="127"/>
      <c r="J333" s="231">
        <f>ROUND(I333*H333,2)</f>
        <v>0</v>
      </c>
      <c r="K333" s="205" t="s">
        <v>136</v>
      </c>
      <c r="L333" s="30"/>
      <c r="M333" s="128" t="s">
        <v>1</v>
      </c>
      <c r="N333" s="129" t="s">
        <v>40</v>
      </c>
      <c r="P333" s="130">
        <f>O333*H333</f>
        <v>0</v>
      </c>
      <c r="Q333" s="130">
        <v>0</v>
      </c>
      <c r="R333" s="130">
        <f>Q333*H333</f>
        <v>0</v>
      </c>
      <c r="S333" s="130">
        <v>0</v>
      </c>
      <c r="T333" s="130">
        <f>S333*H333</f>
        <v>0</v>
      </c>
      <c r="U333" s="131" t="s">
        <v>1</v>
      </c>
      <c r="AR333" s="132" t="s">
        <v>691</v>
      </c>
      <c r="AT333" s="132" t="s">
        <v>132</v>
      </c>
      <c r="AU333" s="132" t="s">
        <v>85</v>
      </c>
      <c r="AY333" s="15" t="s">
        <v>129</v>
      </c>
      <c r="BE333" s="133">
        <f>IF(N333="základní",J333,0)</f>
        <v>0</v>
      </c>
      <c r="BF333" s="133">
        <f>IF(N333="snížená",J333,0)</f>
        <v>0</v>
      </c>
      <c r="BG333" s="133">
        <f>IF(N333="zákl. přenesená",J333,0)</f>
        <v>0</v>
      </c>
      <c r="BH333" s="133">
        <f>IF(N333="sníž. přenesená",J333,0)</f>
        <v>0</v>
      </c>
      <c r="BI333" s="133">
        <f>IF(N333="nulová",J333,0)</f>
        <v>0</v>
      </c>
      <c r="BJ333" s="15" t="s">
        <v>83</v>
      </c>
      <c r="BK333" s="133">
        <f>ROUND(I333*H333,2)</f>
        <v>0</v>
      </c>
      <c r="BL333" s="15" t="s">
        <v>691</v>
      </c>
      <c r="BM333" s="132" t="s">
        <v>715</v>
      </c>
    </row>
    <row r="334" spans="2:65" s="12" customFormat="1" ht="11.25">
      <c r="B334" s="134"/>
      <c r="C334" s="208"/>
      <c r="D334" s="209" t="s">
        <v>150</v>
      </c>
      <c r="E334" s="210" t="s">
        <v>1</v>
      </c>
      <c r="F334" s="211" t="s">
        <v>741</v>
      </c>
      <c r="G334" s="208"/>
      <c r="H334" s="212">
        <v>1</v>
      </c>
      <c r="I334" s="136"/>
      <c r="J334" s="208"/>
      <c r="K334" s="208"/>
      <c r="L334" s="134"/>
      <c r="M334" s="137"/>
      <c r="U334" s="138"/>
      <c r="AT334" s="135" t="s">
        <v>150</v>
      </c>
      <c r="AU334" s="135" t="s">
        <v>85</v>
      </c>
      <c r="AV334" s="12" t="s">
        <v>85</v>
      </c>
      <c r="AW334" s="12" t="s">
        <v>31</v>
      </c>
      <c r="AX334" s="12" t="s">
        <v>83</v>
      </c>
      <c r="AY334" s="135" t="s">
        <v>129</v>
      </c>
    </row>
    <row r="335" spans="2:65" s="11" customFormat="1" ht="22.9" customHeight="1">
      <c r="B335" s="112"/>
      <c r="C335" s="213"/>
      <c r="D335" s="214" t="s">
        <v>74</v>
      </c>
      <c r="E335" s="215" t="s">
        <v>717</v>
      </c>
      <c r="F335" s="215" t="s">
        <v>718</v>
      </c>
      <c r="G335" s="213"/>
      <c r="H335" s="213"/>
      <c r="I335" s="115"/>
      <c r="J335" s="230">
        <f>BK335</f>
        <v>0</v>
      </c>
      <c r="K335" s="213"/>
      <c r="L335" s="112"/>
      <c r="M335" s="116"/>
      <c r="P335" s="117">
        <f>SUM(P336:P337)</f>
        <v>0</v>
      </c>
      <c r="R335" s="117">
        <f>SUM(R336:R337)</f>
        <v>0</v>
      </c>
      <c r="T335" s="117">
        <f>SUM(T336:T337)</f>
        <v>0</v>
      </c>
      <c r="U335" s="118"/>
      <c r="AR335" s="113" t="s">
        <v>152</v>
      </c>
      <c r="AT335" s="119" t="s">
        <v>74</v>
      </c>
      <c r="AU335" s="119" t="s">
        <v>83</v>
      </c>
      <c r="AY335" s="113" t="s">
        <v>129</v>
      </c>
      <c r="BK335" s="120">
        <f>SUM(BK336:BK337)</f>
        <v>0</v>
      </c>
    </row>
    <row r="336" spans="2:65" s="1" customFormat="1" ht="16.5" customHeight="1">
      <c r="B336" s="122"/>
      <c r="C336" s="203" t="s">
        <v>719</v>
      </c>
      <c r="D336" s="203" t="s">
        <v>132</v>
      </c>
      <c r="E336" s="204" t="s">
        <v>720</v>
      </c>
      <c r="F336" s="205" t="s">
        <v>721</v>
      </c>
      <c r="G336" s="206" t="s">
        <v>690</v>
      </c>
      <c r="H336" s="207">
        <v>1</v>
      </c>
      <c r="I336" s="127"/>
      <c r="J336" s="231">
        <f>ROUND(I336*H336,2)</f>
        <v>0</v>
      </c>
      <c r="K336" s="205" t="s">
        <v>136</v>
      </c>
      <c r="L336" s="30"/>
      <c r="M336" s="128" t="s">
        <v>1</v>
      </c>
      <c r="N336" s="129" t="s">
        <v>40</v>
      </c>
      <c r="P336" s="130">
        <f>O336*H336</f>
        <v>0</v>
      </c>
      <c r="Q336" s="130">
        <v>0</v>
      </c>
      <c r="R336" s="130">
        <f>Q336*H336</f>
        <v>0</v>
      </c>
      <c r="S336" s="130">
        <v>0</v>
      </c>
      <c r="T336" s="130">
        <f>S336*H336</f>
        <v>0</v>
      </c>
      <c r="U336" s="131" t="s">
        <v>1</v>
      </c>
      <c r="AR336" s="132" t="s">
        <v>691</v>
      </c>
      <c r="AT336" s="132" t="s">
        <v>132</v>
      </c>
      <c r="AU336" s="132" t="s">
        <v>85</v>
      </c>
      <c r="AY336" s="15" t="s">
        <v>129</v>
      </c>
      <c r="BE336" s="133">
        <f>IF(N336="základní",J336,0)</f>
        <v>0</v>
      </c>
      <c r="BF336" s="133">
        <f>IF(N336="snížená",J336,0)</f>
        <v>0</v>
      </c>
      <c r="BG336" s="133">
        <f>IF(N336="zákl. přenesená",J336,0)</f>
        <v>0</v>
      </c>
      <c r="BH336" s="133">
        <f>IF(N336="sníž. přenesená",J336,0)</f>
        <v>0</v>
      </c>
      <c r="BI336" s="133">
        <f>IF(N336="nulová",J336,0)</f>
        <v>0</v>
      </c>
      <c r="BJ336" s="15" t="s">
        <v>83</v>
      </c>
      <c r="BK336" s="133">
        <f>ROUND(I336*H336,2)</f>
        <v>0</v>
      </c>
      <c r="BL336" s="15" t="s">
        <v>691</v>
      </c>
      <c r="BM336" s="132" t="s">
        <v>722</v>
      </c>
    </row>
    <row r="337" spans="2:65" s="12" customFormat="1" ht="11.25">
      <c r="B337" s="134"/>
      <c r="C337" s="208"/>
      <c r="D337" s="209" t="s">
        <v>150</v>
      </c>
      <c r="E337" s="210" t="s">
        <v>1</v>
      </c>
      <c r="F337" s="211" t="s">
        <v>716</v>
      </c>
      <c r="G337" s="208"/>
      <c r="H337" s="212">
        <v>1</v>
      </c>
      <c r="I337" s="136"/>
      <c r="J337" s="208"/>
      <c r="K337" s="208"/>
      <c r="L337" s="134"/>
      <c r="M337" s="137"/>
      <c r="U337" s="138"/>
      <c r="AT337" s="135" t="s">
        <v>150</v>
      </c>
      <c r="AU337" s="135" t="s">
        <v>85</v>
      </c>
      <c r="AV337" s="12" t="s">
        <v>85</v>
      </c>
      <c r="AW337" s="12" t="s">
        <v>31</v>
      </c>
      <c r="AX337" s="12" t="s">
        <v>83</v>
      </c>
      <c r="AY337" s="135" t="s">
        <v>129</v>
      </c>
    </row>
    <row r="338" spans="2:65" s="11" customFormat="1" ht="22.9" customHeight="1">
      <c r="B338" s="112"/>
      <c r="C338" s="213"/>
      <c r="D338" s="214" t="s">
        <v>74</v>
      </c>
      <c r="E338" s="215" t="s">
        <v>723</v>
      </c>
      <c r="F338" s="215" t="s">
        <v>724</v>
      </c>
      <c r="G338" s="213"/>
      <c r="H338" s="213"/>
      <c r="I338" s="115"/>
      <c r="J338" s="230">
        <f>BK338</f>
        <v>0</v>
      </c>
      <c r="K338" s="213"/>
      <c r="L338" s="112"/>
      <c r="M338" s="116"/>
      <c r="P338" s="117">
        <f>SUM(P339:P342)</f>
        <v>0</v>
      </c>
      <c r="R338" s="117">
        <f>SUM(R339:R342)</f>
        <v>0</v>
      </c>
      <c r="T338" s="117">
        <f>SUM(T339:T342)</f>
        <v>0</v>
      </c>
      <c r="U338" s="118"/>
      <c r="AR338" s="113" t="s">
        <v>152</v>
      </c>
      <c r="AT338" s="119" t="s">
        <v>74</v>
      </c>
      <c r="AU338" s="119" t="s">
        <v>83</v>
      </c>
      <c r="AY338" s="113" t="s">
        <v>129</v>
      </c>
      <c r="BK338" s="120">
        <f>SUM(BK339:BK342)</f>
        <v>0</v>
      </c>
    </row>
    <row r="339" spans="2:65" s="1" customFormat="1" ht="16.5" customHeight="1">
      <c r="B339" s="122"/>
      <c r="C339" s="203" t="s">
        <v>725</v>
      </c>
      <c r="D339" s="203" t="s">
        <v>132</v>
      </c>
      <c r="E339" s="204" t="s">
        <v>726</v>
      </c>
      <c r="F339" s="205" t="s">
        <v>727</v>
      </c>
      <c r="G339" s="206" t="s">
        <v>690</v>
      </c>
      <c r="H339" s="207">
        <v>1</v>
      </c>
      <c r="I339" s="127"/>
      <c r="J339" s="231">
        <f>ROUND(I339*H339,2)</f>
        <v>0</v>
      </c>
      <c r="K339" s="205" t="s">
        <v>136</v>
      </c>
      <c r="L339" s="30"/>
      <c r="M339" s="128" t="s">
        <v>1</v>
      </c>
      <c r="N339" s="129" t="s">
        <v>40</v>
      </c>
      <c r="P339" s="130">
        <f>O339*H339</f>
        <v>0</v>
      </c>
      <c r="Q339" s="130">
        <v>0</v>
      </c>
      <c r="R339" s="130">
        <f>Q339*H339</f>
        <v>0</v>
      </c>
      <c r="S339" s="130">
        <v>0</v>
      </c>
      <c r="T339" s="130">
        <f>S339*H339</f>
        <v>0</v>
      </c>
      <c r="U339" s="131" t="s">
        <v>1</v>
      </c>
      <c r="AR339" s="132" t="s">
        <v>691</v>
      </c>
      <c r="AT339" s="132" t="s">
        <v>132</v>
      </c>
      <c r="AU339" s="132" t="s">
        <v>85</v>
      </c>
      <c r="AY339" s="15" t="s">
        <v>129</v>
      </c>
      <c r="BE339" s="133">
        <f>IF(N339="základní",J339,0)</f>
        <v>0</v>
      </c>
      <c r="BF339" s="133">
        <f>IF(N339="snížená",J339,0)</f>
        <v>0</v>
      </c>
      <c r="BG339" s="133">
        <f>IF(N339="zákl. přenesená",J339,0)</f>
        <v>0</v>
      </c>
      <c r="BH339" s="133">
        <f>IF(N339="sníž. přenesená",J339,0)</f>
        <v>0</v>
      </c>
      <c r="BI339" s="133">
        <f>IF(N339="nulová",J339,0)</f>
        <v>0</v>
      </c>
      <c r="BJ339" s="15" t="s">
        <v>83</v>
      </c>
      <c r="BK339" s="133">
        <f>ROUND(I339*H339,2)</f>
        <v>0</v>
      </c>
      <c r="BL339" s="15" t="s">
        <v>691</v>
      </c>
      <c r="BM339" s="132" t="s">
        <v>728</v>
      </c>
    </row>
    <row r="340" spans="2:65" s="12" customFormat="1" ht="11.25">
      <c r="B340" s="134"/>
      <c r="C340" s="208"/>
      <c r="D340" s="209" t="s">
        <v>150</v>
      </c>
      <c r="E340" s="210" t="s">
        <v>1</v>
      </c>
      <c r="F340" s="211" t="s">
        <v>729</v>
      </c>
      <c r="G340" s="208"/>
      <c r="H340" s="212">
        <v>1</v>
      </c>
      <c r="I340" s="136"/>
      <c r="J340" s="208"/>
      <c r="K340" s="208"/>
      <c r="L340" s="134"/>
      <c r="M340" s="137"/>
      <c r="U340" s="138"/>
      <c r="AT340" s="135" t="s">
        <v>150</v>
      </c>
      <c r="AU340" s="135" t="s">
        <v>85</v>
      </c>
      <c r="AV340" s="12" t="s">
        <v>85</v>
      </c>
      <c r="AW340" s="12" t="s">
        <v>31</v>
      </c>
      <c r="AX340" s="12" t="s">
        <v>83</v>
      </c>
      <c r="AY340" s="135" t="s">
        <v>129</v>
      </c>
    </row>
    <row r="341" spans="2:65" s="1" customFormat="1" ht="16.5" customHeight="1">
      <c r="B341" s="122"/>
      <c r="C341" s="203" t="s">
        <v>730</v>
      </c>
      <c r="D341" s="203" t="s">
        <v>132</v>
      </c>
      <c r="E341" s="204" t="s">
        <v>731</v>
      </c>
      <c r="F341" s="205" t="s">
        <v>732</v>
      </c>
      <c r="G341" s="206" t="s">
        <v>690</v>
      </c>
      <c r="H341" s="207">
        <v>1</v>
      </c>
      <c r="I341" s="127"/>
      <c r="J341" s="231">
        <f>ROUND(I341*H341,2)</f>
        <v>0</v>
      </c>
      <c r="K341" s="205" t="s">
        <v>136</v>
      </c>
      <c r="L341" s="30"/>
      <c r="M341" s="128" t="s">
        <v>1</v>
      </c>
      <c r="N341" s="129" t="s">
        <v>40</v>
      </c>
      <c r="P341" s="130">
        <f>O341*H341</f>
        <v>0</v>
      </c>
      <c r="Q341" s="130">
        <v>0</v>
      </c>
      <c r="R341" s="130">
        <f>Q341*H341</f>
        <v>0</v>
      </c>
      <c r="S341" s="130">
        <v>0</v>
      </c>
      <c r="T341" s="130">
        <f>S341*H341</f>
        <v>0</v>
      </c>
      <c r="U341" s="131" t="s">
        <v>1</v>
      </c>
      <c r="AR341" s="132" t="s">
        <v>691</v>
      </c>
      <c r="AT341" s="132" t="s">
        <v>132</v>
      </c>
      <c r="AU341" s="132" t="s">
        <v>85</v>
      </c>
      <c r="AY341" s="15" t="s">
        <v>129</v>
      </c>
      <c r="BE341" s="133">
        <f>IF(N341="základní",J341,0)</f>
        <v>0</v>
      </c>
      <c r="BF341" s="133">
        <f>IF(N341="snížená",J341,0)</f>
        <v>0</v>
      </c>
      <c r="BG341" s="133">
        <f>IF(N341="zákl. přenesená",J341,0)</f>
        <v>0</v>
      </c>
      <c r="BH341" s="133">
        <f>IF(N341="sníž. přenesená",J341,0)</f>
        <v>0</v>
      </c>
      <c r="BI341" s="133">
        <f>IF(N341="nulová",J341,0)</f>
        <v>0</v>
      </c>
      <c r="BJ341" s="15" t="s">
        <v>83</v>
      </c>
      <c r="BK341" s="133">
        <f>ROUND(I341*H341,2)</f>
        <v>0</v>
      </c>
      <c r="BL341" s="15" t="s">
        <v>691</v>
      </c>
      <c r="BM341" s="132" t="s">
        <v>733</v>
      </c>
    </row>
    <row r="342" spans="2:65" s="12" customFormat="1" ht="11.25">
      <c r="B342" s="134"/>
      <c r="C342" s="208"/>
      <c r="D342" s="209" t="s">
        <v>150</v>
      </c>
      <c r="E342" s="210" t="s">
        <v>1</v>
      </c>
      <c r="F342" s="211" t="s">
        <v>734</v>
      </c>
      <c r="G342" s="208"/>
      <c r="H342" s="212">
        <v>1</v>
      </c>
      <c r="I342" s="136"/>
      <c r="J342" s="208"/>
      <c r="K342" s="208"/>
      <c r="L342" s="134"/>
      <c r="M342" s="151"/>
      <c r="N342" s="152"/>
      <c r="O342" s="152"/>
      <c r="P342" s="152"/>
      <c r="Q342" s="152"/>
      <c r="R342" s="152"/>
      <c r="S342" s="152"/>
      <c r="T342" s="152"/>
      <c r="U342" s="153"/>
      <c r="AT342" s="135" t="s">
        <v>150</v>
      </c>
      <c r="AU342" s="135" t="s">
        <v>85</v>
      </c>
      <c r="AV342" s="12" t="s">
        <v>85</v>
      </c>
      <c r="AW342" s="12" t="s">
        <v>31</v>
      </c>
      <c r="AX342" s="12" t="s">
        <v>83</v>
      </c>
      <c r="AY342" s="135" t="s">
        <v>129</v>
      </c>
    </row>
    <row r="343" spans="2:65" s="1" customFormat="1" ht="6.95" customHeight="1">
      <c r="B343" s="42"/>
      <c r="C343" s="43"/>
      <c r="D343" s="43"/>
      <c r="E343" s="43"/>
      <c r="F343" s="43"/>
      <c r="G343" s="43"/>
      <c r="H343" s="43"/>
      <c r="I343" s="43"/>
      <c r="J343" s="233"/>
      <c r="K343" s="233"/>
      <c r="L343" s="30"/>
    </row>
  </sheetData>
  <sheetProtection algorithmName="SHA-512" hashValue="zEUx+GRysRdaNY9x1T5yVsPD7/t0dsoXORANrZ2qHHN4t1LFXNmMKEnIiHiL/uPU6T7AwpZe2fPq4zRsTK3nLQ==" saltValue="z1Pwt0kx0YSiRZDACyBbmw==" spinCount="100000" sheet="1" formatCells="0" formatColumns="0" formatRows="0" insertColumns="0" insertRows="0" insertHyperlinks="0" deleteColumns="0" deleteRows="0" sort="0" autoFilter="0" pivotTables="0"/>
  <autoFilter ref="C134:K342" xr:uid="{00000000-0009-0000-0000-000001000000}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16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6"/>
      <c r="C3" s="17"/>
      <c r="D3" s="17"/>
      <c r="E3" s="17"/>
      <c r="F3" s="17"/>
      <c r="G3" s="17"/>
      <c r="H3" s="18"/>
    </row>
    <row r="4" spans="2:8" ht="24.95" customHeight="1">
      <c r="B4" s="18"/>
      <c r="C4" s="19" t="s">
        <v>735</v>
      </c>
      <c r="H4" s="18"/>
    </row>
    <row r="5" spans="2:8" ht="12" customHeight="1">
      <c r="B5" s="18"/>
      <c r="C5" s="22" t="s">
        <v>13</v>
      </c>
      <c r="D5" s="168" t="s">
        <v>14</v>
      </c>
      <c r="E5" s="165"/>
      <c r="F5" s="165"/>
      <c r="H5" s="18"/>
    </row>
    <row r="6" spans="2:8" ht="36.950000000000003" customHeight="1">
      <c r="B6" s="18"/>
      <c r="C6" s="24" t="s">
        <v>16</v>
      </c>
      <c r="D6" s="166" t="s">
        <v>17</v>
      </c>
      <c r="E6" s="165"/>
      <c r="F6" s="165"/>
      <c r="H6" s="18"/>
    </row>
    <row r="7" spans="2:8" ht="16.5" customHeight="1">
      <c r="B7" s="18"/>
      <c r="C7" s="25" t="s">
        <v>22</v>
      </c>
      <c r="D7" s="50" t="str">
        <f>'Rekapitulace stavby'!AN8</f>
        <v>21. 5. 2024</v>
      </c>
      <c r="H7" s="18"/>
    </row>
    <row r="8" spans="2:8" s="1" customFormat="1" ht="10.9" customHeight="1">
      <c r="B8" s="30"/>
      <c r="H8" s="30"/>
    </row>
    <row r="9" spans="2:8" s="10" customFormat="1" ht="29.25" customHeight="1">
      <c r="B9" s="106"/>
      <c r="C9" s="107" t="s">
        <v>56</v>
      </c>
      <c r="D9" s="108" t="s">
        <v>57</v>
      </c>
      <c r="E9" s="108" t="s">
        <v>115</v>
      </c>
      <c r="F9" s="109" t="s">
        <v>736</v>
      </c>
      <c r="H9" s="106"/>
    </row>
    <row r="10" spans="2:8" s="1" customFormat="1" ht="26.45" customHeight="1">
      <c r="B10" s="30"/>
      <c r="C10" s="154" t="s">
        <v>80</v>
      </c>
      <c r="D10" s="154" t="s">
        <v>81</v>
      </c>
      <c r="H10" s="30"/>
    </row>
    <row r="11" spans="2:8" s="1" customFormat="1" ht="16.899999999999999" customHeight="1">
      <c r="B11" s="30"/>
      <c r="C11" s="155" t="s">
        <v>737</v>
      </c>
      <c r="D11" s="156" t="s">
        <v>738</v>
      </c>
      <c r="E11" s="157" t="s">
        <v>1</v>
      </c>
      <c r="F11" s="158">
        <v>111.017</v>
      </c>
      <c r="H11" s="30"/>
    </row>
    <row r="12" spans="2:8" s="1" customFormat="1" ht="16.899999999999999" customHeight="1">
      <c r="B12" s="30"/>
      <c r="C12" s="159" t="s">
        <v>1</v>
      </c>
      <c r="D12" s="159" t="s">
        <v>739</v>
      </c>
      <c r="E12" s="15" t="s">
        <v>1</v>
      </c>
      <c r="F12" s="160">
        <v>111.017</v>
      </c>
      <c r="H12" s="30"/>
    </row>
    <row r="13" spans="2:8" s="1" customFormat="1" ht="16.899999999999999" customHeight="1">
      <c r="B13" s="30"/>
      <c r="C13" s="155" t="s">
        <v>1</v>
      </c>
      <c r="D13" s="156" t="s">
        <v>739</v>
      </c>
      <c r="E13" s="157" t="s">
        <v>1</v>
      </c>
      <c r="F13" s="158">
        <v>111.017</v>
      </c>
      <c r="H13" s="30"/>
    </row>
    <row r="14" spans="2:8" s="1" customFormat="1" ht="16.899999999999999" customHeight="1">
      <c r="B14" s="30"/>
      <c r="C14" s="159" t="s">
        <v>1</v>
      </c>
      <c r="D14" s="159" t="s">
        <v>740</v>
      </c>
      <c r="E14" s="15" t="s">
        <v>1</v>
      </c>
      <c r="F14" s="160">
        <v>111.017</v>
      </c>
      <c r="H14" s="30"/>
    </row>
    <row r="15" spans="2:8" s="1" customFormat="1" ht="7.35" customHeight="1">
      <c r="B15" s="42"/>
      <c r="C15" s="43"/>
      <c r="D15" s="43"/>
      <c r="E15" s="43"/>
      <c r="F15" s="43"/>
      <c r="G15" s="43"/>
      <c r="H15" s="30"/>
    </row>
    <row r="16" spans="2:8" s="1" customFormat="1" ht="11.25"/>
  </sheetData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O1 - Oprava havarijního s...</vt:lpstr>
      <vt:lpstr>Seznam figur</vt:lpstr>
      <vt:lpstr>'O1 - Oprava havarijního s...'!Názvy_tisku</vt:lpstr>
      <vt:lpstr>'Rekapitulace stavby'!Názvy_tisku</vt:lpstr>
      <vt:lpstr>'Seznam figur'!Názvy_tisku</vt:lpstr>
      <vt:lpstr>'O1 - Oprava havarijního s...'!Oblast_tisku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HP\Mistr</dc:creator>
  <cp:lastModifiedBy>Šárka Tomášková</cp:lastModifiedBy>
  <dcterms:created xsi:type="dcterms:W3CDTF">2026-02-18T08:13:21Z</dcterms:created>
  <dcterms:modified xsi:type="dcterms:W3CDTF">2026-02-18T13:07:14Z</dcterms:modified>
</cp:coreProperties>
</file>