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O:\ORMI\Podklady pro VZ\Zakázky ORMI\2026\Revitalizace okolí kostela Mariánská\"/>
    </mc:Choice>
  </mc:AlternateContent>
  <xr:revisionPtr revIDLastSave="0" documentId="13_ncr:1_{5A296AA8-34B2-4E4F-A43F-51A0F4BD83F0}" xr6:coauthVersionLast="47" xr6:coauthVersionMax="47" xr10:uidLastSave="{00000000-0000-0000-0000-000000000000}"/>
  <bookViews>
    <workbookView xWindow="-120" yWindow="-120" windowWidth="38640" windowHeight="21240" tabRatio="827" activeTab="6" xr2:uid="{00000000-000D-0000-FFFF-FFFF00000000}"/>
  </bookViews>
  <sheets>
    <sheet name="Rekapitulace stavby" sheetId="1" r:id="rId1"/>
    <sheet name="VzorPolozky" sheetId="10" state="hidden" r:id="rId2"/>
    <sheet name="SO 01 - Obnova schodiště" sheetId="12" r:id="rId3"/>
    <sheet name="SO 02 - Rekonstrukce prostranst" sheetId="14" r:id="rId4"/>
    <sheet name="SO 03 - ELEKTRO 1. etapa" sheetId="20" r:id="rId5"/>
    <sheet name="SO 04 - Řešení odvodnění" sheetId="21" r:id="rId6"/>
    <sheet name="VRN" sheetId="22" r:id="rId7"/>
  </sheets>
  <externalReferences>
    <externalReference r:id="rId8"/>
  </externalReferences>
  <definedNames>
    <definedName name="_xlnm._FilterDatabase" localSheetId="4" hidden="1">'SO 03 - ELEKTRO 1. etapa'!$C$49:$K$230</definedName>
    <definedName name="_xlnm._FilterDatabase" localSheetId="5" hidden="1">'SO 04 - Řešení odvodnění'!$C$14:$K$15</definedName>
    <definedName name="_xlnm._FilterDatabase" localSheetId="6" hidden="1">VRN!$C$50:$K$79</definedName>
    <definedName name="CelkemDPHVypocet" localSheetId="0">'Rekapitulace stavby'!$G$38</definedName>
    <definedName name="CenaCelkem">'Rekapitulace stavby'!$F$26</definedName>
    <definedName name="CenaCelkemBezDPH">'Rekapitulace stavby'!$F$25</definedName>
    <definedName name="CenaCelkemVypocet" localSheetId="0">'Rekapitulace stavby'!$H$38</definedName>
    <definedName name="cisloobjektu">'Rekapitulace stavby'!$C$3</definedName>
    <definedName name="CisloRozpoctu">'[1]Krycí list'!$C$2</definedName>
    <definedName name="CisloStavby" localSheetId="0">'Rekapitulace stavby'!#REF!</definedName>
    <definedName name="cislostavby">'[1]Krycí list'!$A$7</definedName>
    <definedName name="CisloStavebnihoRozpoctu">'Rekapitulace stavby'!$C$4</definedName>
    <definedName name="dadresa">'Rekapitulace stavby'!$C$12:$F$12</definedName>
    <definedName name="DIČ" localSheetId="0">'Rekapitulace stavby'!$H$12</definedName>
    <definedName name="DIČ">#REF!</definedName>
    <definedName name="dmisto">'Rekapitulace stavby'!$D$13:$F$13</definedName>
    <definedName name="DPHSni">'Rekapitulace stavby'!#REF!</definedName>
    <definedName name="DPHZakl">'Rekapitulace stavby'!$F$24</definedName>
    <definedName name="dpsc" localSheetId="0">'Rekapitulace stavby'!$C$13</definedName>
    <definedName name="IČO" localSheetId="0">'Rekapitulace stavby'!$H$11</definedName>
    <definedName name="IČO">#REF!</definedName>
    <definedName name="Items">'SO 04 - Řešení odvodnění'!#REF!</definedName>
    <definedName name="Mena">'Rekapitulace stavby'!$I$26</definedName>
    <definedName name="MistoStavby">'Rekapitulace stavby'!$C$4</definedName>
    <definedName name="nazevobjektu">'Rekapitulace stavby'!#REF!</definedName>
    <definedName name="NazevRozpoctu">'[1]Krycí list'!$D$2</definedName>
    <definedName name="NazevStavby" localSheetId="0">'Rekapitulace stavby'!$C$2</definedName>
    <definedName name="nazevstavby">'[1]Krycí list'!$C$7</definedName>
    <definedName name="NazevStavebnihoRozpoctu">'Rekapitulace stavby'!$D$4</definedName>
    <definedName name="_xlnm.Print_Titles" localSheetId="2">'SO 01 - Obnova schodiště'!$1:$7</definedName>
    <definedName name="_xlnm.Print_Titles" localSheetId="4">'SO 03 - ELEKTRO 1. etapa'!$49:$49</definedName>
    <definedName name="_xlnm.Print_Titles" localSheetId="5">'SO 04 - Řešení odvodnění'!$14:$14</definedName>
    <definedName name="_xlnm.Print_Titles" localSheetId="6">VRN!$50:$50</definedName>
    <definedName name="oadresa">'Rekapitulace stavby'!$C$6</definedName>
    <definedName name="Objednatel" localSheetId="0">'Rekapitulace stavby'!$C$5</definedName>
    <definedName name="Objekt" localSheetId="0">'Rekapitulace stavby'!$A$34</definedName>
    <definedName name="_xlnm.Print_Area" localSheetId="0">'Rekapitulace stavby'!$A$1:$I$38</definedName>
    <definedName name="_xlnm.Print_Area" localSheetId="2">'SO 01 - Obnova schodiště'!$A$1:$Y$159</definedName>
    <definedName name="_xlnm.Print_Area" localSheetId="5">'SO 04 - Řešení odvodnění'!#REF!,'SO 04 - Řešení odvodnění'!$C$4:$K$126</definedName>
    <definedName name="odic" localSheetId="0">'Rekapitulace stavby'!$H$6</definedName>
    <definedName name="oico" localSheetId="0">'Rekapitulace stavby'!$H$5</definedName>
    <definedName name="omisto" localSheetId="0">'Rekapitulace stavby'!$D$7</definedName>
    <definedName name="onazev" localSheetId="0">'Rekapitulace stavby'!$C$6</definedName>
    <definedName name="opsc" localSheetId="0">'Rekapitulace stavby'!$C$7</definedName>
    <definedName name="padresa">'Rekapitulace stavby'!$C$9</definedName>
    <definedName name="pdic">'Rekapitulace stavby'!$H$9</definedName>
    <definedName name="pico">'Rekapitulace stavby'!$H$8</definedName>
    <definedName name="pmisto">'Rekapitulace stavby'!$D$10</definedName>
    <definedName name="PocetMJ">#REF!</definedName>
    <definedName name="PoptavkaID">'Rekapitulace stavby'!#REF!</definedName>
    <definedName name="pPSC">'Rekapitulace stavby'!$C$10</definedName>
    <definedName name="Projektant">'Rekapitulace stavby'!$C$8</definedName>
    <definedName name="SazbaDPH1" localSheetId="0">'Rekapitulace stavby'!#REF!</definedName>
    <definedName name="SazbaDPH1">'[1]Krycí list'!$C$30</definedName>
    <definedName name="SazbaDPH2" localSheetId="0">'Rekapitulace stavby'!$D$23</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'Rekapitulace stavby'!$C$14</definedName>
    <definedName name="Z_B7E7C763_C459_487D_8ABA_5CFDDFBD5A84_.wvu.Cols" localSheetId="0" hidden="1">'Rekapitulace stavby'!#REF!</definedName>
    <definedName name="Z_B7E7C763_C459_487D_8ABA_5CFDDFBD5A84_.wvu.PrintArea" localSheetId="0" hidden="1">'Rekapitulace stavby'!$A$1:$I$32</definedName>
    <definedName name="ZakladDPHSni">'Rekapitulace stavby'!#REF!</definedName>
    <definedName name="ZakladDPHSniVypocet" localSheetId="0">'Rekapitulace stavby'!$E$38</definedName>
    <definedName name="ZakladDPHZakl">'Rekapitulace stavby'!$F$23</definedName>
    <definedName name="ZakladDPHZaklVypocet" localSheetId="0">'Rekapitulace stavby'!$F$38</definedName>
    <definedName name="ZaObjednatele">'Rekapitulace stavby'!#REF!</definedName>
    <definedName name="Zaokrouhleni">'Rekapitulace stavby'!#REF!</definedName>
    <definedName name="ZaZhotovitele">'Rekapitulace stavby'!#REF!</definedName>
    <definedName name="Zhotovitel">'Rekapitulace stavby'!$C$11:$F$11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9" i="21" l="1"/>
  <c r="J98" i="21"/>
  <c r="J68" i="21"/>
  <c r="J18" i="21"/>
  <c r="J17" i="21" s="1"/>
  <c r="J77" i="22"/>
  <c r="J63" i="22"/>
  <c r="J80" i="22"/>
  <c r="J70" i="22"/>
  <c r="J78" i="22" l="1"/>
  <c r="J33" i="22" s="1"/>
  <c r="J75" i="22"/>
  <c r="J73" i="22"/>
  <c r="J68" i="22"/>
  <c r="J66" i="22"/>
  <c r="J64" i="22"/>
  <c r="J61" i="22"/>
  <c r="J60" i="22" s="1"/>
  <c r="J30" i="22" s="1"/>
  <c r="J58" i="22"/>
  <c r="J56" i="22"/>
  <c r="J54" i="22"/>
  <c r="J53" i="22" s="1"/>
  <c r="J52" i="22" s="1"/>
  <c r="J27" i="22"/>
  <c r="J26" i="22"/>
  <c r="J14" i="22"/>
  <c r="F14" i="22"/>
  <c r="J13" i="22"/>
  <c r="F13" i="22"/>
  <c r="F11" i="22"/>
  <c r="E9" i="22"/>
  <c r="J11" i="22"/>
  <c r="J72" i="22" l="1"/>
  <c r="J32" i="22" s="1"/>
  <c r="J29" i="22"/>
  <c r="J31" i="22"/>
  <c r="J25" i="22"/>
  <c r="J22" i="22"/>
  <c r="J24" i="22"/>
  <c r="J20" i="22"/>
  <c r="J21" i="22"/>
  <c r="J51" i="22" l="1"/>
  <c r="H20" i="1" s="1"/>
  <c r="J23" i="22"/>
  <c r="J19" i="22"/>
  <c r="J28" i="22" l="1"/>
  <c r="J18" i="22"/>
  <c r="T125" i="21" l="1"/>
  <c r="T124" i="21" s="1"/>
  <c r="T123" i="21" s="1"/>
  <c r="R125" i="21"/>
  <c r="R124" i="21" s="1"/>
  <c r="R123" i="21" s="1"/>
  <c r="P125" i="21"/>
  <c r="P124" i="21" s="1"/>
  <c r="P123" i="21" s="1"/>
  <c r="J125" i="21"/>
  <c r="T119" i="21"/>
  <c r="R119" i="21"/>
  <c r="P119" i="21"/>
  <c r="J119" i="21"/>
  <c r="T117" i="21"/>
  <c r="R117" i="21"/>
  <c r="P117" i="21"/>
  <c r="J117" i="21"/>
  <c r="T115" i="21"/>
  <c r="R115" i="21"/>
  <c r="P115" i="21"/>
  <c r="J115" i="21"/>
  <c r="T112" i="21"/>
  <c r="R112" i="21"/>
  <c r="P112" i="21"/>
  <c r="J112" i="21"/>
  <c r="T110" i="21"/>
  <c r="R110" i="21"/>
  <c r="R109" i="21" s="1"/>
  <c r="P110" i="21"/>
  <c r="J110" i="21"/>
  <c r="T105" i="21"/>
  <c r="R105" i="21"/>
  <c r="P105" i="21"/>
  <c r="J105" i="21"/>
  <c r="T103" i="21"/>
  <c r="R103" i="21"/>
  <c r="P103" i="21"/>
  <c r="J103" i="21"/>
  <c r="T102" i="21"/>
  <c r="R102" i="21"/>
  <c r="P102" i="21"/>
  <c r="J102" i="21"/>
  <c r="T101" i="21"/>
  <c r="R101" i="21"/>
  <c r="P101" i="21"/>
  <c r="J101" i="21"/>
  <c r="T100" i="21"/>
  <c r="R100" i="21"/>
  <c r="P100" i="21"/>
  <c r="J100" i="21"/>
  <c r="T99" i="21"/>
  <c r="R99" i="21"/>
  <c r="P99" i="21"/>
  <c r="J99" i="21"/>
  <c r="T96" i="21"/>
  <c r="R96" i="21"/>
  <c r="P96" i="21"/>
  <c r="J96" i="21"/>
  <c r="T94" i="21"/>
  <c r="R94" i="21"/>
  <c r="P94" i="21"/>
  <c r="J94" i="21"/>
  <c r="T92" i="21"/>
  <c r="R92" i="21"/>
  <c r="P92" i="21"/>
  <c r="J92" i="21"/>
  <c r="T90" i="21"/>
  <c r="R90" i="21"/>
  <c r="P90" i="21"/>
  <c r="J90" i="21"/>
  <c r="T88" i="21"/>
  <c r="R88" i="21"/>
  <c r="P88" i="21"/>
  <c r="J88" i="21"/>
  <c r="T86" i="21"/>
  <c r="R86" i="21"/>
  <c r="P86" i="21"/>
  <c r="J86" i="21"/>
  <c r="T85" i="21"/>
  <c r="R85" i="21"/>
  <c r="P85" i="21"/>
  <c r="J85" i="21"/>
  <c r="T83" i="21"/>
  <c r="R83" i="21"/>
  <c r="P83" i="21"/>
  <c r="J83" i="21"/>
  <c r="T82" i="21"/>
  <c r="R82" i="21"/>
  <c r="P82" i="21"/>
  <c r="J82" i="21"/>
  <c r="T80" i="21"/>
  <c r="R80" i="21"/>
  <c r="P80" i="21"/>
  <c r="J80" i="21"/>
  <c r="T79" i="21"/>
  <c r="R79" i="21"/>
  <c r="P79" i="21"/>
  <c r="J79" i="21"/>
  <c r="T77" i="21"/>
  <c r="R77" i="21"/>
  <c r="P77" i="21"/>
  <c r="J77" i="21"/>
  <c r="T75" i="21"/>
  <c r="R75" i="21"/>
  <c r="P75" i="21"/>
  <c r="J75" i="21"/>
  <c r="T73" i="21"/>
  <c r="R73" i="21"/>
  <c r="P73" i="21"/>
  <c r="J73" i="21"/>
  <c r="T71" i="21"/>
  <c r="R71" i="21"/>
  <c r="P71" i="21"/>
  <c r="J71" i="21"/>
  <c r="T69" i="21"/>
  <c r="R69" i="21"/>
  <c r="P69" i="21"/>
  <c r="J69" i="21"/>
  <c r="T66" i="21"/>
  <c r="R66" i="21"/>
  <c r="P66" i="21"/>
  <c r="J66" i="21"/>
  <c r="T62" i="21"/>
  <c r="R62" i="21"/>
  <c r="R61" i="21" s="1"/>
  <c r="P62" i="21"/>
  <c r="J62" i="21"/>
  <c r="P61" i="21"/>
  <c r="T59" i="21"/>
  <c r="T58" i="21" s="1"/>
  <c r="R59" i="21"/>
  <c r="R58" i="21" s="1"/>
  <c r="P59" i="21"/>
  <c r="P58" i="21" s="1"/>
  <c r="J59" i="21"/>
  <c r="J58" i="21" s="1"/>
  <c r="T56" i="21"/>
  <c r="R56" i="21"/>
  <c r="P56" i="21"/>
  <c r="J56" i="21"/>
  <c r="T54" i="21"/>
  <c r="R54" i="21"/>
  <c r="R53" i="21" s="1"/>
  <c r="P54" i="21"/>
  <c r="J54" i="21"/>
  <c r="T51" i="21"/>
  <c r="R51" i="21"/>
  <c r="P51" i="21"/>
  <c r="J51" i="21"/>
  <c r="T49" i="21"/>
  <c r="R49" i="21"/>
  <c r="P49" i="21"/>
  <c r="J49" i="21"/>
  <c r="T47" i="21"/>
  <c r="R47" i="21"/>
  <c r="P47" i="21"/>
  <c r="J47" i="21"/>
  <c r="T44" i="21"/>
  <c r="R44" i="21"/>
  <c r="P44" i="21"/>
  <c r="J44" i="21"/>
  <c r="T40" i="21"/>
  <c r="R40" i="21"/>
  <c r="P40" i="21"/>
  <c r="J40" i="21"/>
  <c r="T36" i="21"/>
  <c r="R36" i="21"/>
  <c r="P36" i="21"/>
  <c r="J36" i="21"/>
  <c r="T32" i="21"/>
  <c r="R32" i="21"/>
  <c r="P32" i="21"/>
  <c r="J32" i="21"/>
  <c r="T28" i="21"/>
  <c r="R28" i="21"/>
  <c r="P28" i="21"/>
  <c r="J28" i="21"/>
  <c r="T24" i="21"/>
  <c r="R24" i="21"/>
  <c r="P24" i="21"/>
  <c r="J24" i="21"/>
  <c r="T20" i="21"/>
  <c r="R20" i="21"/>
  <c r="P20" i="21"/>
  <c r="J20" i="21"/>
  <c r="T18" i="21"/>
  <c r="R18" i="21"/>
  <c r="P18" i="21"/>
  <c r="AA7" i="21"/>
  <c r="P68" i="21" l="1"/>
  <c r="P109" i="21"/>
  <c r="T61" i="21"/>
  <c r="T98" i="21"/>
  <c r="T109" i="21"/>
  <c r="P53" i="21"/>
  <c r="T53" i="21"/>
  <c r="T68" i="21"/>
  <c r="T17" i="21"/>
  <c r="R98" i="21"/>
  <c r="P98" i="21"/>
  <c r="J124" i="21"/>
  <c r="J123" i="21" s="1"/>
  <c r="P17" i="21"/>
  <c r="R68" i="21"/>
  <c r="R17" i="21"/>
  <c r="J53" i="21"/>
  <c r="J61" i="21"/>
  <c r="T16" i="21" l="1"/>
  <c r="T15" i="21" s="1"/>
  <c r="P16" i="21"/>
  <c r="P15" i="21" s="1"/>
  <c r="J16" i="21"/>
  <c r="J15" i="21" s="1"/>
  <c r="H19" i="1" s="1"/>
  <c r="R16" i="21"/>
  <c r="R15" i="21" s="1"/>
  <c r="J72" i="20" l="1"/>
  <c r="J229" i="20"/>
  <c r="J227" i="20"/>
  <c r="J224" i="20"/>
  <c r="J222" i="20"/>
  <c r="J219" i="20"/>
  <c r="J216" i="20"/>
  <c r="J213" i="20"/>
  <c r="J210" i="20"/>
  <c r="J207" i="20"/>
  <c r="J205" i="20"/>
  <c r="J203" i="20"/>
  <c r="J201" i="20"/>
  <c r="J199" i="20"/>
  <c r="J196" i="20"/>
  <c r="J195" i="20"/>
  <c r="J193" i="20"/>
  <c r="J191" i="20"/>
  <c r="J188" i="20"/>
  <c r="J185" i="20"/>
  <c r="J182" i="20"/>
  <c r="J181" i="20"/>
  <c r="J179" i="20"/>
  <c r="J178" i="20"/>
  <c r="J175" i="20"/>
  <c r="J174" i="20"/>
  <c r="J172" i="20"/>
  <c r="J169" i="20"/>
  <c r="J168" i="20"/>
  <c r="J165" i="20"/>
  <c r="J161" i="20"/>
  <c r="J158" i="20"/>
  <c r="J155" i="20"/>
  <c r="J153" i="20"/>
  <c r="J151" i="20"/>
  <c r="J149" i="20"/>
  <c r="J146" i="20"/>
  <c r="J143" i="20"/>
  <c r="J140" i="20"/>
  <c r="J137" i="20"/>
  <c r="J135" i="20"/>
  <c r="J133" i="20"/>
  <c r="J131" i="20"/>
  <c r="J128" i="20"/>
  <c r="J125" i="20"/>
  <c r="J123" i="20"/>
  <c r="J121" i="20"/>
  <c r="J118" i="20"/>
  <c r="J116" i="20"/>
  <c r="J114" i="20"/>
  <c r="J113" i="20"/>
  <c r="J110" i="20"/>
  <c r="J108" i="20"/>
  <c r="J107" i="20"/>
  <c r="J105" i="20"/>
  <c r="J103" i="20"/>
  <c r="J102" i="20"/>
  <c r="J101" i="20"/>
  <c r="J98" i="20"/>
  <c r="J95" i="20"/>
  <c r="J92" i="20"/>
  <c r="J91" i="20"/>
  <c r="J89" i="20"/>
  <c r="J88" i="20"/>
  <c r="J87" i="20"/>
  <c r="J85" i="20"/>
  <c r="J83" i="20"/>
  <c r="J82" i="20"/>
  <c r="J81" i="20"/>
  <c r="J79" i="20"/>
  <c r="J77" i="20"/>
  <c r="J75" i="20"/>
  <c r="J69" i="20"/>
  <c r="J68" i="20"/>
  <c r="J66" i="20"/>
  <c r="J65" i="20"/>
  <c r="J63" i="20"/>
  <c r="J61" i="20"/>
  <c r="J59" i="20"/>
  <c r="J58" i="20"/>
  <c r="J55" i="20"/>
  <c r="J53" i="20"/>
  <c r="J32" i="20"/>
  <c r="J31" i="20"/>
  <c r="J30" i="20"/>
  <c r="J29" i="20"/>
  <c r="J28" i="20"/>
  <c r="J27" i="20"/>
  <c r="J13" i="20"/>
  <c r="F13" i="20"/>
  <c r="J12" i="20"/>
  <c r="F12" i="20"/>
  <c r="J10" i="20"/>
  <c r="F10" i="20"/>
  <c r="E8" i="20"/>
  <c r="J226" i="20" l="1"/>
  <c r="J221" i="20"/>
  <c r="J25" i="20" s="1"/>
  <c r="J127" i="20"/>
  <c r="J24" i="20" s="1"/>
  <c r="J71" i="20"/>
  <c r="J23" i="20" s="1"/>
  <c r="J57" i="20"/>
  <c r="J56" i="20" s="1"/>
  <c r="J52" i="20"/>
  <c r="J51" i="20" s="1"/>
  <c r="J26" i="20"/>
  <c r="J70" i="20" l="1"/>
  <c r="J50" i="20" s="1"/>
  <c r="H18" i="1" s="1"/>
  <c r="J21" i="20"/>
  <c r="J20" i="20"/>
  <c r="J19" i="20"/>
  <c r="J22" i="20" l="1"/>
  <c r="J18" i="20"/>
  <c r="J17" i="20"/>
  <c r="I54" i="14" l="1"/>
  <c r="O54" i="14" s="1"/>
  <c r="I53" i="14"/>
  <c r="I50" i="14"/>
  <c r="O50" i="14" s="1"/>
  <c r="I49" i="14"/>
  <c r="I46" i="14"/>
  <c r="I42" i="14"/>
  <c r="O42" i="14" s="1"/>
  <c r="I39" i="14"/>
  <c r="O39" i="14" s="1"/>
  <c r="I35" i="14"/>
  <c r="O35" i="14" s="1"/>
  <c r="I32" i="14"/>
  <c r="O32" i="14" s="1"/>
  <c r="I29" i="14"/>
  <c r="O29" i="14" s="1"/>
  <c r="I26" i="14"/>
  <c r="O26" i="14" s="1"/>
  <c r="I22" i="14"/>
  <c r="I18" i="14"/>
  <c r="O18" i="14" s="1"/>
  <c r="I13" i="14"/>
  <c r="O13" i="14" s="1"/>
  <c r="I9" i="14"/>
  <c r="O9" i="14" s="1"/>
  <c r="I8" i="14"/>
  <c r="I38" i="14" l="1"/>
  <c r="I17" i="14"/>
  <c r="I3" i="14" s="1"/>
  <c r="H17" i="1" s="1"/>
  <c r="O46" i="14"/>
  <c r="O22" i="14"/>
  <c r="BA33" i="12" l="1"/>
  <c r="G9" i="12"/>
  <c r="M9" i="12" s="1"/>
  <c r="I9" i="12"/>
  <c r="K9" i="12"/>
  <c r="O9" i="12"/>
  <c r="Q9" i="12"/>
  <c r="V9" i="12"/>
  <c r="G14" i="12"/>
  <c r="M14" i="12" s="1"/>
  <c r="I14" i="12"/>
  <c r="K14" i="12"/>
  <c r="O14" i="12"/>
  <c r="Q14" i="12"/>
  <c r="V14" i="12"/>
  <c r="G17" i="12"/>
  <c r="M17" i="12" s="1"/>
  <c r="I17" i="12"/>
  <c r="K17" i="12"/>
  <c r="O17" i="12"/>
  <c r="Q17" i="12"/>
  <c r="V17" i="12"/>
  <c r="G19" i="12"/>
  <c r="M19" i="12" s="1"/>
  <c r="I19" i="12"/>
  <c r="K19" i="12"/>
  <c r="O19" i="12"/>
  <c r="Q19" i="12"/>
  <c r="V19" i="12"/>
  <c r="G22" i="12"/>
  <c r="M22" i="12" s="1"/>
  <c r="I22" i="12"/>
  <c r="K22" i="12"/>
  <c r="O22" i="12"/>
  <c r="Q22" i="12"/>
  <c r="V22" i="12"/>
  <c r="G25" i="12"/>
  <c r="M25" i="12" s="1"/>
  <c r="I25" i="12"/>
  <c r="K25" i="12"/>
  <c r="O25" i="12"/>
  <c r="Q25" i="12"/>
  <c r="V25" i="12"/>
  <c r="G29" i="12"/>
  <c r="M29" i="12" s="1"/>
  <c r="I29" i="12"/>
  <c r="K29" i="12"/>
  <c r="O29" i="12"/>
  <c r="Q29" i="12"/>
  <c r="V29" i="12"/>
  <c r="G32" i="12"/>
  <c r="M32" i="12" s="1"/>
  <c r="I32" i="12"/>
  <c r="K32" i="12"/>
  <c r="O32" i="12"/>
  <c r="Q32" i="12"/>
  <c r="V32" i="12"/>
  <c r="G37" i="12"/>
  <c r="M37" i="12" s="1"/>
  <c r="I37" i="12"/>
  <c r="K37" i="12"/>
  <c r="O37" i="12"/>
  <c r="Q37" i="12"/>
  <c r="V37" i="12"/>
  <c r="G41" i="12"/>
  <c r="M41" i="12" s="1"/>
  <c r="I41" i="12"/>
  <c r="K41" i="12"/>
  <c r="O41" i="12"/>
  <c r="Q41" i="12"/>
  <c r="V41" i="12"/>
  <c r="G46" i="12"/>
  <c r="M46" i="12" s="1"/>
  <c r="I46" i="12"/>
  <c r="K46" i="12"/>
  <c r="O46" i="12"/>
  <c r="Q46" i="12"/>
  <c r="V46" i="12"/>
  <c r="G50" i="12"/>
  <c r="M50" i="12" s="1"/>
  <c r="I50" i="12"/>
  <c r="K50" i="12"/>
  <c r="O50" i="12"/>
  <c r="Q50" i="12"/>
  <c r="V50" i="12"/>
  <c r="G52" i="12"/>
  <c r="M52" i="12" s="1"/>
  <c r="I52" i="12"/>
  <c r="K52" i="12"/>
  <c r="O52" i="12"/>
  <c r="Q52" i="12"/>
  <c r="V52" i="12"/>
  <c r="G55" i="12"/>
  <c r="M55" i="12" s="1"/>
  <c r="I55" i="12"/>
  <c r="K55" i="12"/>
  <c r="O55" i="12"/>
  <c r="Q55" i="12"/>
  <c r="V55" i="12"/>
  <c r="G57" i="12"/>
  <c r="M57" i="12" s="1"/>
  <c r="I57" i="12"/>
  <c r="K57" i="12"/>
  <c r="O57" i="12"/>
  <c r="Q57" i="12"/>
  <c r="V57" i="12"/>
  <c r="G61" i="12"/>
  <c r="I61" i="12"/>
  <c r="K61" i="12"/>
  <c r="M61" i="12"/>
  <c r="O61" i="12"/>
  <c r="Q61" i="12"/>
  <c r="V61" i="12"/>
  <c r="G67" i="12"/>
  <c r="M67" i="12" s="1"/>
  <c r="I67" i="12"/>
  <c r="K67" i="12"/>
  <c r="O67" i="12"/>
  <c r="Q67" i="12"/>
  <c r="V67" i="12"/>
  <c r="G72" i="12"/>
  <c r="M72" i="12" s="1"/>
  <c r="I72" i="12"/>
  <c r="K72" i="12"/>
  <c r="O72" i="12"/>
  <c r="Q72" i="12"/>
  <c r="V72" i="12"/>
  <c r="G79" i="12"/>
  <c r="M79" i="12" s="1"/>
  <c r="I79" i="12"/>
  <c r="K79" i="12"/>
  <c r="O79" i="12"/>
  <c r="Q79" i="12"/>
  <c r="V79" i="12"/>
  <c r="G81" i="12"/>
  <c r="M81" i="12" s="1"/>
  <c r="I81" i="12"/>
  <c r="K81" i="12"/>
  <c r="O81" i="12"/>
  <c r="Q81" i="12"/>
  <c r="V81" i="12"/>
  <c r="G83" i="12"/>
  <c r="M83" i="12" s="1"/>
  <c r="I83" i="12"/>
  <c r="K83" i="12"/>
  <c r="O83" i="12"/>
  <c r="Q83" i="12"/>
  <c r="V83" i="12"/>
  <c r="G86" i="12"/>
  <c r="M86" i="12" s="1"/>
  <c r="I86" i="12"/>
  <c r="K86" i="12"/>
  <c r="O86" i="12"/>
  <c r="Q86" i="12"/>
  <c r="V86" i="12"/>
  <c r="G89" i="12"/>
  <c r="M89" i="12" s="1"/>
  <c r="I89" i="12"/>
  <c r="K89" i="12"/>
  <c r="O89" i="12"/>
  <c r="Q89" i="12"/>
  <c r="V89" i="12"/>
  <c r="G92" i="12"/>
  <c r="M92" i="12" s="1"/>
  <c r="I92" i="12"/>
  <c r="K92" i="12"/>
  <c r="O92" i="12"/>
  <c r="Q92" i="12"/>
  <c r="V92" i="12"/>
  <c r="G96" i="12"/>
  <c r="M96" i="12" s="1"/>
  <c r="I96" i="12"/>
  <c r="K96" i="12"/>
  <c r="O96" i="12"/>
  <c r="Q96" i="12"/>
  <c r="V96" i="12"/>
  <c r="G102" i="12"/>
  <c r="M102" i="12" s="1"/>
  <c r="I102" i="12"/>
  <c r="K102" i="12"/>
  <c r="O102" i="12"/>
  <c r="Q102" i="12"/>
  <c r="V102" i="12"/>
  <c r="G103" i="12"/>
  <c r="M103" i="12" s="1"/>
  <c r="I103" i="12"/>
  <c r="K103" i="12"/>
  <c r="O103" i="12"/>
  <c r="Q103" i="12"/>
  <c r="V103" i="12"/>
  <c r="G104" i="12"/>
  <c r="M104" i="12" s="1"/>
  <c r="I104" i="12"/>
  <c r="K104" i="12"/>
  <c r="O104" i="12"/>
  <c r="Q104" i="12"/>
  <c r="V104" i="12"/>
  <c r="G105" i="12"/>
  <c r="M105" i="12" s="1"/>
  <c r="I105" i="12"/>
  <c r="K105" i="12"/>
  <c r="O105" i="12"/>
  <c r="Q105" i="12"/>
  <c r="V105" i="12"/>
  <c r="G106" i="12"/>
  <c r="M106" i="12" s="1"/>
  <c r="I106" i="12"/>
  <c r="K106" i="12"/>
  <c r="O106" i="12"/>
  <c r="Q106" i="12"/>
  <c r="V106" i="12"/>
  <c r="G107" i="12"/>
  <c r="M107" i="12" s="1"/>
  <c r="I107" i="12"/>
  <c r="K107" i="12"/>
  <c r="O107" i="12"/>
  <c r="Q107" i="12"/>
  <c r="V107" i="12"/>
  <c r="G108" i="12"/>
  <c r="M108" i="12" s="1"/>
  <c r="I108" i="12"/>
  <c r="K108" i="12"/>
  <c r="O108" i="12"/>
  <c r="Q108" i="12"/>
  <c r="V108" i="12"/>
  <c r="G109" i="12"/>
  <c r="M109" i="12" s="1"/>
  <c r="I109" i="12"/>
  <c r="K109" i="12"/>
  <c r="O109" i="12"/>
  <c r="Q109" i="12"/>
  <c r="V109" i="12"/>
  <c r="G110" i="12"/>
  <c r="M110" i="12" s="1"/>
  <c r="I110" i="12"/>
  <c r="K110" i="12"/>
  <c r="O110" i="12"/>
  <c r="Q110" i="12"/>
  <c r="V110" i="12"/>
  <c r="G111" i="12"/>
  <c r="M111" i="12" s="1"/>
  <c r="I111" i="12"/>
  <c r="K111" i="12"/>
  <c r="O111" i="12"/>
  <c r="Q111" i="12"/>
  <c r="V111" i="12"/>
  <c r="G112" i="12"/>
  <c r="M112" i="12" s="1"/>
  <c r="I112" i="12"/>
  <c r="K112" i="12"/>
  <c r="O112" i="12"/>
  <c r="Q112" i="12"/>
  <c r="V112" i="12"/>
  <c r="G113" i="12"/>
  <c r="M113" i="12" s="1"/>
  <c r="I113" i="12"/>
  <c r="K113" i="12"/>
  <c r="O113" i="12"/>
  <c r="Q113" i="12"/>
  <c r="V113" i="12"/>
  <c r="G114" i="12"/>
  <c r="M114" i="12" s="1"/>
  <c r="I114" i="12"/>
  <c r="K114" i="12"/>
  <c r="O114" i="12"/>
  <c r="Q114" i="12"/>
  <c r="V114" i="12"/>
  <c r="G115" i="12"/>
  <c r="M115" i="12" s="1"/>
  <c r="I115" i="12"/>
  <c r="K115" i="12"/>
  <c r="O115" i="12"/>
  <c r="Q115" i="12"/>
  <c r="V115" i="12"/>
  <c r="G117" i="12"/>
  <c r="M117" i="12" s="1"/>
  <c r="I117" i="12"/>
  <c r="K117" i="12"/>
  <c r="O117" i="12"/>
  <c r="Q117" i="12"/>
  <c r="V117" i="12"/>
  <c r="G123" i="12"/>
  <c r="M123" i="12" s="1"/>
  <c r="I123" i="12"/>
  <c r="K123" i="12"/>
  <c r="O123" i="12"/>
  <c r="Q123" i="12"/>
  <c r="V123" i="12"/>
  <c r="G125" i="12"/>
  <c r="M125" i="12" s="1"/>
  <c r="I125" i="12"/>
  <c r="K125" i="12"/>
  <c r="O125" i="12"/>
  <c r="Q125" i="12"/>
  <c r="V125" i="12"/>
  <c r="G127" i="12"/>
  <c r="M127" i="12" s="1"/>
  <c r="I127" i="12"/>
  <c r="K127" i="12"/>
  <c r="O127" i="12"/>
  <c r="Q127" i="12"/>
  <c r="V127" i="12"/>
  <c r="G132" i="12"/>
  <c r="M132" i="12" s="1"/>
  <c r="I132" i="12"/>
  <c r="K132" i="12"/>
  <c r="O132" i="12"/>
  <c r="Q132" i="12"/>
  <c r="V132" i="12"/>
  <c r="G136" i="12"/>
  <c r="M136" i="12" s="1"/>
  <c r="M135" i="12" s="1"/>
  <c r="I136" i="12"/>
  <c r="I135" i="12" s="1"/>
  <c r="K136" i="12"/>
  <c r="K135" i="12" s="1"/>
  <c r="O136" i="12"/>
  <c r="O135" i="12" s="1"/>
  <c r="Q136" i="12"/>
  <c r="Q135" i="12" s="1"/>
  <c r="V136" i="12"/>
  <c r="V135" i="12" s="1"/>
  <c r="G138" i="12"/>
  <c r="M138" i="12" s="1"/>
  <c r="M137" i="12" s="1"/>
  <c r="I138" i="12"/>
  <c r="I137" i="12" s="1"/>
  <c r="K138" i="12"/>
  <c r="K137" i="12" s="1"/>
  <c r="O138" i="12"/>
  <c r="O137" i="12" s="1"/>
  <c r="Q138" i="12"/>
  <c r="Q137" i="12" s="1"/>
  <c r="V138" i="12"/>
  <c r="V137" i="12" s="1"/>
  <c r="G145" i="12"/>
  <c r="M145" i="12" s="1"/>
  <c r="I145" i="12"/>
  <c r="K145" i="12"/>
  <c r="O145" i="12"/>
  <c r="Q145" i="12"/>
  <c r="V145" i="12"/>
  <c r="G146" i="12"/>
  <c r="M146" i="12" s="1"/>
  <c r="I146" i="12"/>
  <c r="K146" i="12"/>
  <c r="O146" i="12"/>
  <c r="Q146" i="12"/>
  <c r="V146" i="12"/>
  <c r="G147" i="12"/>
  <c r="M147" i="12" s="1"/>
  <c r="I147" i="12"/>
  <c r="K147" i="12"/>
  <c r="O147" i="12"/>
  <c r="Q147" i="12"/>
  <c r="V147" i="12"/>
  <c r="G148" i="12"/>
  <c r="M148" i="12" s="1"/>
  <c r="I148" i="12"/>
  <c r="K148" i="12"/>
  <c r="O148" i="12"/>
  <c r="Q148" i="12"/>
  <c r="V148" i="12"/>
  <c r="AE149" i="12"/>
  <c r="I25" i="1"/>
  <c r="I24" i="1"/>
  <c r="F34" i="1"/>
  <c r="E34" i="1"/>
  <c r="I23" i="1"/>
  <c r="D24" i="1"/>
  <c r="Q60" i="12" l="1"/>
  <c r="G78" i="12"/>
  <c r="K78" i="12"/>
  <c r="E35" i="1"/>
  <c r="E38" i="1" s="1"/>
  <c r="K85" i="12"/>
  <c r="I85" i="12"/>
  <c r="G45" i="12"/>
  <c r="O116" i="12"/>
  <c r="O60" i="12"/>
  <c r="V45" i="12"/>
  <c r="M8" i="12"/>
  <c r="E36" i="1"/>
  <c r="V144" i="12"/>
  <c r="G137" i="12"/>
  <c r="V78" i="12"/>
  <c r="Q144" i="12"/>
  <c r="Q78" i="12"/>
  <c r="Q45" i="12"/>
  <c r="O144" i="12"/>
  <c r="G135" i="12"/>
  <c r="K116" i="12"/>
  <c r="V101" i="12"/>
  <c r="V85" i="12"/>
  <c r="O78" i="12"/>
  <c r="O45" i="12"/>
  <c r="E37" i="1"/>
  <c r="M144" i="12"/>
  <c r="I116" i="12"/>
  <c r="Q101" i="12"/>
  <c r="Q85" i="12"/>
  <c r="K60" i="12"/>
  <c r="O101" i="12"/>
  <c r="K101" i="12"/>
  <c r="O85" i="12"/>
  <c r="I60" i="12"/>
  <c r="V8" i="12"/>
  <c r="K144" i="12"/>
  <c r="V116" i="12"/>
  <c r="I101" i="12"/>
  <c r="M85" i="12"/>
  <c r="G60" i="12"/>
  <c r="K45" i="12"/>
  <c r="Q8" i="12"/>
  <c r="I144" i="12"/>
  <c r="Q116" i="12"/>
  <c r="M101" i="12"/>
  <c r="I78" i="12"/>
  <c r="V60" i="12"/>
  <c r="I45" i="12"/>
  <c r="O8" i="12"/>
  <c r="K8" i="12"/>
  <c r="I8" i="12"/>
  <c r="M60" i="12"/>
  <c r="M78" i="12"/>
  <c r="M45" i="12"/>
  <c r="M116" i="12"/>
  <c r="G144" i="12"/>
  <c r="G116" i="12"/>
  <c r="G85" i="12"/>
  <c r="AF149" i="12"/>
  <c r="G8" i="12"/>
  <c r="G101" i="12"/>
  <c r="G149" i="12" s="1"/>
  <c r="H16" i="1" l="1"/>
  <c r="H21" i="1" s="1"/>
  <c r="F35" i="1"/>
  <c r="F37" i="1"/>
  <c r="G37" i="1" s="1"/>
  <c r="H37" i="1" s="1"/>
  <c r="F36" i="1"/>
  <c r="G36" i="1" s="1"/>
  <c r="H36" i="1" s="1"/>
  <c r="F38" i="1" l="1"/>
  <c r="F25" i="1" s="1"/>
  <c r="G35" i="1"/>
  <c r="H35" i="1" l="1"/>
  <c r="H38" i="1" s="1"/>
  <c r="G38" i="1"/>
  <c r="I35" i="1" l="1"/>
  <c r="I38" i="1" s="1"/>
  <c r="I36" i="1"/>
  <c r="I37" i="1"/>
  <c r="F23" i="1" l="1"/>
  <c r="F24" i="1" l="1"/>
  <c r="F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Michal Legner</author>
  </authors>
  <commentList>
    <comment ref="S6" authorId="0" shapeId="0" xr:uid="{050D2987-62C2-40A4-BCEC-CDE0F6CA311B}">
      <text>
        <r>
          <rPr>
            <sz val="9"/>
            <color indexed="81"/>
            <rFont val="Tahoma"/>
            <family val="2"/>
            <charset val="238"/>
          </rPr>
          <t>Jedná se o informaci, zda se jedná o položku, která je do rozpočtu zadána z cenové soustavy RTS, nebo vlastní.</t>
        </r>
      </text>
    </comment>
    <comment ref="T6" authorId="0" shapeId="0" xr:uid="{3EFECCB0-6886-418C-B646-F19A830AA502}">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<sst xmlns="http://schemas.openxmlformats.org/spreadsheetml/2006/main" count="2255" uniqueCount="932">
  <si>
    <t>%</t>
  </si>
  <si>
    <t>Cena celkem</t>
  </si>
  <si>
    <t>Položkový rozpočet stavby</t>
  </si>
  <si>
    <t>Název</t>
  </si>
  <si>
    <t xml:space="preserve">Položkový rozpočet </t>
  </si>
  <si>
    <t>S:</t>
  </si>
  <si>
    <t>O:</t>
  </si>
  <si>
    <t>R:</t>
  </si>
  <si>
    <t>Základ pro základní DPH</t>
  </si>
  <si>
    <t xml:space="preserve">Základní DPH </t>
  </si>
  <si>
    <t>Rekapitulace dílčích částí</t>
  </si>
  <si>
    <t>Číslo</t>
  </si>
  <si>
    <t>DPH celkem</t>
  </si>
  <si>
    <t>Zhotovitel:</t>
  </si>
  <si>
    <t>Projektant:</t>
  </si>
  <si>
    <t>Objednatel:</t>
  </si>
  <si>
    <t>Stavba:</t>
  </si>
  <si>
    <t>Cena celkem bez DPH</t>
  </si>
  <si>
    <t>HSV</t>
  </si>
  <si>
    <t>PSV</t>
  </si>
  <si>
    <t>Ostatní náklady</t>
  </si>
  <si>
    <t>Celkem</t>
  </si>
  <si>
    <t>Dodávka</t>
  </si>
  <si>
    <t>Montáž</t>
  </si>
  <si>
    <t>Rozpis ceny</t>
  </si>
  <si>
    <t>Rekapitulace daní</t>
  </si>
  <si>
    <t>DIČ:</t>
  </si>
  <si>
    <t>Cena celkem s DPH</t>
  </si>
  <si>
    <t>IČO:</t>
  </si>
  <si>
    <t>2025072</t>
  </si>
  <si>
    <t>Česká Lípa</t>
  </si>
  <si>
    <t>01</t>
  </si>
  <si>
    <t>Obnova vnějšího schodiště (Mariánská ulice)</t>
  </si>
  <si>
    <t>Objekt:</t>
  </si>
  <si>
    <t>Rozpočet:</t>
  </si>
  <si>
    <t>Kostel Narození Panny Marie, Česká Lípa</t>
  </si>
  <si>
    <t>Stavba</t>
  </si>
  <si>
    <t>Celkem za stavbu</t>
  </si>
  <si>
    <t>CZK</t>
  </si>
  <si>
    <t>1</t>
  </si>
  <si>
    <t>Zemní práce</t>
  </si>
  <si>
    <t>2</t>
  </si>
  <si>
    <t>Základy a zvláštní zakládání</t>
  </si>
  <si>
    <t>3</t>
  </si>
  <si>
    <t>Svislé a kompletní konstrukce</t>
  </si>
  <si>
    <t>43</t>
  </si>
  <si>
    <t>Schodiště</t>
  </si>
  <si>
    <t>5</t>
  </si>
  <si>
    <t>Komunikace</t>
  </si>
  <si>
    <t>90.1</t>
  </si>
  <si>
    <t>Restaurátorské práce - boční zíďky schodiště</t>
  </si>
  <si>
    <t>96</t>
  </si>
  <si>
    <t>Bourání konstrukcí</t>
  </si>
  <si>
    <t>99</t>
  </si>
  <si>
    <t>Staveništní přesun hmot</t>
  </si>
  <si>
    <t>767</t>
  </si>
  <si>
    <t>Konstrukce zámečnické</t>
  </si>
  <si>
    <t>D96</t>
  </si>
  <si>
    <t>Přesuny suti a vybouraných hmot</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</si>
  <si>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</si>
  <si>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</si>
  <si>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</si>
  <si>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</si>
  <si>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</si>
  <si>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</si>
  <si>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</si>
  <si>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</si>
  <si>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</si>
  <si>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</si>
  <si>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</si>
  <si>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</si>
  <si>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</si>
  <si>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</si>
  <si>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</si>
  <si>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</si>
  <si>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</si>
  <si>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</si>
  <si>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</si>
  <si>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</si>
  <si>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</si>
  <si>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</si>
  <si>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</si>
  <si>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</si>
  <si>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</si>
  <si>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</si>
  <si>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</si>
  <si>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</si>
  <si>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113106121R00</t>
  </si>
  <si>
    <t>Rozebrání dlažeb z betonových dlaždic na sucho</t>
  </si>
  <si>
    <t>m2</t>
  </si>
  <si>
    <t>RTS 25/ I</t>
  </si>
  <si>
    <t>Práce</t>
  </si>
  <si>
    <t>Běžná</t>
  </si>
  <si>
    <t>POL1_</t>
  </si>
  <si>
    <t xml:space="preserve">rozebrání dvouřad : </t>
  </si>
  <si>
    <t>VV</t>
  </si>
  <si>
    <t>15*1</t>
  </si>
  <si>
    <t>-0,96*(1-0,33)</t>
  </si>
  <si>
    <t>-1*(1,27-0,33)</t>
  </si>
  <si>
    <t>113106221R00</t>
  </si>
  <si>
    <t>Rozebrání dlažeb z drobných kostek v kam. těženém</t>
  </si>
  <si>
    <t>0,96*(1-0,33)</t>
  </si>
  <si>
    <t>1*(1-0,33)</t>
  </si>
  <si>
    <t>122201101R00</t>
  </si>
  <si>
    <t>Odkopávky nezapažené v hor. 3 do 100 m3</t>
  </si>
  <si>
    <t>m3</t>
  </si>
  <si>
    <t>pod dlažbu : 15*1*0,35</t>
  </si>
  <si>
    <t>132201110R00</t>
  </si>
  <si>
    <t>Hloubení rýh š.do 60 cm v hor.3 do 50 m3, STROJNĚ</t>
  </si>
  <si>
    <t xml:space="preserve">předpoklad 50 % : </t>
  </si>
  <si>
    <t>rýha pod schod. zdě : 2,69*0,3*0,5*12*0,5</t>
  </si>
  <si>
    <t>139601102R00</t>
  </si>
  <si>
    <t>Ruční výkop jam, rýh a šachet v hornině tř. 3</t>
  </si>
  <si>
    <t>162701105R00</t>
  </si>
  <si>
    <t>Vodorovné přemístění výkopku z hor.1-4 do 10000 m</t>
  </si>
  <si>
    <t>odkopávky : 5,25</t>
  </si>
  <si>
    <t>rýha - strojně : 2,421</t>
  </si>
  <si>
    <t>rýha - ručně : 2,421</t>
  </si>
  <si>
    <t>162201203R00</t>
  </si>
  <si>
    <t>Vodorovné přemíst.výkopku, kolečko hor.1-4, do 10m</t>
  </si>
  <si>
    <t>171201101R00</t>
  </si>
  <si>
    <t>Uložení sypaniny do násypů nezhutněných</t>
  </si>
  <si>
    <t>Uložení sypaniny do násypů nebo na skládku s rozprostřením sypaniny ve vrstvách a s hrubým urovnáním.</t>
  </si>
  <si>
    <t>POP</t>
  </si>
  <si>
    <t xml:space="preserve">zásyp štěrkem mezi základy : </t>
  </si>
  <si>
    <t>2,69*1,2*1,04*0,5*10</t>
  </si>
  <si>
    <t>2,69*1,2*1*0,5*1</t>
  </si>
  <si>
    <t>199000005R00</t>
  </si>
  <si>
    <t>Poplatek za skládku zeminy 1- 4, č. dle katal. odpadů 17 05 04</t>
  </si>
  <si>
    <t>t</t>
  </si>
  <si>
    <t>Indiv</t>
  </si>
  <si>
    <t>odkopávky : 5,25*1,85</t>
  </si>
  <si>
    <t>rýha - strojně : 2,421*1,85</t>
  </si>
  <si>
    <t>rýha - ručně : 2,421*1,85</t>
  </si>
  <si>
    <t>58344169R</t>
  </si>
  <si>
    <t>Štěrkodrtě frakce 16-32</t>
  </si>
  <si>
    <t>SPCM</t>
  </si>
  <si>
    <t>Specifikace</t>
  </si>
  <si>
    <t>POL3_</t>
  </si>
  <si>
    <t>2,69*1,2*1,04*0,5*10*1,95</t>
  </si>
  <si>
    <t>2,69*1,2*1*0,5*1*1,95</t>
  </si>
  <si>
    <t>279323411RT5</t>
  </si>
  <si>
    <t>Železobeton základových zdí vodostavební C 25/30 XF3, XA1</t>
  </si>
  <si>
    <t>2,69*0,3*0,5*12</t>
  </si>
  <si>
    <t>2,6*1,2*0,3*0,5*12</t>
  </si>
  <si>
    <t>-0,33*0,15*0,3*0,5*8*12</t>
  </si>
  <si>
    <t>279351105R00</t>
  </si>
  <si>
    <t>Bednění stěn základových zdí, oboustranné - zřízení</t>
  </si>
  <si>
    <t>2,69*1,22*0,5*22</t>
  </si>
  <si>
    <t>279351106R00</t>
  </si>
  <si>
    <t>Bednění stěn základových zdí, oboustranné - odstranění</t>
  </si>
  <si>
    <t>Včetně  očištění, vytřídění a uložení bednicího materiálu.</t>
  </si>
  <si>
    <t>279361821R00</t>
  </si>
  <si>
    <t>Výztuž základových zdí z betonářské oceli B500B (10 505)</t>
  </si>
  <si>
    <t>0,82*(2+17+10+20)*12*0,000395</t>
  </si>
  <si>
    <t>279361921RT9</t>
  </si>
  <si>
    <t>Výztuž základových zdí ze svařovaných sítí KY 80, drát d 8,0 mm, oko 150 x 150 mm</t>
  </si>
  <si>
    <t>2,6*0,5*12*2*0,00537*1,2</t>
  </si>
  <si>
    <t>2,6*1,0*0,5*2*12*0,00537*1,2</t>
  </si>
  <si>
    <t>326211211R00</t>
  </si>
  <si>
    <t>Zdivo nadzákl. z lom. kamene na MV  režné bez dodávky kamene</t>
  </si>
  <si>
    <t xml:space="preserve">levá strana : </t>
  </si>
  <si>
    <t>0,7*0,4*0,25</t>
  </si>
  <si>
    <t xml:space="preserve">pravá strana : </t>
  </si>
  <si>
    <t>2*0,4*0,75*0,5</t>
  </si>
  <si>
    <t>0,6*0,4*0,75</t>
  </si>
  <si>
    <t>3.01</t>
  </si>
  <si>
    <t>Dodávka a montáž - uložení chráničky DN 32 mm (pro kabel VO)</t>
  </si>
  <si>
    <t>soubor</t>
  </si>
  <si>
    <t>Vlastní</t>
  </si>
  <si>
    <t>- vysekání drážky</t>
  </si>
  <si>
    <t>- uložení chráničky vč. dodávky</t>
  </si>
  <si>
    <t>- zpětné zakrytí chráničky kamennými vložkani nebo doplnění umělým kamenem</t>
  </si>
  <si>
    <t>- dl. chráničky cca 3 m</t>
  </si>
  <si>
    <t>583.01</t>
  </si>
  <si>
    <t>Pískovcové kvádry - božanovský typ, 400x250x500 mm - ručně opracované</t>
  </si>
  <si>
    <t xml:space="preserve">m3    </t>
  </si>
  <si>
    <t>0,7*0,4*0,25*1,1</t>
  </si>
  <si>
    <t>2*0,4*0,75*0,5*1,1</t>
  </si>
  <si>
    <t>0,6*0,4*0,75*1,1</t>
  </si>
  <si>
    <t>434191421R00</t>
  </si>
  <si>
    <t>Osazení stupňů kamenných, vč. spárování maltou s trassem</t>
  </si>
  <si>
    <t>m</t>
  </si>
  <si>
    <t>15*8</t>
  </si>
  <si>
    <t>43.01</t>
  </si>
  <si>
    <t>Výplň spáry mezi kamennými stupni a bočními zdmi flexibilním těsnícím tmelem</t>
  </si>
  <si>
    <t xml:space="preserve">m     </t>
  </si>
  <si>
    <t>(0,15+0,38)*8*2</t>
  </si>
  <si>
    <t>583.R</t>
  </si>
  <si>
    <t>Stupeň schod. plný 380x150 mm - žula</t>
  </si>
  <si>
    <t>564811112RT2</t>
  </si>
  <si>
    <t>Podklad ze štěrkodrti po zhutnění tloušťky 6 cm štěrkodrť frakce 8-16 mm</t>
  </si>
  <si>
    <t xml:space="preserve">zpětná pokládka dlažby : </t>
  </si>
  <si>
    <t>564861111RT4</t>
  </si>
  <si>
    <t>Podklad ze štěrkodrti po zhutnění tloušťky 20 cm štěrkodrť frakce 0-63 mm</t>
  </si>
  <si>
    <t>591211111R00</t>
  </si>
  <si>
    <t>Kladení dlažby drobné kostky,lože z kamen.tl. 3 cm</t>
  </si>
  <si>
    <t>596811111R00</t>
  </si>
  <si>
    <t>Kladení dlaždic kom.pro pěší, lože z kameniva těž.</t>
  </si>
  <si>
    <t>90.1.01</t>
  </si>
  <si>
    <t>Čištění biologického napadení, biocidní ošetření (roztok NH3-H2O2) omytí regulovatelnou párou, oplach vodou</t>
  </si>
  <si>
    <t>90.1.02</t>
  </si>
  <si>
    <t>Ruční mechanické čištění (odstranění nefunkčních tmelů a spár), prosekání spár na jižním pilíři a boční zdi</t>
  </si>
  <si>
    <t>90.1.03</t>
  </si>
  <si>
    <t>Aplikace čistících past CLEAN FP REMMERS, (omytí vodou)</t>
  </si>
  <si>
    <t>90.1.04</t>
  </si>
  <si>
    <t>Zpevnění povrchu kamene pomocí esterů kyseliny křemičité, případně roztoků Paraloidu B72 (10-20%)</t>
  </si>
  <si>
    <t>90.1.05</t>
  </si>
  <si>
    <t>Injektáž a zajištění prasklin, zajištění dilatačních spár ve zdivu vložením nerezových táhel</t>
  </si>
  <si>
    <t>90.1.06</t>
  </si>
  <si>
    <t>Přeosazení horní vysunuté poloviny jižního pilíře a vrcholových partií římsové hlavice severního  pilíře se stažením nerezovými táhly</t>
  </si>
  <si>
    <t>90.1.07</t>
  </si>
  <si>
    <t>Výroba hlavice jižního pilíře s krycí deskou, božanovský pískovec 1500*1550*310, 970*970*240 šalírovaný povrch</t>
  </si>
  <si>
    <t>90.1.08</t>
  </si>
  <si>
    <t>Výroba kamenných krycích desek kryjících plné zábradlí schodiště, božanovský pískovec 540*170 šalírovaný povrch</t>
  </si>
  <si>
    <t>90.1.09</t>
  </si>
  <si>
    <t>Montáž kamenické výroby</t>
  </si>
  <si>
    <t>90.1.10</t>
  </si>
  <si>
    <t>Plastické doplnění poškození umělým kamenem, strukturální retuš</t>
  </si>
  <si>
    <t>90.1.11</t>
  </si>
  <si>
    <t>Spárování maltou na bázi přírodního hydraulického vápna</t>
  </si>
  <si>
    <t>90.1.12</t>
  </si>
  <si>
    <t>Imitativní barevná retuš doplňků</t>
  </si>
  <si>
    <t>90.1.13</t>
  </si>
  <si>
    <t>Hydrofobizace vybraných povrchů (Imesta IW290, NanoMineral+)</t>
  </si>
  <si>
    <t>90.1.14</t>
  </si>
  <si>
    <t>Restaurátorská zpráva</t>
  </si>
  <si>
    <t>962022391R00</t>
  </si>
  <si>
    <t>Bourání zdiva nadzákladového kamenného na MVC</t>
  </si>
  <si>
    <t>962042321R00</t>
  </si>
  <si>
    <t>Bourání zdiva nadzákladového z betonu prostého</t>
  </si>
  <si>
    <t>předpoklad : 15*2,6*1,17*0,5</t>
  </si>
  <si>
    <t>963022819R00</t>
  </si>
  <si>
    <t>Bourání kamenných.schodišťových stupňů</t>
  </si>
  <si>
    <t>15*9</t>
  </si>
  <si>
    <t>979054441R00</t>
  </si>
  <si>
    <t>Očištění vybour. dlaždic s výplní kamen. těženým</t>
  </si>
  <si>
    <t>979071121R00</t>
  </si>
  <si>
    <t>Očištění vybour. kostek drobných s výplní kam. těž</t>
  </si>
  <si>
    <t>999281145R00</t>
  </si>
  <si>
    <t>Přesun hmot pro opravy a údržbu do v. 6 m, nošením</t>
  </si>
  <si>
    <t>Přesun hmot</t>
  </si>
  <si>
    <t>POL7_</t>
  </si>
  <si>
    <t>767.01</t>
  </si>
  <si>
    <t>Dodávka a montáž - kované madlo zábradlí z tyčoviny d 20 mm, kotvení kovanými konzolami do zdiva</t>
  </si>
  <si>
    <t xml:space="preserve"> povrchová úprava</t>
  </si>
  <si>
    <t>- zinkováním (šopováním)</t>
  </si>
  <si>
    <t>- nátěr základová a šedočerná matná grafitové barva</t>
  </si>
  <si>
    <t>KO1 : 2,74</t>
  </si>
  <si>
    <t>KO2 : 2,8</t>
  </si>
  <si>
    <t>979086213R00</t>
  </si>
  <si>
    <t>Nakládání vybouraných hmot na dopravní prostředek</t>
  </si>
  <si>
    <t>Přesun suti</t>
  </si>
  <si>
    <t>POL8_</t>
  </si>
  <si>
    <t>979081111R00</t>
  </si>
  <si>
    <t>Odvoz suti a vybour. hmot na skládku do 1 km</t>
  </si>
  <si>
    <t>979081121R00</t>
  </si>
  <si>
    <t>Příplatek k odvozu za každý další 1 km</t>
  </si>
  <si>
    <t>979999981R00</t>
  </si>
  <si>
    <t>Poplatek za uložení betonu kusovost do 80 cm, čistý (skup.170101)</t>
  </si>
  <si>
    <t>Zařízení staveniště</t>
  </si>
  <si>
    <t>VRN</t>
  </si>
  <si>
    <t>Koordinační činnost</t>
  </si>
  <si>
    <t>SUM</t>
  </si>
  <si>
    <t>Poznámky uchazeče k zadání</t>
  </si>
  <si>
    <t>POPUZIV</t>
  </si>
  <si>
    <t>END</t>
  </si>
  <si>
    <t>Město Česká Lípa</t>
  </si>
  <si>
    <t>00260428</t>
  </si>
  <si>
    <t>Nám. TGM 1, 470 36 Česká Lípa</t>
  </si>
  <si>
    <t>Revitalizace okolí kostela Narození Panny Marie, Česká Lípa</t>
  </si>
  <si>
    <t>02</t>
  </si>
  <si>
    <t>EstiCon</t>
  </si>
  <si>
    <t xml:space="preserve">Firma: </t>
  </si>
  <si>
    <t>Soupis prací objektu</t>
  </si>
  <si>
    <t>S</t>
  </si>
  <si>
    <t>Rekonstrukce prostranství před kostelem Narození Panny Marie, Česká Lípa</t>
  </si>
  <si>
    <t>101</t>
  </si>
  <si>
    <t>O</t>
  </si>
  <si>
    <t>Typ</t>
  </si>
  <si>
    <t>Poř. číslo</t>
  </si>
  <si>
    <t>Kód položky</t>
  </si>
  <si>
    <t>Varianta</t>
  </si>
  <si>
    <t>Název Položky</t>
  </si>
  <si>
    <t>Cena</t>
  </si>
  <si>
    <t>Cenová soustava</t>
  </si>
  <si>
    <t>Jednotková</t>
  </si>
  <si>
    <t>SD</t>
  </si>
  <si>
    <t>0</t>
  </si>
  <si>
    <t>Všeobecné konstrukce a práce</t>
  </si>
  <si>
    <t>P</t>
  </si>
  <si>
    <t>015111</t>
  </si>
  <si>
    <t/>
  </si>
  <si>
    <t>POPLATKY ZA LIKVIDACI ODPADŮ NEKONTAMINOVANÝCH - 17 05 04  VYTĚŽENÉ ZEMINY A HORNINY -  I. TŘÍDA TĚŽITELNOSTI</t>
  </si>
  <si>
    <t>T</t>
  </si>
  <si>
    <t>PP</t>
  </si>
  <si>
    <t>32,75*2 = 65,500 [A]</t>
  </si>
  <si>
    <t>TS</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</si>
  <si>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541/2020 Sb., o nakládání s odpady, v platném znění.</t>
  </si>
  <si>
    <t>015140</t>
  </si>
  <si>
    <t>POPLATKY ZA LIKVIDACI ODPADŮ NEKONTAMINOVANÝCH - 17 01 01  BETON Z DEMOLIC OBJEKTŮ, ZÁKLADŮ TV</t>
  </si>
  <si>
    <t>15,15*2,4 = 36,360 [A]</t>
  </si>
  <si>
    <t>11348</t>
  </si>
  <si>
    <t>ODSTRANĚNÍ KRYTU ZPEVNĚNÝCH PLOCH Z DLAŽDIC VČETNĚ PODKLADU</t>
  </si>
  <si>
    <t>M3</t>
  </si>
  <si>
    <t>151,5*0,1 = 15,150 [A]</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</si>
  <si>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</si>
  <si>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12273</t>
  </si>
  <si>
    <t>ODKOPÁVKY A PROKOPÁVKY OBECNÉ TŘ. I</t>
  </si>
  <si>
    <t>131*0,25 = 32,750 [A]</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</si>
  <si>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zhutnění podloží, případně i svahů vč. svahování
- zřízení stupňů v podloží a lavic na svazích, není-li pro tyto práce zřízena samostatná položka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</si>
  <si>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18110</t>
  </si>
  <si>
    <t>ÚPRAVA PLÁNĚ SE ZHUTNĚNÍM V HORNINĚ TŘ. I</t>
  </si>
  <si>
    <t>M2</t>
  </si>
  <si>
    <t>Položka zahrnuje:
- úpravu pláně včetně vyrovnání výškových rozdílů. Míru zhutnění určuje projekt.
Položka nezahrnuje:
- x</t>
  </si>
  <si>
    <t>18130</t>
  </si>
  <si>
    <t>ÚPRAVA PLÁNĚ BEZ ZHUTNĚNÍ</t>
  </si>
  <si>
    <t>Položka zahrnuje:
-  úpravu pláně včetně vyrovnání výškových rozdílů
Položka nezahrnuje:
- x</t>
  </si>
  <si>
    <t>18231</t>
  </si>
  <si>
    <t>ROZPROSTŘENÍ ORNICE V ROVINĚ V TL DO 0,10M</t>
  </si>
  <si>
    <t>Položka zahrnuje:
- nutné přemístění ornice z dočasných skládek vzdálených do 50m
- rozprostření ornice v předepsané tloušťce v rovině a ve svahu do 1:5
Položka nezahrnuje:
- x</t>
  </si>
  <si>
    <t>18241</t>
  </si>
  <si>
    <t>ZALOŽENÍ TRÁVNÍKU RUČNÍM VÝSEVEM</t>
  </si>
  <si>
    <t>Položka zahrnuje:
- dodání předepsané travní směsi, její výsev na ornici, zalévání, první pokosení, to vše bez ohledu na sklon terénu
Položka nezahrnuje:
- x</t>
  </si>
  <si>
    <t>56143G</t>
  </si>
  <si>
    <t>SMĚSI Z KAMENIVA STMELENÉ CEMENTEM  SC C 8/10 TL. DO 150MM</t>
  </si>
  <si>
    <t>tl. 120mm</t>
  </si>
  <si>
    <t>Položka zahrnuje:
- dodání směsi v požadované kvalitě
- očištění podkladu
- uložení směsi dle předepsaného technologického předpisu a zhutnění vrstvy v předepsané tloušťce
- zřízení vrstvy bez rozlišení šířky, pokládání vrstvy po etapách, včetně pracovních spar a spojů
- úpravu napojení, ukončení
- úpravu dilatačních spar včetně předepsané výztuže
Položka nezahrnuje:
- postřiky, nátěry</t>
  </si>
  <si>
    <t>56333</t>
  </si>
  <si>
    <t>VOZOVKOVÉ VRSTVY ZE ŠTĚRKODRTI TL. DO 150MM</t>
  </si>
  <si>
    <t>Položka zahrnuje:
- dodání kameniva předepsané kvality a zrnitosti
- rozprostření a zhutnění vrstvy v předepsané tloušťce
- zřízení vrstvy bez rozlišení šířky, pokládání vrstvy po etapách
Položka nezahrnuje:
- postřiky, nátěry</t>
  </si>
  <si>
    <t>58242</t>
  </si>
  <si>
    <t>a</t>
  </si>
  <si>
    <t>DLÁŽDĚNÉ KRYTY Z KAMEN DESEK DO LOŽE Z MC</t>
  </si>
  <si>
    <t>velkoformátová dlažba s pískovcových desek tl. 60mm</t>
  </si>
  <si>
    <t>Položka zahrnuje:
-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</si>
  <si>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8</t>
  </si>
  <si>
    <t>Potrubí</t>
  </si>
  <si>
    <t>87433</t>
  </si>
  <si>
    <t>POTRUBÍ Z TRUB PLASTOVÝCH ODPADNÍCH DN DO 150MM</t>
  </si>
  <si>
    <t>M</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</si>
  <si>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tlakové zkoušky ani proplach a dezinfekci</t>
  </si>
  <si>
    <t>9</t>
  </si>
  <si>
    <t>Ostatní konstrukce a práce</t>
  </si>
  <si>
    <t>91743</t>
  </si>
  <si>
    <t>CHODNÍKOVÉ OBRUBY Z KAMENNÝCH KRAJNÍKŮ</t>
  </si>
  <si>
    <t>řezané pískovcové obruby šířky 50mm</t>
  </si>
  <si>
    <t>Položka zahrnuje:
- dodání a pokládku kamenných krajníků o rozměrech předepsaných zadávací dokumentací
- betonové lože i boční betonovou opěrku
Položka nezahrnuje:
- x</t>
  </si>
  <si>
    <t>v ---  níže se nacházejí doplnkové a pomocné údaje k sestavám  --- v</t>
  </si>
  <si>
    <t>Místo:</t>
  </si>
  <si>
    <t>Datum:</t>
  </si>
  <si>
    <t>Zadavatel:</t>
  </si>
  <si>
    <t>Účastník:</t>
  </si>
  <si>
    <t>EFektivní OSvětlování s.r.o.</t>
  </si>
  <si>
    <t>Zpracovatel:</t>
  </si>
  <si>
    <t>základní</t>
  </si>
  <si>
    <t>REKAPITULACE ČLENĚNÍ SOUPISU PRACÍ</t>
  </si>
  <si>
    <t>Kód dílu - Popis</t>
  </si>
  <si>
    <t>Cena celkem [CZK]</t>
  </si>
  <si>
    <t>Náklady stavby celkem</t>
  </si>
  <si>
    <t>HSV - Práce a dodávky HSV</t>
  </si>
  <si>
    <t xml:space="preserve">    9 - Ostatní konstrukce a práce, bourání</t>
  </si>
  <si>
    <t>PSV - Práce a dodávky PSV</t>
  </si>
  <si>
    <t xml:space="preserve">    741 - Elektroinstalace - silnoproud</t>
  </si>
  <si>
    <t>M - Práce a dodávky M</t>
  </si>
  <si>
    <t xml:space="preserve">    21-M - Elektromontáže</t>
  </si>
  <si>
    <t xml:space="preserve">    46-M - Zemní práce při extr.mont.pracích</t>
  </si>
  <si>
    <t xml:space="preserve">    58-M - Revize vyhrazených technických zařízení</t>
  </si>
  <si>
    <t>HZS - Hodinové zúčtovací sazby</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</si>
  <si>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</si>
  <si>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</si>
  <si>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</si>
  <si>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</si>
  <si>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</si>
  <si>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VRN7 - Provozní vlivy</t>
  </si>
  <si>
    <t>SOUPIS PRACÍ</t>
  </si>
  <si>
    <t>PČ</t>
  </si>
  <si>
    <t>Kód</t>
  </si>
  <si>
    <t>Popis</t>
  </si>
  <si>
    <t>J.cena [CZK]</t>
  </si>
  <si>
    <t>J. Nh [h]</t>
  </si>
  <si>
    <t>Nh celkem [h]</t>
  </si>
  <si>
    <t>J. hmotnost [t]</t>
  </si>
  <si>
    <t>Hmotnost celkem [t]</t>
  </si>
  <si>
    <t>J. suť [t]</t>
  </si>
  <si>
    <t>Suť Celkem [t]</t>
  </si>
  <si>
    <t>Náklady soupisu celkem</t>
  </si>
  <si>
    <t>D</t>
  </si>
  <si>
    <t>Práce a dodávky HSV</t>
  </si>
  <si>
    <t>Ostatní konstrukce a práce, bourání</t>
  </si>
  <si>
    <t>K</t>
  </si>
  <si>
    <t>945421110</t>
  </si>
  <si>
    <t>Hydraulická zvedací plošina na automobilovém podvozku výška zdvihu do 18 m včetně obsluhy</t>
  </si>
  <si>
    <t>hod</t>
  </si>
  <si>
    <t>CS ÚRS 2025 02</t>
  </si>
  <si>
    <t>4</t>
  </si>
  <si>
    <t>Online PSC</t>
  </si>
  <si>
    <t>https://podminky.urs.cz/item/CS_URS_2025_02/945421110</t>
  </si>
  <si>
    <t>95396111R</t>
  </si>
  <si>
    <t>Kotva chemická s vyvrtáním otvoru do betonu, železobetonu nebo tvrdého kamene tmel, velikost M 20, hloubka 600 mm</t>
  </si>
  <si>
    <t>kus</t>
  </si>
  <si>
    <t>Práce a dodávky PSV</t>
  </si>
  <si>
    <t>741</t>
  </si>
  <si>
    <t>Elektroinstalace - silnoproud</t>
  </si>
  <si>
    <t>24633007</t>
  </si>
  <si>
    <t>pěna montážní PUR potrubí a studnařských skruží</t>
  </si>
  <si>
    <t>litr</t>
  </si>
  <si>
    <t>32</t>
  </si>
  <si>
    <t>16</t>
  </si>
  <si>
    <t>1000109969</t>
  </si>
  <si>
    <t>Smrštitelná kabelová koncovka krycí s lepidlem 15/4,5mm</t>
  </si>
  <si>
    <t>Poznámka k položce:_x000D_
Instalace položky je oceněna hodinovou zúčtovací sazbou HZS2231 (elektrikář)</t>
  </si>
  <si>
    <t>1000109970</t>
  </si>
  <si>
    <t>Smrštitelná kabelová koncovka krycí s lepidlem 25/9mm</t>
  </si>
  <si>
    <t>6</t>
  </si>
  <si>
    <t>741210101</t>
  </si>
  <si>
    <t>Montáž rozvaděčů litinových, hliníkových nebo plastových bez zapojení vodičů sestavy hmotnosti do 50 kg</t>
  </si>
  <si>
    <t>https://podminky.urs.cz/item/CS_URS_2025_02/741210101</t>
  </si>
  <si>
    <t>7</t>
  </si>
  <si>
    <t>357118R</t>
  </si>
  <si>
    <t>Kompaktní pilíř celoplastové provedení,  IK10, IP44, přibližné rozměry v1.1200mm x š280mm x h230mm, výzbroj: rošt s DIN lištami (min.36 modulů) s krytem IP20, propojovací lišta nebo svorky PEN/PE a N, svorka pro připojení zemnícího drátu D10 včetně propojení na PEN lištu, 3f hlavní vypínač páčkový 40A, 3f stykač 40A, 2x1f jistič B6A, časové relé, 3x3f pojistkový odpínač OPV14 včetně válcových vložek 12A gG, 1x1f pojistkový odpínač OPV14 včetně válcových vložek 12A gG, 2x modulový přepínač kolíbkový bez mezipolohy (min.1x spínací, 1x rozpínací kontakt), 1x DALI expander (zvýšení počtu svítidel), 1x DALI řídící přístroj s umělou půlnocí blíže viz příloha TZ, omezovač náběhového proudu 16A, blíže v TZ, řadové svorky, uzavírání dvířek energetickým zámkem, včetně vnitřního zapojení</t>
  </si>
  <si>
    <t>741372131</t>
  </si>
  <si>
    <t>Montáž svítidel s integrovaným zdrojem LED se zapojením vodičů exteriérových samostatných zemních</t>
  </si>
  <si>
    <t>https://podminky.urs.cz/item/CS_URS_2025_02/741372131</t>
  </si>
  <si>
    <t>348450R1</t>
  </si>
  <si>
    <t>svítidlo exteriérové zemní LED 3000K, Ra 80, světlený tok zdroje/ svítidla 3.600/2.448lm, příkon svítidla 32,5W, IK10, IP67, zatížitelnost 2.000kg, životnost L80B10 - 100.000h, napájení 230VAC+DALI, izol. třída II, pracovní teplota -30°C až 50°C, blíže viz TZ a přílohy TZ, svítidlo včetně zemního boxu a včetně kompletního příslušenství (koncovky, svorkovnice, čílka a pod.)</t>
  </si>
  <si>
    <t>10</t>
  </si>
  <si>
    <t>348450R2</t>
  </si>
  <si>
    <t>svítidlo exteriérové zemní LED 3000K, Ra 80, světlený tok zdroje/ svítidla 2.350/1.011lm, příkon svítidla 23W, IK10, IP68, zatížitelnost 5.000kg, životnost L90B10 - 100.000h, napájení 230VAC+DALI, izol. třída II, pracovní teplota -25°C až 50°C, blíže viz TZ a přílohy TZ, svítidlo včetně zemního boxu, včetně kompletního příslušenství (koncovky, svorkovnice, čílka a pod.), včetně 4 cestné 4 pólové kabelové rozbočky IP68</t>
  </si>
  <si>
    <t>Práce a dodávky M</t>
  </si>
  <si>
    <t>21-M</t>
  </si>
  <si>
    <t>Elektromontáže</t>
  </si>
  <si>
    <t>11</t>
  </si>
  <si>
    <t>210100001</t>
  </si>
  <si>
    <t>Ukončení vodičů izolovaných s označením a zapojením v rozváděči nebo na přístroji průřezu žíly do 2,5 mm2</t>
  </si>
  <si>
    <t>64</t>
  </si>
  <si>
    <t>https://podminky.urs.cz/item/CS_URS_2025_02/210100001</t>
  </si>
  <si>
    <t>5+5+12+16+4+4</t>
  </si>
  <si>
    <t>12</t>
  </si>
  <si>
    <t>210100014</t>
  </si>
  <si>
    <t>Ukončení vodičů izolovaných s označením a zapojením v rozváděči nebo na přístroji průřezu žíly do 10 mm2</t>
  </si>
  <si>
    <t>https://podminky.urs.cz/item/CS_URS_2025_02/210100014</t>
  </si>
  <si>
    <t>13</t>
  </si>
  <si>
    <t>210100003</t>
  </si>
  <si>
    <t>Ukončení vodičů izolovaných s označením a zapojením v rozváděči nebo na přístroji průřezu žíly do 16 mm2</t>
  </si>
  <si>
    <t>https://podminky.urs.cz/item/CS_URS_2025_02/210100003</t>
  </si>
  <si>
    <t>14</t>
  </si>
  <si>
    <t>210204011</t>
  </si>
  <si>
    <t>Montáž stožárů osvětlení samostatně stojících ocelových, délky do 12 m</t>
  </si>
  <si>
    <t>https://podminky.urs.cz/item/CS_URS_2025_02/210204011</t>
  </si>
  <si>
    <t>15</t>
  </si>
  <si>
    <t>316R</t>
  </si>
  <si>
    <t>Sloup litinový, přírubový, výška 2,0m, historizující, blíže viz TZ a příloha TZ</t>
  </si>
  <si>
    <t>311970R</t>
  </si>
  <si>
    <t>tyč závitová nerez M20</t>
  </si>
  <si>
    <t>17</t>
  </si>
  <si>
    <t>210204202</t>
  </si>
  <si>
    <t>Montáž elektrovýzbroje stožárů osvětlení 2 okruhy</t>
  </si>
  <si>
    <t>https://podminky.urs.cz/item/CS_URS_2025_02/210204202</t>
  </si>
  <si>
    <t>18</t>
  </si>
  <si>
    <t>210204203</t>
  </si>
  <si>
    <t>Montáž elektrovýzbroje stožárů osvětlení 3 okruhy</t>
  </si>
  <si>
    <t>https://podminky.urs.cz/item/CS_URS_2025_02/210204203</t>
  </si>
  <si>
    <t>19</t>
  </si>
  <si>
    <t>3167413R</t>
  </si>
  <si>
    <t>výzbroj stožárová SV 9.35.4</t>
  </si>
  <si>
    <t>20</t>
  </si>
  <si>
    <t>31674132</t>
  </si>
  <si>
    <t>výzbroj stožárová SV 6.16.5</t>
  </si>
  <si>
    <t>21</t>
  </si>
  <si>
    <t>210203901</t>
  </si>
  <si>
    <t>Montáž svítidel LED se zapojením vodičů průmyslových nebo venkovních na výložník nebo dřík</t>
  </si>
  <si>
    <t>https://podminky.urs.cz/item/CS_URS_2025_02/210203901</t>
  </si>
  <si>
    <t>22</t>
  </si>
  <si>
    <t>347740R1</t>
  </si>
  <si>
    <t>Svítidlo veřejného osvětlení na dřík historizující dle vzoru "Zjednodušená pražská lucerna", zdroj LED 19W, 1.900lm, Tc 2200K, kruhová optika, materiál tělesa svítidla litina, barevná úprava RAL 7021, blíže viz TZ a přílohy TZ.</t>
  </si>
  <si>
    <t>23</t>
  </si>
  <si>
    <t>210220022</t>
  </si>
  <si>
    <t>Montáž uzemňovacího vedení s upevněním, propojením a připojením pomocí svorek v zemi s izolací spojů vodičů FeZn drátem nebo lanem průměru do 10 mm v městské zástavbě</t>
  </si>
  <si>
    <t>https://podminky.urs.cz/item/CS_URS_2025_02/210220022</t>
  </si>
  <si>
    <t>73+1+2+42+10</t>
  </si>
  <si>
    <t>24</t>
  </si>
  <si>
    <t>35441073</t>
  </si>
  <si>
    <t>drát D 10mm FeZn</t>
  </si>
  <si>
    <t>kg</t>
  </si>
  <si>
    <t>118/1,6</t>
  </si>
  <si>
    <t>73,75*1,15 'Přepočtené koeficientem množství</t>
  </si>
  <si>
    <t>25</t>
  </si>
  <si>
    <t>35441080</t>
  </si>
  <si>
    <t>drát D 8mm nerez</t>
  </si>
  <si>
    <t>10/2,1</t>
  </si>
  <si>
    <t>4,762*1,05 'Přepočtené koeficientem množství</t>
  </si>
  <si>
    <t>26</t>
  </si>
  <si>
    <t>35431012</t>
  </si>
  <si>
    <t>svorka uzemnění FeZn spojovací s příložkou</t>
  </si>
  <si>
    <t>27</t>
  </si>
  <si>
    <t>35431024</t>
  </si>
  <si>
    <t>svorka uzemnění FeZn křížová pro vodič D 6- 10mm s mezideskou</t>
  </si>
  <si>
    <t>28</t>
  </si>
  <si>
    <t>24617150</t>
  </si>
  <si>
    <t>nátěr hydroizolační na bázi asfaltu a plastu do spodní stavby</t>
  </si>
  <si>
    <t>Poznámka k položce:_x000D_
Ošetření spojů zemnícího vedení</t>
  </si>
  <si>
    <t>29</t>
  </si>
  <si>
    <t>210220361</t>
  </si>
  <si>
    <t>Montáž hromosvodného vedení zemnicích desek a tyčí s připojením na svodové nebo uzemňovací vedení bez příslušenství tyčí, délky do 2 m</t>
  </si>
  <si>
    <t>https://podminky.urs.cz/item/CS_URS_2025_02/210220361</t>
  </si>
  <si>
    <t>30</t>
  </si>
  <si>
    <t>35442090</t>
  </si>
  <si>
    <t>tyč zemnící 2m FeZn</t>
  </si>
  <si>
    <t>31</t>
  </si>
  <si>
    <t>210280003</t>
  </si>
  <si>
    <t>Zkoušky a prohlídky elektrických rozvodů a zařízení celková prohlídka, zkoušení, měření a vyhotovení revizní zprávy pro objem montážních prací přes 500 do 1000 tisíc Kč</t>
  </si>
  <si>
    <t>https://podminky.urs.cz/item/CS_URS_2025_02/210280003</t>
  </si>
  <si>
    <t>210812011</t>
  </si>
  <si>
    <t>Montáž izolovaných kabelů měděných do 1 kV bez ukončení plných nebo laněných kulatých (např. CYKY, CYKFY) uložených volně nebo v liště počtu a průřezu žil 3x1,5 až 6 mm2</t>
  </si>
  <si>
    <t>https://podminky.urs.cz/item/CS_URS_2025_02/210812011</t>
  </si>
  <si>
    <t>(2*3,5)+(19+4+2,5+8+2,5+4+8,5+4,25+42)</t>
  </si>
  <si>
    <t>33</t>
  </si>
  <si>
    <t>34111090</t>
  </si>
  <si>
    <t>kabel instalační jádro Cu plné izolace PVC plášť PVC 450/750V (CYKY) 5x1,5mm2</t>
  </si>
  <si>
    <t>34</t>
  </si>
  <si>
    <t>34111064</t>
  </si>
  <si>
    <t>kabel instalační jádro Cu plné izolace PVC plášť PVC 450/750V (CYKY) 4x2,5mm2</t>
  </si>
  <si>
    <t>42</t>
  </si>
  <si>
    <t>35</t>
  </si>
  <si>
    <t>341132R</t>
  </si>
  <si>
    <t>kabel instalační flexibilní jádro Cu lanované, 450/750V 4X2,5mm2 (bez ochranného vodiče), vhodný pro uložení do země</t>
  </si>
  <si>
    <t>19+4+2,5+8+2,5+4+8,5+4,25</t>
  </si>
  <si>
    <t>36</t>
  </si>
  <si>
    <t>210812033</t>
  </si>
  <si>
    <t>Montáž izolovaných kabelů měděných do 1 kV bez ukončení plných nebo laněných kulatých (např. CYKY, CYKFY) uložených volně nebo v liště počtu a průřezu žil 4x6 až 10 mm2</t>
  </si>
  <si>
    <t>https://podminky.urs.cz/item/CS_URS_2025_02/210812033</t>
  </si>
  <si>
    <t>8+31+21</t>
  </si>
  <si>
    <t>37</t>
  </si>
  <si>
    <t>34111076</t>
  </si>
  <si>
    <t>kabel instalační jádro Cu plné izolace PVC plášť PVC 450/750V (CYKY) 4x10mm2</t>
  </si>
  <si>
    <t>60*1,15 'Přepočtené koeficientem množství</t>
  </si>
  <si>
    <t>38</t>
  </si>
  <si>
    <t>210812035</t>
  </si>
  <si>
    <t>Montáž izolovaných kabelů měděných do 1 kV bez ukončení plných nebo laněných kulatých (např. CYKY, CYKFY) uložených volně nebo v liště počtu a průřezu žil 4x16 mm2</t>
  </si>
  <si>
    <t>https://podminky.urs.cz/item/CS_URS_2025_02/210812035</t>
  </si>
  <si>
    <t>39</t>
  </si>
  <si>
    <t>34111080</t>
  </si>
  <si>
    <t>kabel instalační jádro Cu plné izolace PVC plášť PVC 450/750V (CYKY) 4x16mm2</t>
  </si>
  <si>
    <t>77*1,15 'Přepočtené koeficientem množství</t>
  </si>
  <si>
    <t>46-M</t>
  </si>
  <si>
    <t>Zemní práce při extr.mont.pracích</t>
  </si>
  <si>
    <t>40</t>
  </si>
  <si>
    <t>460030011</t>
  </si>
  <si>
    <t>Přípravné terénní práce sejmutí drnu včetně nařezání a uložení na hromady na vzdálenost do 50 m nebo naložení na dopravní prostředek jakékoliv tloušťky</t>
  </si>
  <si>
    <t>https://podminky.urs.cz/item/CS_URS_2025_02/460030011</t>
  </si>
  <si>
    <t>(138,5-7-8-16-5)*0,6*0,5</t>
  </si>
  <si>
    <t>41</t>
  </si>
  <si>
    <t>468021221</t>
  </si>
  <si>
    <t>Vytrhání dlažby včetně ručního rozebrání, vytřídění, odhozu na hromady nebo naložení na dopravní prostředek a očistění kostek nebo dlaždic z pískového podkladu z dlaždic zámkových, spáry nezalité</t>
  </si>
  <si>
    <t>https://podminky.urs.cz/item/CS_URS_2025_02/468021221</t>
  </si>
  <si>
    <t>468031211</t>
  </si>
  <si>
    <t>Vytrhání obrub s odkopáním horniny a lože, s odhozením nebo naložením na dopravní prostředek stojatých chodníkových</t>
  </si>
  <si>
    <t>https://podminky.urs.cz/item/CS_URS_2025_02/468031211</t>
  </si>
  <si>
    <t>460061171</t>
  </si>
  <si>
    <t>Zabezpečení výkopu a objektů výstražná páska včetně dodávky materiálu zřízení a odstranění</t>
  </si>
  <si>
    <t>https://podminky.urs.cz/item/CS_URS_2025_02/460061171</t>
  </si>
  <si>
    <t>44</t>
  </si>
  <si>
    <t>460161142</t>
  </si>
  <si>
    <t>Hloubení kabelových rýh ručně včetně urovnání dna s přemístěním výkopku do vzdálenosti 3 m od okraje jámy nebo s naložením na dopravní prostředek šířky 35 cm hloubky 50 cm v hornině třídy těžitelnosti I skupiny 3</t>
  </si>
  <si>
    <t>https://podminky.urs.cz/item/CS_URS_2025_02/460161142</t>
  </si>
  <si>
    <t>0,5+2,5+7+15,5-18</t>
  </si>
  <si>
    <t>45</t>
  </si>
  <si>
    <t>460161262</t>
  </si>
  <si>
    <t>Hloubení kabelových rýh ručně včetně urovnání dna s přemístěním výkopku do vzdálenosti 3 m od okraje jámy nebo s naložením na dopravní prostředek šířky 50 cm hloubky 70 cm v hornině třídy těžitelnosti I skupiny 3</t>
  </si>
  <si>
    <t>https://podminky.urs.cz/item/CS_URS_2025_02/460161262</t>
  </si>
  <si>
    <t>6*3</t>
  </si>
  <si>
    <t>46</t>
  </si>
  <si>
    <t>460161252</t>
  </si>
  <si>
    <t>Hloubení kabelových rýh ručně včetně urovnání dna s přemístěním výkopku do vzdálenosti 3 m od okraje jámy nebo s naložením na dopravní prostředek šířky 50 cm hloubky 60 cm v hornině třídy těžitelnosti I skupiny 3</t>
  </si>
  <si>
    <t>https://podminky.urs.cz/item/CS_URS_2025_02/460161252</t>
  </si>
  <si>
    <t>69+3,5+2,5+1+3+1,5+1,+3+1,5+2+2+5,5+14</t>
  </si>
  <si>
    <t>47</t>
  </si>
  <si>
    <t>460161271</t>
  </si>
  <si>
    <t>Hloubení kabelových rýh ručně včetně urovnání dna s přemístěním výkopku do vzdálenosti 3 m od okraje jámy nebo s naložením na dopravní prostředek šířky 50 cm hloubky 80 cm v hornině třídy těžitelnosti I skupiny 1 a 2</t>
  </si>
  <si>
    <t>https://podminky.urs.cz/item/CS_URS_2025_02/460161271</t>
  </si>
  <si>
    <t>48</t>
  </si>
  <si>
    <t>460431242</t>
  </si>
  <si>
    <t>Zásyp kabelových rýh ručně s přemístění sypaniny ze vzdálenosti do 10 m, s uložením výkopku ve vrstvách včetně zhutnění a úpravy povrchu šířky 50 cm hloubky 40 cm z horniny třídy těžitelnosti I skupiny 3</t>
  </si>
  <si>
    <t>https://podminky.urs.cz/item/CS_URS_2025_02/460431242</t>
  </si>
  <si>
    <t>49</t>
  </si>
  <si>
    <t>460431252</t>
  </si>
  <si>
    <t>Zásyp kabelových rýh ručně s přemístění sypaniny ze vzdálenosti do 10 m, s uložením výkopku ve vrstvách včetně zhutnění a úpravy povrchu šířky 50 cm hloubky 50 cm z horniny třídy těžitelnosti I skupiny 3</t>
  </si>
  <si>
    <t>https://podminky.urs.cz/item/CS_URS_2025_02/460431252</t>
  </si>
  <si>
    <t>50</t>
  </si>
  <si>
    <t>460431171</t>
  </si>
  <si>
    <t>Zásyp kabelových rýh ručně s přemístění sypaniny ze vzdálenosti do 10 m, s uložením výkopku ve vrstvách včetně zhutnění a úpravy povrchu šířky 35 cm hloubky 70 cm z horniny třídy těžitelnosti I skupiny 1 a 2</t>
  </si>
  <si>
    <t>https://podminky.urs.cz/item/CS_URS_2025_02/460431171</t>
  </si>
  <si>
    <t>51</t>
  </si>
  <si>
    <t>460581111</t>
  </si>
  <si>
    <t>Úprava terénu položení drnu, včetně zalití vodou na rovině</t>
  </si>
  <si>
    <t>https://podminky.urs.cz/item/CS_URS_2025_02/460581111</t>
  </si>
  <si>
    <t>52</t>
  </si>
  <si>
    <t>460641113</t>
  </si>
  <si>
    <t>Základové konstrukce základ bez bednění do rostlé zeminy z monolitického betonu tř. C 16/20</t>
  </si>
  <si>
    <t>https://podminky.urs.cz/item/CS_URS_2025_02/460641113</t>
  </si>
  <si>
    <t>Poznámka k položce:_x000D_
Zřízení podkladu pod úložné boxy svítidel, obetonování úložné boxu.</t>
  </si>
  <si>
    <t>53</t>
  </si>
  <si>
    <t>460871134</t>
  </si>
  <si>
    <t>Podklad vozovek a chodníků včetně rozprostření a úpravy ze štěrkopísku, včetně zhutnění, tloušťky přes 15 do 20 cm</t>
  </si>
  <si>
    <t>https://podminky.urs.cz/item/CS_URS_2025_02/460871134</t>
  </si>
  <si>
    <t>Poznámka k položce:_x000D_
Položka je použita pro vytvoření drenážní štěrkové vrstvy pro odvodnění montážních boxů efektových svítidel</t>
  </si>
  <si>
    <t>18*0,5</t>
  </si>
  <si>
    <t>54</t>
  </si>
  <si>
    <t>460661313</t>
  </si>
  <si>
    <t>Kabelové lože z písku včetně podsypu, zhutnění a urovnání povrchu pro kabely nn zakryté betonovými deskami (materiál ve specifikaci), šířky přes 40 do 50 cm</t>
  </si>
  <si>
    <t>https://podminky.urs.cz/item/CS_URS_2025_02/460661313</t>
  </si>
  <si>
    <t>1,5+1,5+3+1,5+3+3,5+2,5+2+7,5+16</t>
  </si>
  <si>
    <t>55</t>
  </si>
  <si>
    <t>59213008</t>
  </si>
  <si>
    <t>deska krycí betonová 500x200x35mm</t>
  </si>
  <si>
    <t>56</t>
  </si>
  <si>
    <t>460661512</t>
  </si>
  <si>
    <t>Kabelové lože z písku včetně podsypu, zhutnění a urovnání povrchu pro kabely nn zakryté plastovou fólií, šířky přes 25 do 50 cm</t>
  </si>
  <si>
    <t>https://podminky.urs.cz/item/CS_URS_2025_02/460661512</t>
  </si>
  <si>
    <t>(73+6+2,5+1+3+7+1,5+1+3+1,5+2+2+21+14)-(69+3,5+1,5+1,2+3+1,2+3+3,5+2,5+2+7,5+16)</t>
  </si>
  <si>
    <t>57</t>
  </si>
  <si>
    <t>460671112</t>
  </si>
  <si>
    <t>Výstražné prvky pro krytí kabelů včetně vyrovnání povrchu rýhy, rozvinutí a uložení fólie, šířky přes 20 do 25 cm</t>
  </si>
  <si>
    <t>https://podminky.urs.cz/item/CS_URS_2025_02/460671112</t>
  </si>
  <si>
    <t>58</t>
  </si>
  <si>
    <t>69311309</t>
  </si>
  <si>
    <t>pás varovný plný do výkopu š 220mm s potiskem</t>
  </si>
  <si>
    <t>59</t>
  </si>
  <si>
    <t>460751111</t>
  </si>
  <si>
    <t>Osazení kabelových kanálů včetně utěsnění, vyspárování a zakrytí víkem z prefabrikovaných betonových žlabů do rýhy, bez výkopových prací vnější šířky do 20 cm</t>
  </si>
  <si>
    <t>https://podminky.urs.cz/item/CS_URS_2025_02/460751111</t>
  </si>
  <si>
    <t>69+3,5</t>
  </si>
  <si>
    <t>60</t>
  </si>
  <si>
    <t>59213009</t>
  </si>
  <si>
    <t>žlab kabelový betonový k ochraně zemního drátovodného vedení 100x17x14cm</t>
  </si>
  <si>
    <t>61</t>
  </si>
  <si>
    <t>59213344</t>
  </si>
  <si>
    <t>poklop kabelového žlabu betonový 500x160x35mm</t>
  </si>
  <si>
    <t>72,5*2 'Přepočtené koeficientem množství</t>
  </si>
  <si>
    <t>62</t>
  </si>
  <si>
    <t>1955056</t>
  </si>
  <si>
    <t>MOTOUZ POLYPROPYLEN 200G (100M) 50907</t>
  </si>
  <si>
    <t>63</t>
  </si>
  <si>
    <t>460791211</t>
  </si>
  <si>
    <t>Montáž trubek ochranných uložených volně do rýhy plastových ohebných, vnitřního průměru do 32 mm</t>
  </si>
  <si>
    <t>https://podminky.urs.cz/item/CS_URS_2025_02/460791211</t>
  </si>
  <si>
    <t>2,5+3,9+2,4+7,8+2,4+3,9+8,5+4,2</t>
  </si>
  <si>
    <t>34571446</t>
  </si>
  <si>
    <t>trubka elektroinstalační plastová ohebná středně odolná z PVC s vnitřní kluznou vrstvou UV stabilní D 18,6/25mm poloměr ohybu &gt;110mm</t>
  </si>
  <si>
    <t>35,6*1,05 'Přepočtené koeficientem množství</t>
  </si>
  <si>
    <t>65</t>
  </si>
  <si>
    <t>460791112</t>
  </si>
  <si>
    <t>Montáž trubek ochranných uložených volně do rýhy plastových tuhých, vnitřního průměru přes 32 do 50 mm</t>
  </si>
  <si>
    <t>https://podminky.urs.cz/item/CS_URS_2025_02/460791112</t>
  </si>
  <si>
    <t>6+6+25+21,5+42+18</t>
  </si>
  <si>
    <t>66</t>
  </si>
  <si>
    <t>34571361</t>
  </si>
  <si>
    <t>trubka elektroinstalační HDPE tuhá dvouplášťová korugovaná D 41/50mm</t>
  </si>
  <si>
    <t>100,5*1,05 'Přepočtené koeficientem množství</t>
  </si>
  <si>
    <t>67</t>
  </si>
  <si>
    <t>460791113</t>
  </si>
  <si>
    <t>Montáž trubek ochranných uložených volně do rýhy plastových tuhých, vnitřního průměru přes 50 do 90 mm</t>
  </si>
  <si>
    <t>https://podminky.urs.cz/item/CS_URS_2025_02/460791113</t>
  </si>
  <si>
    <t>68</t>
  </si>
  <si>
    <t>34571363</t>
  </si>
  <si>
    <t>trubka elektroinstalační HDPE tuhá dvouplášťová korugovaná D 61/75mm</t>
  </si>
  <si>
    <t>69</t>
  </si>
  <si>
    <t>28611220</t>
  </si>
  <si>
    <t>trubka drenážní flexibilní celoperforovaná PVC-U SN 4 DN 50 pro meliorace, dočasné nebo odlehčovací drenáže</t>
  </si>
  <si>
    <t>Poznámka k položce:_x000D_
Trubka je použita pro vytvoření drenážního trativodu z betonového základu efektových svítidel</t>
  </si>
  <si>
    <t>18*1,1 'Přepočtené koeficientem množství</t>
  </si>
  <si>
    <t>70</t>
  </si>
  <si>
    <t>460912211</t>
  </si>
  <si>
    <t>Očištění vybouraných prvků z vozovek a chodníků obrubníků od spojovacího materiálu z jakéhokoliv lože, s odklizením a uložením na vzdálenost 10 m chodníkových</t>
  </si>
  <si>
    <t>https://podminky.urs.cz/item/CS_URS_2025_02/460912211</t>
  </si>
  <si>
    <t>71</t>
  </si>
  <si>
    <t>460892221</t>
  </si>
  <si>
    <t>Osazení obrubníku se zřízením lože, s vyplněním a zatřením spár betonového chodníkového stojatého, do lože z betonu prostého</t>
  </si>
  <si>
    <t>https://podminky.urs.cz/item/CS_URS_2025_02/460892221</t>
  </si>
  <si>
    <t>72</t>
  </si>
  <si>
    <t>460921222</t>
  </si>
  <si>
    <t>Vyspravení krytu po překopech kladení dlažby pro pokládání kabelů, včetně rozprostření, urovnání a zhutnění podkladu a provedení lože z kameniva z dlaždic betonových tvarovaných nebo zámkových</t>
  </si>
  <si>
    <t>https://podminky.urs.cz/item/CS_URS_2025_02/460921222</t>
  </si>
  <si>
    <t>73</t>
  </si>
  <si>
    <t>460371111</t>
  </si>
  <si>
    <t>Naložení výkopku ručně z hornin třídy těžitelnosti I skupiny 1 až 3</t>
  </si>
  <si>
    <t>https://podminky.urs.cz/item/CS_URS_2025_02/460371111</t>
  </si>
  <si>
    <t>74</t>
  </si>
  <si>
    <t>460341113</t>
  </si>
  <si>
    <t>Vodorovné přemístění (odvoz) horniny dopravními prostředky včetně složení, bez naložení a rozprostření jakékoliv třídy, na vzdálenost přes 500 do 1000 m</t>
  </si>
  <si>
    <t>https://podminky.urs.cz/item/CS_URS_2025_02/460341113</t>
  </si>
  <si>
    <t>(0,5*0,2*4)+(0,17*0,14*72,5+0,5*0,2*(109,5-72,5))+(0,35*0,2*25,5)</t>
  </si>
  <si>
    <t>75</t>
  </si>
  <si>
    <t>460341121</t>
  </si>
  <si>
    <t>Vodorovné přemístění (odvoz) horniny dopravními prostředky včetně složení, bez naložení a rozprostření jakékoliv třídy, na vzdálenost Příplatek k ceně -1113 za každých dalších i započatých 1000 m</t>
  </si>
  <si>
    <t>https://podminky.urs.cz/item/CS_URS_2025_02/460341121</t>
  </si>
  <si>
    <t xml:space="preserve">Poznámka k položce:_x000D_
Celková přepravní vzdálenost 5km_x000D_
</t>
  </si>
  <si>
    <t>76</t>
  </si>
  <si>
    <t>460361121</t>
  </si>
  <si>
    <t>Poplatek (skládkovné) za uložení zeminy na recyklační skládce zatříděné do Katalogu odpadů pod kódem 17 05 04</t>
  </si>
  <si>
    <t>https://podminky.urs.cz/item/CS_URS_2025_02/460361121</t>
  </si>
  <si>
    <t>7,611*2</t>
  </si>
  <si>
    <t>77</t>
  </si>
  <si>
    <t>469981111</t>
  </si>
  <si>
    <t>Přesun hmot pro pomocné stavební práce při elektromontážích dopravní vzdálenost do 1 000 m</t>
  </si>
  <si>
    <t>https://podminky.urs.cz/item/CS_URS_2025_02/469981111</t>
  </si>
  <si>
    <t xml:space="preserve">Poznámka k položce:_x000D_
Celková přepravní vzdálenost cca 4,5km_x000D_
</t>
  </si>
  <si>
    <t>78</t>
  </si>
  <si>
    <t>469981211</t>
  </si>
  <si>
    <t>Přesun hmot pro pomocné stavební práce při elektromontážích Příplatek k ceně za zvětšený přesun přes vymezenou největší dopravní vzdálenost za každých dalších i započatých 1000 m</t>
  </si>
  <si>
    <t>https://podminky.urs.cz/item/CS_URS_2025_02/469981211</t>
  </si>
  <si>
    <t>58-M</t>
  </si>
  <si>
    <t>Revize vyhrazených technických zařízení</t>
  </si>
  <si>
    <t>79</t>
  </si>
  <si>
    <t>580107004</t>
  </si>
  <si>
    <t>Pomocné práce při revizích demontáž a opětná montáž krytu rozvaděče nebo rozvodnice</t>
  </si>
  <si>
    <t>https://podminky.urs.cz/item/CS_URS_2025_02/580107004</t>
  </si>
  <si>
    <t>80</t>
  </si>
  <si>
    <t>580107015</t>
  </si>
  <si>
    <t>Pomocné práce při revizích demontáž a zpětná montáž zkušební svorky uzemnění</t>
  </si>
  <si>
    <t>https://podminky.urs.cz/item/CS_URS_2025_02/580107015</t>
  </si>
  <si>
    <t>HZS</t>
  </si>
  <si>
    <t>Hodinové zúčtovací sazby</t>
  </si>
  <si>
    <t>81</t>
  </si>
  <si>
    <t>HZS1212</t>
  </si>
  <si>
    <t>Hodinové zúčtovací sazby profesí HSV zemní a pomocné práce kopáč</t>
  </si>
  <si>
    <t>https://podminky.urs.cz/item/CS_URS_2025_02/HZS1212</t>
  </si>
  <si>
    <t>82</t>
  </si>
  <si>
    <t>HZS2231</t>
  </si>
  <si>
    <t>Hodinové zúčtovací sazby profesí PSV provádění stavebních instalací elektrikář</t>
  </si>
  <si>
    <t>https://podminky.urs.cz/item/CS_URS_2025_02/HZS2231</t>
  </si>
  <si>
    <t>kostel Narození Panny Marie, Česká Lípa, ul. Mariánská</t>
  </si>
  <si>
    <t>SO 01 - Obnova schodiště</t>
  </si>
  <si>
    <t>SO 02 - Rekonstrukce prostranství</t>
  </si>
  <si>
    <t>SO 04 - Řešení odvodnění okolí kostela</t>
  </si>
  <si>
    <t>SO 03 - Revitalizace okolí kostela 1. etapa ELEKTRO</t>
  </si>
  <si>
    <t>CELKEM bez DPH</t>
  </si>
  <si>
    <t>Uchazeč:</t>
  </si>
  <si>
    <t>Ing. Vít Rous</t>
  </si>
  <si>
    <t>131151102</t>
  </si>
  <si>
    <t>Hloubení jam nezapažených v hornině třídy těžitelnosti I skupiny 1 a 2 objem do 50 m3 strojně</t>
  </si>
  <si>
    <t>132251102</t>
  </si>
  <si>
    <t>Hloubení rýh nezapažených š do 800 mm v hornině třídy těžitelnosti I skupiny 3 objem do 50 m3 strojně</t>
  </si>
  <si>
    <t>"výkop rýh pro potrubí" (58,2+18,8)*0,6*0,6</t>
  </si>
  <si>
    <t>132251252</t>
  </si>
  <si>
    <t>Hloubení rýh nezapažených š do 2000 mm v hornině třídy těžitelnosti I skupiny 3 objem do 50 m3 strojně</t>
  </si>
  <si>
    <t>"výkop uložení pro žlab" 94*0,9*0,3</t>
  </si>
  <si>
    <t>133251101</t>
  </si>
  <si>
    <t>Hloubení šachet nezapažených v hornině třídy těžitelnosti I skupiny 3 objem do 20 m3</t>
  </si>
  <si>
    <t>2*0,8*0,8*1</t>
  </si>
  <si>
    <t>162351103</t>
  </si>
  <si>
    <t>Vodorovné přemístění přes 50 do 500 m výkopku/sypaniny z horniny třídy těžitelnosti I skupiny 1 až 3</t>
  </si>
  <si>
    <t>75,53</t>
  </si>
  <si>
    <t>162751117</t>
  </si>
  <si>
    <t>Vodorovné přemístění přes 9 000 do 10000 m výkopku/sypaniny z horniny třídy těžitelnosti I skupiny 1 až 3</t>
  </si>
  <si>
    <t>167151101</t>
  </si>
  <si>
    <t>Nakládání výkopku z hornin třídy těžitelnosti I skupiny 1 až 3 do 100 m3</t>
  </si>
  <si>
    <t>25,75+27,72+25,38+1,28-4,6</t>
  </si>
  <si>
    <t>171201231</t>
  </si>
  <si>
    <t>Poplatek za uložení zeminy a kamení na recyklační skládce (skládkovné) kód odpadu 17 05 04</t>
  </si>
  <si>
    <t>75,53*1,6 'Přepočtené koeficientem množství</t>
  </si>
  <si>
    <t>174151101</t>
  </si>
  <si>
    <t>Zásyp jam, šachet rýh nebo kolem objektů sypaninou se zhutněním</t>
  </si>
  <si>
    <t>175151101</t>
  </si>
  <si>
    <t>Obsypání potrubí strojně sypaninou bez prohození, uloženou do 3 m</t>
  </si>
  <si>
    <t>58337303</t>
  </si>
  <si>
    <t>štěrkopísek frakce 0/8</t>
  </si>
  <si>
    <t>18,5*2 'Přepočtené koeficientem množství</t>
  </si>
  <si>
    <t>Zakládání</t>
  </si>
  <si>
    <t>211531111</t>
  </si>
  <si>
    <t>Výplň odvodňovacích žeber nebo trativodů kamenivem hrubým drceným frakce 16 až 32 mm</t>
  </si>
  <si>
    <t>213311151</t>
  </si>
  <si>
    <t>Polštáře zhutněné pod základy ze štěrkodrti netříděné (0-32 mm)</t>
  </si>
  <si>
    <t>Vodorovné konstrukce</t>
  </si>
  <si>
    <t>451572111</t>
  </si>
  <si>
    <t>Lože pod potrubí otevřený výkop z kameniva drobného těženého</t>
  </si>
  <si>
    <t>Komunikace pozemní</t>
  </si>
  <si>
    <t>591141111</t>
  </si>
  <si>
    <t>Kladení dlažby z kostek velkých z kamene na MC tl 50 mm</t>
  </si>
  <si>
    <t>94*0,64</t>
  </si>
  <si>
    <t>58381008.R1</t>
  </si>
  <si>
    <t>kostka štípaná dlažební žula velká 15/17 a 10/12</t>
  </si>
  <si>
    <t>60,16*1,01 'Přepočtené koeficientem množství</t>
  </si>
  <si>
    <t>Vedení trubní dálková a přípojná</t>
  </si>
  <si>
    <t>871263121</t>
  </si>
  <si>
    <t>Montáž kanalizačního potrubí hladkého plnostěnného SN 8 z PVC-U DN 110</t>
  </si>
  <si>
    <t>28611118</t>
  </si>
  <si>
    <t>trubka kanalizační PVC-U plnostěnná jednovrstvá DN 110x1000mm SN8</t>
  </si>
  <si>
    <t>18,8*1,03 'Přepočtené koeficientem množství</t>
  </si>
  <si>
    <t>871313121</t>
  </si>
  <si>
    <t>Montáž kanalizačního potrubí hladkého plnostěnného SN 8 z PVC-U DN 160</t>
  </si>
  <si>
    <t>28611165</t>
  </si>
  <si>
    <t>trubka kanalizační PVC-U plnostěnná jednovrstvá DN 160x3000mm SN8</t>
  </si>
  <si>
    <t>58,2*1,03 'Přepočtené koeficientem množství</t>
  </si>
  <si>
    <t>877260310</t>
  </si>
  <si>
    <t>Montáž kolen na kanalizačním potrubí z PP nebo tvrdého PVC-U trub hladkých plnostěnných DN 100</t>
  </si>
  <si>
    <t>28611874</t>
  </si>
  <si>
    <t>koleno kanalizační PP KG SN10 110x45°</t>
  </si>
  <si>
    <t>877310310</t>
  </si>
  <si>
    <t>Montáž kolen na kanalizačním potrubí z PP nebo tvrdého PVC-U trub hladkých plnostěnných DN 150</t>
  </si>
  <si>
    <t>28617182</t>
  </si>
  <si>
    <t>koleno kanalizační PP třívrstvé SN16 DN 150x45°</t>
  </si>
  <si>
    <t>877310320</t>
  </si>
  <si>
    <t>Montáž odboček na kanalizačním potrubí z PP nebo tvrdého PVC-U trub hladkých plnostěnných DN 150</t>
  </si>
  <si>
    <t>28611912</t>
  </si>
  <si>
    <t>odbočka kanalizační plastová s hrdlem KG 160/110/45°</t>
  </si>
  <si>
    <t>894812231</t>
  </si>
  <si>
    <t>Revizní a čistící šachta z PP DN 425 šachtová roura korugovaná bez hrdla světlé hloubky 1500 mm</t>
  </si>
  <si>
    <t>894812241</t>
  </si>
  <si>
    <t>Revizní a čistící šachta z PP DN 425 šachtová roura teleskopická světlé hloubky 375 mm</t>
  </si>
  <si>
    <t>894812249</t>
  </si>
  <si>
    <t>Příplatek k rourám revizní a čistící šachty z PP DN 425 za uříznutí šachtové roury</t>
  </si>
  <si>
    <t>894812255</t>
  </si>
  <si>
    <t>Revizní a čistící šachta z PP DN 425 poklop pro šachtu plastový pachotěsný s madlem</t>
  </si>
  <si>
    <t>894812267</t>
  </si>
  <si>
    <t>Revizní a čistící šachta z PP DN 425 mříž litinová do teleskopu čtvercová pro třídu zatížení D400</t>
  </si>
  <si>
    <t>894812612</t>
  </si>
  <si>
    <t>Vyříznutí a utěsnění otvoru ve stěně šachty DN 160</t>
  </si>
  <si>
    <t>93511421.R1</t>
  </si>
  <si>
    <t>Osazení štěrbinového odvodňovacího polymerbetonového žlabu 135x150 mm bez vnitřního spádu</t>
  </si>
  <si>
    <t>59227101.R1</t>
  </si>
  <si>
    <t>žlab odvodňovací z polymerbetonu bez spádu dna pozinkovaná hrana š 100mm, štěrbinový vtok</t>
  </si>
  <si>
    <t>935114215.R1</t>
  </si>
  <si>
    <t>Osazení vpusťového kompletu štěrbinového odvodňovacího žlabu 135x150 mm</t>
  </si>
  <si>
    <t>59223070.R1</t>
  </si>
  <si>
    <t>vpusť odtoková polymerbetonová s integrovaným těsněním pro horizontální připojení potrubí pozinkovaná hrana 500x135x450</t>
  </si>
  <si>
    <t>966008211</t>
  </si>
  <si>
    <t>Bourání odvodňovacího žlabu z betonových příkopových tvárnic š do 500 mm</t>
  </si>
  <si>
    <t>981511114</t>
  </si>
  <si>
    <t>Demolice konstrukcí objektů z betonu železového postupným rozebíráním</t>
  </si>
  <si>
    <t>"vsakovací studně" 2*(1*1*1-0,8*0,8*0,8)</t>
  </si>
  <si>
    <t>997</t>
  </si>
  <si>
    <t>Doprava suti a vybouraných hmot</t>
  </si>
  <si>
    <t>997002511</t>
  </si>
  <si>
    <t>Vodorovné přemístění suti a vybouraných hmot bez naložení ale se složením a urovnáním do 1 km</t>
  </si>
  <si>
    <t>997002519</t>
  </si>
  <si>
    <t>Příplatek ZKD 1 km přemístění suti a vybouraných hmot</t>
  </si>
  <si>
    <t>23,902*15 'Přepočtené koeficientem množství</t>
  </si>
  <si>
    <t>997221141</t>
  </si>
  <si>
    <t>Vodorovná doprava suti ze sypkých materiálů stavebním kolečkem do 50 m</t>
  </si>
  <si>
    <t>997221611</t>
  </si>
  <si>
    <t>Nakládání suti na dopravní prostředky pro vodorovnou dopravu</t>
  </si>
  <si>
    <t>997221861</t>
  </si>
  <si>
    <t>Poplatek za uložení na recyklační skládce (skládkovné) stavebního odpadu z prostého betonu pod kódem 17 01 01</t>
  </si>
  <si>
    <t>23,902</t>
  </si>
  <si>
    <t>764</t>
  </si>
  <si>
    <t>Konstrukce klempířské</t>
  </si>
  <si>
    <t>764518422</t>
  </si>
  <si>
    <t>Svody kruhové včetně objímek, kolen, odskoků z Pz plechu průměru 100 mm</t>
  </si>
  <si>
    <t>Nabídku zpracoval:</t>
  </si>
  <si>
    <t>cena bez DPH</t>
  </si>
  <si>
    <t>J. cena [CZK]</t>
  </si>
  <si>
    <t>https://podminky.urs.cz/item/CS_URS_2025_02/131151102</t>
  </si>
  <si>
    <t>https://podminky.urs.cz/item/CS_URS_2025_02/132251102</t>
  </si>
  <si>
    <t>Součet</t>
  </si>
  <si>
    <t>https://podminky.urs.cz/item/CS_URS_2025_02/132251252</t>
  </si>
  <si>
    <t>https://podminky.urs.cz/item/CS_URS_2025_02/133251101</t>
  </si>
  <si>
    <t>https://podminky.urs.cz/item/CS_URS_2025_02/162351103</t>
  </si>
  <si>
    <t>CS ÚRS 2024 01</t>
  </si>
  <si>
    <t>https://podminky.urs.cz/item/CS_URS_2024_01/162751117</t>
  </si>
  <si>
    <t>https://podminky.urs.cz/item/CS_URS_2025_02/167151101</t>
  </si>
  <si>
    <t>https://podminky.urs.cz/item/CS_URS_2024_01/171201231</t>
  </si>
  <si>
    <t>https://podminky.urs.cz/item/CS_URS_2025_02/174151101</t>
  </si>
  <si>
    <t>https://podminky.urs.cz/item/CS_URS_2025_02/175151101</t>
  </si>
  <si>
    <t>https://podminky.urs.cz/item/CS_URS_2025_02/211531111</t>
  </si>
  <si>
    <t>https://podminky.urs.cz/item/CS_URS_2025_02/213311151</t>
  </si>
  <si>
    <t>https://podminky.urs.cz/item/CS_URS_2025_02/451572111</t>
  </si>
  <si>
    <t>https://podminky.urs.cz/item/CS_URS_2025_02/591141111</t>
  </si>
  <si>
    <t>https://podminky.urs.cz/item/CS_URS_2025_02/871263121</t>
  </si>
  <si>
    <t>https://podminky.urs.cz/item/CS_URS_2025_02/871313121</t>
  </si>
  <si>
    <t>https://podminky.urs.cz/item/CS_URS_2025_02/877260310</t>
  </si>
  <si>
    <t>https://podminky.urs.cz/item/CS_URS_2025_02/877310310</t>
  </si>
  <si>
    <t>https://podminky.urs.cz/item/CS_URS_2025_02/877310320</t>
  </si>
  <si>
    <t>https://podminky.urs.cz/item/CS_URS_2025_02/894812231</t>
  </si>
  <si>
    <t>https://podminky.urs.cz/item/CS_URS_2025_02/894812241</t>
  </si>
  <si>
    <t>https://podminky.urs.cz/item/CS_URS_2025_02/894812249</t>
  </si>
  <si>
    <t>https://podminky.urs.cz/item/CS_URS_2025_02/894812255</t>
  </si>
  <si>
    <t>https://podminky.urs.cz/item/CS_URS_2025_02/894812267</t>
  </si>
  <si>
    <t>https://podminky.urs.cz/item/CS_URS_2025_02/894812612</t>
  </si>
  <si>
    <t>https://podminky.urs.cz/item/CS_URS_2025_02/966008211</t>
  </si>
  <si>
    <t>https://podminky.urs.cz/item/CS_URS_2025_02/981511114</t>
  </si>
  <si>
    <t>https://podminky.urs.cz/item/CS_URS_2025_02/997002511</t>
  </si>
  <si>
    <t>https://podminky.urs.cz/item/CS_URS_2025_02/997002519</t>
  </si>
  <si>
    <t>https://podminky.urs.cz/item/CS_URS_2025_02/997221141</t>
  </si>
  <si>
    <t>https://podminky.urs.cz/item/CS_URS_2025_02/997221611</t>
  </si>
  <si>
    <t>https://podminky.urs.cz/item/CS_URS_2025_02/997221861</t>
  </si>
  <si>
    <t>https://podminky.urs.cz/item/CS_URS_2025_02/764518422</t>
  </si>
  <si>
    <t>SO 04 - Řešení odvodnění okolí kostela Narození Panny Marie</t>
  </si>
  <si>
    <t>Vedlejší rozpočtové náklady</t>
  </si>
  <si>
    <t>VRN1</t>
  </si>
  <si>
    <t>Průzkumné, geodetické a projektové práce</t>
  </si>
  <si>
    <t>012103000</t>
  </si>
  <si>
    <t>komplet</t>
  </si>
  <si>
    <t>012444000</t>
  </si>
  <si>
    <t>Geodetické měření skutečného provedení stavby</t>
  </si>
  <si>
    <t>013254000</t>
  </si>
  <si>
    <t>VRN3</t>
  </si>
  <si>
    <t>030001000</t>
  </si>
  <si>
    <t>VRN4</t>
  </si>
  <si>
    <t>Inženýrská činnost</t>
  </si>
  <si>
    <t>043002000</t>
  </si>
  <si>
    <t>Zkoušky a ostatní měření</t>
  </si>
  <si>
    <t>045203000</t>
  </si>
  <si>
    <t>Kompletační činnost</t>
  </si>
  <si>
    <t>045303000</t>
  </si>
  <si>
    <t>VRN6</t>
  </si>
  <si>
    <t>061002000</t>
  </si>
  <si>
    <t>065103000</t>
  </si>
  <si>
    <t>VRN7</t>
  </si>
  <si>
    <t>070001000</t>
  </si>
  <si>
    <t>dle odst. 2.5.3 smlouvy o dílo</t>
  </si>
  <si>
    <t>Přípravné a zeměměřičské práce</t>
  </si>
  <si>
    <t>dle odst. 2.5.1 a 2.5.2 smlouvy o dílo</t>
  </si>
  <si>
    <t>Dokumentace skutečného provedení stavby a další</t>
  </si>
  <si>
    <t>dle odst. 2.5.10 smlouvy o dílo</t>
  </si>
  <si>
    <t>Provozní a územní vlivy</t>
  </si>
  <si>
    <t>Pojištění stavby a finanční záruky</t>
  </si>
  <si>
    <t>dle odst. 2.5.12 smlouvy o dílo</t>
  </si>
  <si>
    <t>045404000</t>
  </si>
  <si>
    <t>Zajištění kolaudačního rozhodnutí</t>
  </si>
  <si>
    <t>dle odst. 2.5.11 smlouvy o dílo</t>
  </si>
  <si>
    <t>Fotodokumentace stavby</t>
  </si>
  <si>
    <t>dle odst. 2.5.13 smlouvy o dílo</t>
  </si>
  <si>
    <t>Mimostaveništní doprava materiálů a výrobků, příp. uskladnění</t>
  </si>
  <si>
    <t>Kč</t>
  </si>
  <si>
    <t>dle odst. 2.5.9 smlouvy o dílo</t>
  </si>
  <si>
    <t>dle odst. 2.5.7 smlouvy o dílo
dle odst. 2.5.8 smlouvy o dílo</t>
  </si>
  <si>
    <t>dle odst. 2.5.6 smlouvy o sílo</t>
  </si>
  <si>
    <t>dle odst. 2.5.5 smlouvy o dílo</t>
  </si>
  <si>
    <t>dle odst. 2.5.4 smlouvy o dílo</t>
  </si>
  <si>
    <t>070002000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</si>
</sst>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 ###\ ###\ ###\ ##0.00"/>
    <numFmt numFmtId="166" formatCode="#\ ###\ ###\ ###\ ##0.000"/>
    <numFmt numFmtId="167" formatCode="dd\.mm\.yyyy"/>
    <numFmt numFmtId="168" formatCode="#,##0.000"/>
  </numFmts>
  <fonts count="60" x14ac:knownFonts="1">
    <font>
      <sz val="10"/>
      <name val="Arial CE"/>
      <charset val="238"/>
    </font>
    <font>
      <sz val="11"/>
      <color theme="1"/>
      <name val="Calibri"/>
      <family val="2"/>
      <charset val="238"/>
      <scheme val="minor"/>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family val="2"/>
      <charset val="238"/>
    </font>
    <font>
      <sz val="9"/>
      <name val="Arial CE"/>
      <family val="2"/>
      <charset val="238"/>
    </font>
    <font>
      <b/>
      <sz val="10"/>
      <name val="Arial CE"/>
      <family val="2"/>
      <charset val="238"/>
    </font>
    <font>
      <sz val="12"/>
      <name val="Arial CE"/>
      <family val="2"/>
      <charset val="238"/>
    </font>
    <font>
      <sz val="7"/>
      <name val="Arial CE"/>
      <family val="2"/>
      <charset val="238"/>
    </font>
    <font>
      <b/>
      <sz val="11"/>
      <name val="Arial CE"/>
      <family val="2"/>
      <charset val="238"/>
    </font>
    <font>
      <b/>
      <sz val="13"/>
      <name val="Arial CE"/>
      <family val="2"/>
      <charset val="238"/>
    </font>
    <font>
      <sz val="11"/>
      <name val="Arial CE"/>
      <family val="2"/>
      <charset val="238"/>
    </font>
    <font>
      <sz val="9"/>
      <color indexed="81"/>
      <name val="Tahoma"/>
      <family val="2"/>
      <charset val="238"/>
    </font>
    <font>
      <sz val="8"/>
      <name val="Arial CE"/>
      <family val="2"/>
      <charset val="238"/>
    </font>
    <font>
      <sz val="8"/>
      <color indexed="12"/>
      <name val="Arial CE"/>
      <family val="2"/>
      <charset val="238"/>
    </font>
    <font>
      <sz val="8"/>
      <color indexed="17"/>
      <name val="Arial CE"/>
      <family val="2"/>
      <charset val="238"/>
    </font>
    <font>
      <sz val="8"/>
      <color indexed="9"/>
      <name val="Arial CE"/>
      <family val="2"/>
      <charset val="238"/>
    </font>
    <font>
      <sz val="11"/>
      <name val="Calibri"/>
      <family val="2"/>
      <scheme val="minor"/>
    </font>
    <font>
      <sz val="11"/>
      <color rgb="FFD9D9D9"/>
      <name val="Calibri"/>
      <family val="2"/>
      <charset val="238"/>
      <scheme val="minor"/>
    </font>
    <font>
      <sz val="10"/>
      <color rgb="FF000000"/>
      <name val="Arial"/>
      <family val="2"/>
      <charset val="238"/>
    </font>
    <font>
      <b/>
      <sz val="16"/>
      <color rgb="FF000000"/>
      <name val="Arial"/>
      <family val="2"/>
      <charset val="238"/>
    </font>
    <font>
      <b/>
      <sz val="11"/>
      <color rgb="FF000000"/>
      <name val="Arial"/>
      <family val="2"/>
      <charset val="238"/>
    </font>
    <font>
      <sz val="10"/>
      <color rgb="FFFFFFFF"/>
      <name val="Arial"/>
      <family val="2"/>
      <charset val="238"/>
    </font>
    <font>
      <b/>
      <sz val="11"/>
      <name val="Calibri"/>
      <family val="2"/>
      <charset val="238"/>
      <scheme val="minor"/>
    </font>
    <font>
      <i/>
      <sz val="11"/>
      <name val="Calibri"/>
      <family val="2"/>
      <charset val="238"/>
      <scheme val="minor"/>
    </font>
    <font>
      <sz val="8"/>
      <name val="Arial CE"/>
      <family val="2"/>
    </font>
    <font>
      <sz val="10"/>
      <color rgb="FF3366FF"/>
      <name val="Arial CE"/>
      <family val="2"/>
      <charset val="238"/>
    </font>
    <font>
      <sz val="10"/>
      <color rgb="FF969696"/>
      <name val="Arial CE"/>
      <family val="2"/>
      <charset val="238"/>
    </font>
    <font>
      <b/>
      <sz val="12"/>
      <color rgb="FF960000"/>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b/>
      <sz val="8"/>
      <name val="Arial CE"/>
      <family val="2"/>
      <charset val="238"/>
    </font>
    <font>
      <sz val="8"/>
      <color rgb="FF003366"/>
      <name val="Arial CE"/>
      <family val="2"/>
      <charset val="238"/>
    </font>
    <font>
      <sz val="7"/>
      <color rgb="FF979797"/>
      <name val="Arial CE"/>
      <family val="2"/>
      <charset val="238"/>
    </font>
    <font>
      <u/>
      <sz val="11"/>
      <color theme="10"/>
      <name val="Calibri"/>
      <family val="2"/>
      <charset val="238"/>
      <scheme val="minor"/>
    </font>
    <font>
      <i/>
      <u/>
      <sz val="7"/>
      <color rgb="FF979797"/>
      <name val="Calibri"/>
      <family val="2"/>
      <charset val="238"/>
      <scheme val="minor"/>
    </font>
    <font>
      <i/>
      <sz val="9"/>
      <color rgb="FF0000FF"/>
      <name val="Arial CE"/>
      <family val="2"/>
      <charset val="238"/>
    </font>
    <font>
      <sz val="7"/>
      <color rgb="FF969696"/>
      <name val="Arial CE"/>
      <family val="2"/>
      <charset val="238"/>
    </font>
    <font>
      <i/>
      <sz val="7"/>
      <color rgb="FF969696"/>
      <name val="Arial CE"/>
      <family val="2"/>
      <charset val="238"/>
    </font>
    <font>
      <sz val="8"/>
      <color rgb="FF505050"/>
      <name val="Arial CE"/>
      <family val="2"/>
      <charset val="238"/>
    </font>
    <font>
      <sz val="8"/>
      <color rgb="FF3366FF"/>
      <name val="Arial CE"/>
      <family val="2"/>
      <charset val="238"/>
    </font>
    <font>
      <b/>
      <sz val="11"/>
      <color theme="1"/>
      <name val="Arial CE"/>
      <family val="2"/>
      <charset val="238"/>
    </font>
    <font>
      <sz val="9"/>
      <color rgb="FF960000"/>
      <name val="Arial CE"/>
      <family val="2"/>
      <charset val="238"/>
    </font>
    <font>
      <sz val="10"/>
      <color rgb="FF003366"/>
      <name val="Calibri"/>
      <family val="2"/>
      <charset val="238"/>
    </font>
    <font>
      <sz val="9"/>
      <color rgb="FF000000"/>
      <name val="Arial CE"/>
      <family val="2"/>
      <charset val="238"/>
    </font>
    <font>
      <sz val="11"/>
      <color theme="1"/>
      <name val="Calibri"/>
      <family val="2"/>
      <charset val="238"/>
    </font>
    <font>
      <sz val="8"/>
      <color rgb="FF505050"/>
      <name val="Calibri"/>
      <family val="2"/>
      <charset val="238"/>
    </font>
    <font>
      <sz val="8"/>
      <color rgb="FFFF0000"/>
      <name val="Arial CE"/>
      <family val="2"/>
      <charset val="238"/>
    </font>
    <font>
      <sz val="8"/>
      <color rgb="FFE56277"/>
      <name val="Arial CE"/>
      <family val="2"/>
      <charset val="238"/>
    </font>
    <font>
      <i/>
      <sz val="11"/>
      <color rgb="FF0000FF"/>
      <name val="Calibri"/>
      <family val="2"/>
      <charset val="238"/>
    </font>
    <font>
      <b/>
      <sz val="9"/>
      <name val="Arial CE"/>
      <family val="2"/>
    </font>
    <font>
      <sz val="9"/>
      <name val="Arial CE"/>
      <family val="2"/>
    </font>
    <font>
      <i/>
      <sz val="7"/>
      <color rgb="FF979797"/>
      <name val="Calibri"/>
      <family val="2"/>
      <charset val="238"/>
      <scheme val="minor"/>
    </font>
    <font>
      <i/>
      <sz val="10"/>
      <name val="Calibri"/>
      <family val="2"/>
      <charset val="238"/>
      <scheme val="minor"/>
    </font>
  </fonts>
  <fills count="10">
    <fill>
      <patternFill patternType="none"/>
    </fill>
    <fill>
      <patternFill patternType="gray125"/>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rgb="FFFFFFCC"/>
      </patternFill>
    </fill>
    <fill>
      <patternFill patternType="solid">
        <fgColor rgb="FFFFFFCC"/>
        <bgColor indexed="64"/>
      </patternFill>
    </fill>
    <fill>
      <patternFill patternType="solid">
        <fgColor rgb="FFD9D9D9"/>
      </patternFill>
    </fill>
    <fill>
      <patternFill patternType="solid">
        <fgColor rgb="FF41A5BD"/>
      </patternFill>
    </fill>
    <fill>
      <patternFill patternType="solid">
        <fgColor rgb="FFD2D2D2"/>
      </patternFill>
    </fill>
  </fills>
  <borders count="8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000000"/>
      </left>
      <right/>
      <top style="thin">
        <color auto="1"/>
      </top>
      <bottom/>
      <diagonal/>
    </border>
    <border>
      <left/>
      <right style="thin">
        <color rgb="FF000000"/>
      </right>
      <top style="thin">
        <color auto="1"/>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23"/>
      </right>
      <top style="thin">
        <color indexed="64"/>
      </top>
      <bottom style="thin">
        <color indexed="64"/>
      </bottom>
      <diagonal/>
    </border>
    <border>
      <left/>
      <right style="thin">
        <color indexed="23"/>
      </right>
      <top style="thin">
        <color indexed="64"/>
      </top>
      <bottom/>
      <diagonal/>
    </border>
    <border>
      <left/>
      <right/>
      <top style="hair">
        <color rgb="FF969696"/>
      </top>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
      <left/>
      <right style="thin">
        <color indexed="64"/>
      </right>
      <top style="hair">
        <color rgb="FF969696"/>
      </top>
      <bottom style="hair">
        <color rgb="FF969696"/>
      </bottom>
      <diagonal/>
    </border>
    <border>
      <left style="hair">
        <color rgb="FF969696"/>
      </left>
      <right style="thin">
        <color indexed="64"/>
      </right>
      <top style="hair">
        <color rgb="FF969696"/>
      </top>
      <bottom style="hair">
        <color rgb="FF969696"/>
      </bottom>
      <diagonal/>
    </border>
    <border>
      <left style="hair">
        <color rgb="FF000000"/>
      </left>
      <right style="hair">
        <color rgb="FF000000"/>
      </right>
      <top style="hair">
        <color rgb="FF000000"/>
      </top>
      <bottom style="hair">
        <color rgb="FF000000"/>
      </bottom>
      <diagonal/>
    </border>
    <border>
      <left/>
      <right style="hair">
        <color rgb="FF969696"/>
      </right>
      <top/>
      <bottom style="hair">
        <color auto="1"/>
      </bottom>
      <diagonal/>
    </border>
    <border>
      <left/>
      <right/>
      <top style="hair">
        <color auto="1"/>
      </top>
      <bottom/>
      <diagonal/>
    </border>
  </borders>
  <cellStyleXfs count="11">
    <xf numFmtId="0" fontId="0" fillId="0" borderId="0"/>
    <xf numFmtId="0" fontId="2" fillId="0" borderId="0"/>
    <xf numFmtId="0" fontId="20" fillId="0" borderId="0"/>
    <xf numFmtId="0" fontId="22" fillId="0" borderId="0">
      <alignment horizontal="left" vertical="center" wrapText="1"/>
    </xf>
    <xf numFmtId="0" fontId="23" fillId="0" borderId="0">
      <alignment horizontal="left" vertical="center" wrapText="1"/>
    </xf>
    <xf numFmtId="0" fontId="24" fillId="0" borderId="0">
      <alignment horizontal="left" vertical="center" wrapText="1"/>
    </xf>
    <xf numFmtId="0" fontId="25" fillId="0" borderId="0">
      <alignment horizontal="center" vertical="center" wrapText="1"/>
    </xf>
    <xf numFmtId="0" fontId="28" fillId="0" borderId="0"/>
    <xf numFmtId="0" fontId="40" fillId="0" borderId="0" applyNumberFormat="0" applyFill="0" applyBorder="0" applyAlignment="0" applyProtection="0"/>
    <xf numFmtId="0" fontId="1" fillId="0" borderId="0"/>
    <xf numFmtId="0" fontId="40" fillId="0" borderId="0" applyNumberFormat="0" applyFill="0" applyBorder="0" applyAlignment="0" applyProtection="0"/>
  </cellStyleXfs>
  <cellXfs count="513">
    <xf numFmtId="0" fontId="0" fillId="0" borderId="0" xfId="0"/>
    <xf numFmtId="14" fontId="4"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right" vertical="center"/>
    </xf>
    <xf numFmtId="0" fontId="9" fillId="0" borderId="0" xfId="0" applyFont="1" applyAlignment="1">
      <alignment horizontal="left" vertical="center"/>
    </xf>
    <xf numFmtId="0" fontId="9" fillId="0" borderId="6" xfId="0" applyFont="1" applyBorder="1" applyAlignment="1">
      <alignment vertical="center"/>
    </xf>
    <xf numFmtId="0" fontId="0" fillId="0" borderId="6" xfId="0" applyBorder="1" applyAlignment="1">
      <alignment vertical="center"/>
    </xf>
    <xf numFmtId="0" fontId="9" fillId="0" borderId="1" xfId="0" applyFont="1" applyBorder="1" applyAlignment="1">
      <alignment horizontal="left" vertical="center" indent="1"/>
    </xf>
    <xf numFmtId="0" fontId="9"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9"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0" fontId="0" fillId="0" borderId="17" xfId="0" applyBorder="1" applyAlignment="1">
      <alignment horizontal="left" vertical="top" indent="1"/>
    </xf>
    <xf numFmtId="0" fontId="9"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49" fontId="0" fillId="0" borderId="12" xfId="0" applyNumberFormat="1" applyBorder="1" applyAlignment="1">
      <alignment vertical="center"/>
    </xf>
    <xf numFmtId="0" fontId="0" fillId="0" borderId="20" xfId="0" applyBorder="1" applyAlignment="1">
      <alignment vertical="center"/>
    </xf>
    <xf numFmtId="0" fontId="9" fillId="0" borderId="0" xfId="0" applyFont="1" applyAlignment="1">
      <alignment horizontal="left" vertical="center" wrapText="1"/>
    </xf>
    <xf numFmtId="0" fontId="0" fillId="0" borderId="0" xfId="0" applyAlignment="1">
      <alignment wrapText="1"/>
    </xf>
    <xf numFmtId="0" fontId="9" fillId="0" borderId="6" xfId="0" applyFont="1" applyBorder="1" applyAlignment="1">
      <alignment horizontal="left" vertical="center" wrapText="1"/>
    </xf>
    <xf numFmtId="0" fontId="0" fillId="0" borderId="6" xfId="0" applyBorder="1" applyAlignment="1">
      <alignment wrapText="1"/>
    </xf>
    <xf numFmtId="0" fontId="9" fillId="0" borderId="0" xfId="0" applyFont="1" applyAlignment="1">
      <alignment vertical="center" wrapText="1"/>
    </xf>
    <xf numFmtId="0" fontId="9"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9" fillId="0" borderId="18" xfId="0" applyFont="1" applyBorder="1" applyAlignment="1">
      <alignment horizontal="left" vertical="top" wrapText="1"/>
    </xf>
    <xf numFmtId="0" fontId="9"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9" fillId="0" borderId="12" xfId="0" applyFont="1" applyBorder="1" applyAlignment="1">
      <alignment horizontal="left" vertical="center" wrapText="1"/>
    </xf>
    <xf numFmtId="0" fontId="9" fillId="0" borderId="12" xfId="0" applyFont="1" applyBorder="1" applyAlignment="1">
      <alignment wrapText="1"/>
    </xf>
    <xf numFmtId="1" fontId="9"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9" fillId="0" borderId="10" xfId="0" applyNumberFormat="1" applyFont="1" applyBorder="1" applyAlignment="1">
      <alignment horizontal="right" vertical="center" wrapText="1"/>
    </xf>
    <xf numFmtId="0" fontId="0" fillId="0" borderId="4" xfId="0" applyBorder="1" applyAlignment="1">
      <alignment wrapText="1"/>
    </xf>
    <xf numFmtId="0" fontId="10" fillId="2" borderId="1" xfId="0" applyFont="1" applyFill="1" applyBorder="1" applyAlignment="1">
      <alignment horizontal="left" vertical="center" indent="1"/>
    </xf>
    <xf numFmtId="0" fontId="0" fillId="2" borderId="0" xfId="0" applyFill="1" applyAlignment="1">
      <alignment wrapText="1"/>
    </xf>
    <xf numFmtId="0" fontId="0" fillId="2" borderId="1" xfId="0" applyFill="1" applyBorder="1" applyAlignment="1">
      <alignment horizontal="left" vertical="center" indent="1"/>
    </xf>
    <xf numFmtId="0" fontId="0" fillId="2" borderId="9" xfId="0" applyFill="1" applyBorder="1" applyAlignment="1">
      <alignment horizontal="left" vertical="center" indent="1"/>
    </xf>
    <xf numFmtId="0" fontId="0" fillId="2" borderId="6" xfId="0" applyFill="1" applyBorder="1" applyAlignment="1">
      <alignment wrapText="1"/>
    </xf>
    <xf numFmtId="49" fontId="9" fillId="2" borderId="6" xfId="0" applyNumberFormat="1" applyFont="1" applyFill="1"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shrinkToFit="1"/>
    </xf>
    <xf numFmtId="0" fontId="3" fillId="0" borderId="0" xfId="0" applyFont="1" applyAlignment="1">
      <alignment horizontal="center" vertical="center"/>
    </xf>
    <xf numFmtId="4" fontId="8" fillId="4" borderId="29" xfId="0" applyNumberFormat="1" applyFont="1" applyFill="1" applyBorder="1" applyAlignment="1">
      <alignment vertical="center"/>
    </xf>
    <xf numFmtId="4" fontId="8" fillId="4" borderId="30" xfId="0" applyNumberFormat="1" applyFont="1" applyFill="1" applyBorder="1" applyAlignment="1">
      <alignment vertical="center" wrapText="1"/>
    </xf>
    <xf numFmtId="4" fontId="11" fillId="4" borderId="31" xfId="0" applyNumberFormat="1" applyFont="1" applyFill="1" applyBorder="1" applyAlignment="1">
      <alignment horizontal="center" vertical="center" wrapText="1" shrinkToFit="1"/>
    </xf>
    <xf numFmtId="4" fontId="8" fillId="4" borderId="31" xfId="0" applyNumberFormat="1" applyFont="1" applyFill="1" applyBorder="1" applyAlignment="1">
      <alignment horizontal="center" vertical="center" wrapText="1" shrinkToFit="1"/>
    </xf>
    <xf numFmtId="3" fontId="8" fillId="4" borderId="31" xfId="0" applyNumberFormat="1" applyFont="1" applyFill="1" applyBorder="1" applyAlignment="1">
      <alignment horizontal="center" vertical="center" wrapText="1"/>
    </xf>
    <xf numFmtId="4" fontId="0" fillId="0" borderId="32" xfId="0" applyNumberFormat="1" applyBorder="1" applyAlignment="1">
      <alignment vertical="center"/>
    </xf>
    <xf numFmtId="4" fontId="4" fillId="0" borderId="34" xfId="0" applyNumberFormat="1" applyFont="1" applyBorder="1" applyAlignment="1">
      <alignment horizontal="right" vertical="center" wrapText="1" shrinkToFit="1"/>
    </xf>
    <xf numFmtId="4" fontId="4" fillId="0" borderId="34" xfId="0" applyNumberFormat="1" applyFont="1" applyBorder="1" applyAlignment="1">
      <alignment horizontal="right" vertical="center" shrinkToFit="1"/>
    </xf>
    <xf numFmtId="4" fontId="0" fillId="0" borderId="34" xfId="0" applyNumberFormat="1" applyBorder="1" applyAlignment="1">
      <alignment vertical="center" shrinkToFit="1"/>
    </xf>
    <xf numFmtId="3" fontId="0" fillId="0" borderId="34" xfId="0" applyNumberFormat="1" applyBorder="1" applyAlignment="1">
      <alignment vertical="center"/>
    </xf>
    <xf numFmtId="4" fontId="9" fillId="0" borderId="32" xfId="0" applyNumberFormat="1" applyFont="1" applyBorder="1" applyAlignment="1">
      <alignment vertical="center"/>
    </xf>
    <xf numFmtId="4" fontId="9" fillId="0" borderId="34" xfId="0" applyNumberFormat="1" applyFont="1" applyBorder="1" applyAlignment="1">
      <alignment vertical="center" wrapText="1" shrinkToFit="1"/>
    </xf>
    <xf numFmtId="4" fontId="9" fillId="0" borderId="34" xfId="0" applyNumberFormat="1" applyFont="1" applyBorder="1" applyAlignment="1">
      <alignment vertical="center" shrinkToFit="1"/>
    </xf>
    <xf numFmtId="3" fontId="9" fillId="0" borderId="34" xfId="0" applyNumberFormat="1" applyFont="1" applyBorder="1" applyAlignment="1">
      <alignment vertical="center"/>
    </xf>
    <xf numFmtId="4" fontId="0" fillId="0" borderId="32" xfId="0" applyNumberFormat="1" applyBorder="1" applyAlignment="1">
      <alignment horizontal="left" vertical="center"/>
    </xf>
    <xf numFmtId="4" fontId="0" fillId="0" borderId="34" xfId="0" applyNumberFormat="1" applyBorder="1" applyAlignment="1">
      <alignment vertical="center" wrapText="1" shrinkToFit="1"/>
    </xf>
    <xf numFmtId="4" fontId="0" fillId="2" borderId="38" xfId="0" applyNumberFormat="1" applyFill="1" applyBorder="1" applyAlignment="1">
      <alignment vertical="center" wrapText="1" shrinkToFit="1"/>
    </xf>
    <xf numFmtId="4" fontId="0" fillId="2" borderId="38" xfId="0" applyNumberFormat="1" applyFill="1" applyBorder="1" applyAlignment="1">
      <alignment vertical="center" shrinkToFit="1"/>
    </xf>
    <xf numFmtId="3" fontId="0" fillId="2" borderId="38" xfId="0" applyNumberFormat="1" applyFill="1" applyBorder="1" applyAlignment="1">
      <alignment vertical="center"/>
    </xf>
    <xf numFmtId="0" fontId="5" fillId="2" borderId="11" xfId="0" applyFont="1" applyFill="1" applyBorder="1" applyAlignment="1">
      <alignment horizontal="left" vertical="center" indent="1"/>
    </xf>
    <xf numFmtId="0" fontId="6" fillId="2" borderId="7" xfId="0" applyFont="1" applyFill="1" applyBorder="1" applyAlignment="1">
      <alignment horizontal="left" vertical="center" wrapText="1"/>
    </xf>
    <xf numFmtId="0" fontId="0" fillId="2" borderId="7" xfId="0" applyFill="1" applyBorder="1" applyAlignment="1">
      <alignment horizontal="left" vertical="center" wrapText="1"/>
    </xf>
    <xf numFmtId="4" fontId="5" fillId="2" borderId="7" xfId="0" applyNumberFormat="1" applyFont="1" applyFill="1" applyBorder="1" applyAlignment="1">
      <alignment horizontal="left" vertical="center"/>
    </xf>
    <xf numFmtId="49" fontId="0" fillId="2" borderId="13" xfId="0" applyNumberFormat="1" applyFill="1" applyBorder="1" applyAlignment="1">
      <alignment horizontal="left" vertical="center"/>
    </xf>
    <xf numFmtId="0" fontId="0" fillId="2" borderId="7" xfId="0" applyFill="1" applyBorder="1" applyAlignment="1">
      <alignment wrapText="1"/>
    </xf>
    <xf numFmtId="0" fontId="0" fillId="2" borderId="7" xfId="0" applyFill="1" applyBorder="1"/>
    <xf numFmtId="49" fontId="0" fillId="0" borderId="0" xfId="0" applyNumberFormat="1"/>
    <xf numFmtId="0" fontId="0" fillId="2" borderId="20" xfId="0" applyFill="1" applyBorder="1" applyAlignment="1">
      <alignment vertical="center"/>
    </xf>
    <xf numFmtId="49" fontId="0" fillId="2" borderId="12" xfId="0" applyNumberFormat="1" applyFill="1" applyBorder="1" applyAlignment="1">
      <alignment vertical="center"/>
    </xf>
    <xf numFmtId="0" fontId="0" fillId="4" borderId="15" xfId="0" applyFill="1" applyBorder="1"/>
    <xf numFmtId="0" fontId="0" fillId="4" borderId="20" xfId="0" applyFill="1" applyBorder="1"/>
    <xf numFmtId="0" fontId="0" fillId="4" borderId="20" xfId="0" applyFill="1" applyBorder="1" applyAlignment="1">
      <alignment horizontal="center"/>
    </xf>
    <xf numFmtId="49" fontId="0" fillId="4" borderId="20" xfId="0" applyNumberFormat="1" applyFill="1" applyBorder="1"/>
    <xf numFmtId="0" fontId="0" fillId="4" borderId="20" xfId="0" applyFill="1" applyBorder="1" applyAlignment="1">
      <alignment wrapText="1"/>
    </xf>
    <xf numFmtId="0" fontId="16" fillId="0" borderId="0" xfId="0" applyFont="1"/>
    <xf numFmtId="164" fontId="0" fillId="0" borderId="0" xfId="0" applyNumberFormat="1" applyAlignment="1">
      <alignment vertical="top"/>
    </xf>
    <xf numFmtId="4" fontId="0" fillId="0" borderId="0" xfId="0" applyNumberFormat="1" applyAlignment="1">
      <alignment vertical="top"/>
    </xf>
    <xf numFmtId="164" fontId="16" fillId="0" borderId="0" xfId="0" applyNumberFormat="1" applyFont="1" applyAlignment="1">
      <alignment vertical="top" shrinkToFit="1"/>
    </xf>
    <xf numFmtId="4" fontId="16" fillId="0" borderId="0" xfId="0" applyNumberFormat="1" applyFont="1" applyAlignment="1">
      <alignment vertical="top" shrinkToFit="1"/>
    </xf>
    <xf numFmtId="4" fontId="9" fillId="2" borderId="0" xfId="0" applyNumberFormat="1" applyFont="1" applyFill="1" applyAlignment="1">
      <alignment vertical="top" shrinkToFit="1"/>
    </xf>
    <xf numFmtId="0" fontId="9" fillId="2" borderId="28" xfId="0" applyFont="1" applyFill="1" applyBorder="1" applyAlignment="1">
      <alignment vertical="top"/>
    </xf>
    <xf numFmtId="49" fontId="9" fillId="2" borderId="18" xfId="0" applyNumberFormat="1" applyFont="1" applyFill="1" applyBorder="1" applyAlignment="1">
      <alignment vertical="top"/>
    </xf>
    <xf numFmtId="0" fontId="9" fillId="2" borderId="18" xfId="0" applyFont="1" applyFill="1" applyBorder="1" applyAlignment="1">
      <alignment horizontal="center" vertical="top" shrinkToFit="1"/>
    </xf>
    <xf numFmtId="164" fontId="9" fillId="2" borderId="18" xfId="0" applyNumberFormat="1" applyFont="1" applyFill="1" applyBorder="1" applyAlignment="1">
      <alignment vertical="top" shrinkToFit="1"/>
    </xf>
    <xf numFmtId="4" fontId="9" fillId="2" borderId="18" xfId="0" applyNumberFormat="1" applyFont="1" applyFill="1" applyBorder="1" applyAlignment="1">
      <alignment vertical="top" shrinkToFit="1"/>
    </xf>
    <xf numFmtId="4" fontId="9" fillId="2" borderId="39" xfId="0" applyNumberFormat="1" applyFont="1" applyFill="1" applyBorder="1" applyAlignment="1">
      <alignment vertical="top" shrinkToFit="1"/>
    </xf>
    <xf numFmtId="0" fontId="16" fillId="0" borderId="40" xfId="0" applyFont="1" applyBorder="1" applyAlignment="1">
      <alignment vertical="top"/>
    </xf>
    <xf numFmtId="49" fontId="16" fillId="0" borderId="41" xfId="0" applyNumberFormat="1" applyFont="1" applyBorder="1" applyAlignment="1">
      <alignment vertical="top"/>
    </xf>
    <xf numFmtId="0" fontId="16" fillId="0" borderId="41" xfId="0" applyFont="1" applyBorder="1" applyAlignment="1">
      <alignment horizontal="center" vertical="top" shrinkToFit="1"/>
    </xf>
    <xf numFmtId="164" fontId="16" fillId="0" borderId="41" xfId="0" applyNumberFormat="1" applyFont="1" applyBorder="1" applyAlignment="1">
      <alignment vertical="top" shrinkToFit="1"/>
    </xf>
    <xf numFmtId="4" fontId="16" fillId="3" borderId="41" xfId="0" applyNumberFormat="1" applyFont="1" applyFill="1" applyBorder="1" applyAlignment="1" applyProtection="1">
      <alignment vertical="top" shrinkToFit="1"/>
      <protection locked="0"/>
    </xf>
    <xf numFmtId="4" fontId="16" fillId="0" borderId="41" xfId="0" applyNumberFormat="1" applyFont="1" applyBorder="1" applyAlignment="1">
      <alignment vertical="top" shrinkToFit="1"/>
    </xf>
    <xf numFmtId="4" fontId="16" fillId="0" borderId="42" xfId="0" applyNumberFormat="1" applyFont="1" applyBorder="1" applyAlignment="1">
      <alignment vertical="top" shrinkToFit="1"/>
    </xf>
    <xf numFmtId="0" fontId="19" fillId="0" borderId="0" xfId="0" applyFont="1" applyAlignment="1">
      <alignment wrapText="1"/>
    </xf>
    <xf numFmtId="0" fontId="16" fillId="0" borderId="43" xfId="0" applyFont="1" applyBorder="1" applyAlignment="1">
      <alignment vertical="top"/>
    </xf>
    <xf numFmtId="49" fontId="16" fillId="0" borderId="44" xfId="0" applyNumberFormat="1" applyFont="1" applyBorder="1" applyAlignment="1">
      <alignment vertical="top"/>
    </xf>
    <xf numFmtId="0" fontId="16" fillId="0" borderId="44" xfId="0" applyFont="1" applyBorder="1" applyAlignment="1">
      <alignment horizontal="center" vertical="top" shrinkToFit="1"/>
    </xf>
    <xf numFmtId="164" fontId="16" fillId="0" borderId="44" xfId="0" applyNumberFormat="1" applyFont="1" applyBorder="1" applyAlignment="1">
      <alignment vertical="top" shrinkToFit="1"/>
    </xf>
    <xf numFmtId="4" fontId="16" fillId="3" borderId="44" xfId="0" applyNumberFormat="1" applyFont="1" applyFill="1" applyBorder="1" applyAlignment="1" applyProtection="1">
      <alignment vertical="top" shrinkToFit="1"/>
      <protection locked="0"/>
    </xf>
    <xf numFmtId="4" fontId="16" fillId="0" borderId="44" xfId="0" applyNumberFormat="1" applyFont="1" applyBorder="1" applyAlignment="1">
      <alignment vertical="top" shrinkToFit="1"/>
    </xf>
    <xf numFmtId="4" fontId="16" fillId="0" borderId="45" xfId="0" applyNumberFormat="1" applyFont="1" applyBorder="1" applyAlignment="1">
      <alignment vertical="top" shrinkToFit="1"/>
    </xf>
    <xf numFmtId="49" fontId="9" fillId="2" borderId="18" xfId="0" applyNumberFormat="1" applyFont="1" applyFill="1" applyBorder="1" applyAlignment="1">
      <alignment horizontal="left" vertical="top" wrapText="1"/>
    </xf>
    <xf numFmtId="49" fontId="16" fillId="0" borderId="41" xfId="0" applyNumberFormat="1" applyFont="1" applyBorder="1" applyAlignment="1">
      <alignment horizontal="left" vertical="top" wrapText="1"/>
    </xf>
    <xf numFmtId="49" fontId="16" fillId="0" borderId="44" xfId="0" applyNumberFormat="1" applyFon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wrapText="1"/>
    </xf>
    <xf numFmtId="49" fontId="6" fillId="0" borderId="0" xfId="0" applyNumberFormat="1" applyFont="1" applyAlignment="1">
      <alignment horizontal="left" vertical="center"/>
    </xf>
    <xf numFmtId="4" fontId="16" fillId="6" borderId="41" xfId="0" applyNumberFormat="1" applyFont="1" applyFill="1" applyBorder="1" applyAlignment="1" applyProtection="1">
      <alignment vertical="top" shrinkToFit="1"/>
      <protection locked="0"/>
    </xf>
    <xf numFmtId="4" fontId="16" fillId="6" borderId="44" xfId="0" applyNumberFormat="1" applyFont="1" applyFill="1" applyBorder="1" applyAlignment="1" applyProtection="1">
      <alignment vertical="top" shrinkToFit="1"/>
      <protection locked="0"/>
    </xf>
    <xf numFmtId="0" fontId="9" fillId="6" borderId="0" xfId="0" applyFont="1" applyFill="1" applyAlignment="1" applyProtection="1">
      <alignment horizontal="left" vertical="center"/>
      <protection locked="0"/>
    </xf>
    <xf numFmtId="0" fontId="21" fillId="7" borderId="0" xfId="2" applyFont="1" applyFill="1"/>
    <xf numFmtId="0" fontId="20" fillId="7" borderId="46" xfId="2" applyFill="1" applyBorder="1"/>
    <xf numFmtId="0" fontId="20" fillId="7" borderId="47" xfId="2" applyFill="1" applyBorder="1"/>
    <xf numFmtId="0" fontId="22" fillId="7" borderId="47" xfId="3" applyFill="1" applyBorder="1">
      <alignment horizontal="left" vertical="center" wrapText="1"/>
    </xf>
    <xf numFmtId="0" fontId="20" fillId="7" borderId="48" xfId="2" applyFill="1" applyBorder="1"/>
    <xf numFmtId="0" fontId="20" fillId="0" borderId="0" xfId="2"/>
    <xf numFmtId="0" fontId="20" fillId="7" borderId="49" xfId="2" applyFill="1" applyBorder="1"/>
    <xf numFmtId="0" fontId="20" fillId="7" borderId="0" xfId="2" applyFill="1"/>
    <xf numFmtId="0" fontId="23" fillId="7" borderId="0" xfId="4" applyFill="1">
      <alignment horizontal="left" vertical="center" wrapText="1"/>
    </xf>
    <xf numFmtId="0" fontId="20" fillId="7" borderId="50" xfId="2" applyFill="1" applyBorder="1"/>
    <xf numFmtId="0" fontId="24" fillId="7" borderId="49" xfId="5" applyFill="1" applyBorder="1">
      <alignment horizontal="left" vertical="center" wrapText="1"/>
    </xf>
    <xf numFmtId="0" fontId="24" fillId="7" borderId="0" xfId="5" applyFill="1">
      <alignment horizontal="left" vertical="center" wrapText="1"/>
    </xf>
    <xf numFmtId="0" fontId="20" fillId="7" borderId="51" xfId="2" applyFill="1" applyBorder="1" applyAlignment="1">
      <alignment horizontal="center"/>
    </xf>
    <xf numFmtId="0" fontId="25" fillId="8" borderId="53" xfId="6" applyFill="1" applyBorder="1">
      <alignment horizontal="center" vertical="center" wrapText="1"/>
    </xf>
    <xf numFmtId="0" fontId="25" fillId="8" borderId="38" xfId="6" applyFill="1" applyBorder="1">
      <alignment horizontal="center" vertical="center" wrapText="1"/>
    </xf>
    <xf numFmtId="0" fontId="25" fillId="8" borderId="54" xfId="6" applyFill="1" applyBorder="1">
      <alignment horizontal="center" vertical="center" wrapText="1"/>
    </xf>
    <xf numFmtId="0" fontId="25" fillId="8" borderId="55" xfId="6" applyFill="1" applyBorder="1">
      <alignment horizontal="center" vertical="center" wrapText="1"/>
    </xf>
    <xf numFmtId="0" fontId="25" fillId="8" borderId="56" xfId="6" applyFill="1" applyBorder="1">
      <alignment horizontal="center" vertical="center" wrapText="1"/>
    </xf>
    <xf numFmtId="0" fontId="26" fillId="7" borderId="51" xfId="2" applyFont="1" applyFill="1" applyBorder="1"/>
    <xf numFmtId="0" fontId="26" fillId="7" borderId="57" xfId="2" applyFont="1" applyFill="1" applyBorder="1"/>
    <xf numFmtId="0" fontId="26" fillId="7" borderId="51" xfId="2" applyFont="1" applyFill="1" applyBorder="1" applyAlignment="1">
      <alignment horizontal="right"/>
    </xf>
    <xf numFmtId="0" fontId="26" fillId="7" borderId="18" xfId="2" applyFont="1" applyFill="1" applyBorder="1"/>
    <xf numFmtId="165" fontId="26" fillId="7" borderId="51" xfId="2" applyNumberFormat="1" applyFont="1" applyFill="1" applyBorder="1" applyAlignment="1">
      <alignment horizontal="center"/>
    </xf>
    <xf numFmtId="0" fontId="20" fillId="7" borderId="58" xfId="2" applyFill="1" applyBorder="1"/>
    <xf numFmtId="0" fontId="20" fillId="0" borderId="51" xfId="2" applyBorder="1"/>
    <xf numFmtId="0" fontId="20" fillId="0" borderId="51" xfId="2" applyBorder="1" applyAlignment="1">
      <alignment horizontal="right"/>
    </xf>
    <xf numFmtId="0" fontId="20" fillId="0" borderId="51" xfId="2" applyBorder="1" applyAlignment="1">
      <alignment wrapText="1"/>
    </xf>
    <xf numFmtId="0" fontId="20" fillId="0" borderId="51" xfId="2" applyBorder="1" applyAlignment="1">
      <alignment horizontal="center"/>
    </xf>
    <xf numFmtId="166" fontId="20" fillId="0" borderId="51" xfId="2" applyNumberFormat="1" applyBorder="1" applyAlignment="1">
      <alignment horizontal="center"/>
    </xf>
    <xf numFmtId="165" fontId="20" fillId="6" borderId="51" xfId="2" applyNumberFormat="1" applyFill="1" applyBorder="1" applyAlignment="1">
      <alignment horizontal="center"/>
    </xf>
    <xf numFmtId="165" fontId="20" fillId="0" borderId="51" xfId="2" applyNumberFormat="1" applyBorder="1" applyAlignment="1">
      <alignment horizontal="center"/>
    </xf>
    <xf numFmtId="165" fontId="20" fillId="0" borderId="0" xfId="2" applyNumberFormat="1"/>
    <xf numFmtId="0" fontId="20" fillId="0" borderId="49" xfId="2" applyBorder="1"/>
    <xf numFmtId="0" fontId="20" fillId="0" borderId="0" xfId="2" applyAlignment="1">
      <alignment wrapText="1"/>
    </xf>
    <xf numFmtId="0" fontId="20" fillId="0" borderId="50" xfId="2" applyBorder="1"/>
    <xf numFmtId="0" fontId="27" fillId="0" borderId="51" xfId="2" applyFont="1" applyBorder="1" applyAlignment="1">
      <alignment wrapText="1"/>
    </xf>
    <xf numFmtId="0" fontId="27" fillId="0" borderId="0" xfId="2" applyFont="1" applyAlignment="1">
      <alignment wrapText="1"/>
    </xf>
    <xf numFmtId="0" fontId="20" fillId="0" borderId="59" xfId="2" applyBorder="1"/>
    <xf numFmtId="0" fontId="20" fillId="0" borderId="60" xfId="2" applyBorder="1"/>
    <xf numFmtId="0" fontId="20" fillId="0" borderId="61" xfId="2" applyBorder="1"/>
    <xf numFmtId="0" fontId="2" fillId="0" borderId="14" xfId="0" applyFont="1" applyBorder="1" applyAlignment="1">
      <alignment horizontal="left" vertical="center" indent="1"/>
    </xf>
    <xf numFmtId="49" fontId="6" fillId="2" borderId="13" xfId="0" applyNumberFormat="1" applyFont="1" applyFill="1" applyBorder="1" applyAlignment="1">
      <alignment horizontal="left" vertical="center"/>
    </xf>
    <xf numFmtId="4" fontId="16" fillId="3" borderId="62" xfId="0" applyNumberFormat="1" applyFont="1" applyFill="1" applyBorder="1" applyAlignment="1" applyProtection="1">
      <alignment vertical="top" shrinkToFit="1"/>
      <protection locked="0"/>
    </xf>
    <xf numFmtId="4" fontId="16" fillId="3" borderId="63" xfId="0" applyNumberFormat="1" applyFont="1" applyFill="1" applyBorder="1" applyAlignment="1" applyProtection="1">
      <alignment vertical="top" shrinkToFit="1"/>
      <protection locked="0"/>
    </xf>
    <xf numFmtId="0" fontId="9" fillId="2" borderId="55" xfId="0" applyFont="1" applyFill="1" applyBorder="1" applyAlignment="1">
      <alignment vertical="top"/>
    </xf>
    <xf numFmtId="0" fontId="16" fillId="0" borderId="25" xfId="0" applyFont="1" applyBorder="1" applyAlignment="1">
      <alignment vertical="top"/>
    </xf>
    <xf numFmtId="49" fontId="16" fillId="0" borderId="0" xfId="0" applyNumberFormat="1" applyFont="1" applyAlignment="1">
      <alignment vertical="top"/>
    </xf>
    <xf numFmtId="164" fontId="17" fillId="0" borderId="0" xfId="0" quotePrefix="1" applyNumberFormat="1" applyFont="1" applyAlignment="1">
      <alignment horizontal="left" vertical="top" wrapText="1"/>
    </xf>
    <xf numFmtId="164" fontId="17" fillId="0" borderId="0" xfId="0" applyNumberFormat="1" applyFont="1" applyAlignment="1">
      <alignment horizontal="center" vertical="top" wrapText="1" shrinkToFit="1"/>
    </xf>
    <xf numFmtId="164" fontId="17" fillId="0" borderId="0" xfId="0" applyNumberFormat="1" applyFont="1" applyAlignment="1">
      <alignment vertical="top" wrapText="1" shrinkToFit="1"/>
    </xf>
    <xf numFmtId="4" fontId="16" fillId="0" borderId="26" xfId="0" applyNumberFormat="1" applyFont="1" applyBorder="1" applyAlignment="1">
      <alignment vertical="top" shrinkToFit="1"/>
    </xf>
    <xf numFmtId="0" fontId="9" fillId="2" borderId="35" xfId="0" applyFont="1" applyFill="1" applyBorder="1" applyAlignment="1">
      <alignment vertical="top"/>
    </xf>
    <xf numFmtId="49" fontId="9" fillId="2" borderId="36" xfId="0" applyNumberFormat="1" applyFont="1" applyFill="1" applyBorder="1" applyAlignment="1">
      <alignment vertical="top"/>
    </xf>
    <xf numFmtId="49" fontId="9" fillId="2" borderId="36" xfId="0" applyNumberFormat="1" applyFont="1" applyFill="1" applyBorder="1" applyAlignment="1">
      <alignment horizontal="left" vertical="top" wrapText="1"/>
    </xf>
    <xf numFmtId="0" fontId="9" fillId="2" borderId="36" xfId="0" applyFont="1" applyFill="1" applyBorder="1" applyAlignment="1">
      <alignment horizontal="center" vertical="top"/>
    </xf>
    <xf numFmtId="0" fontId="9" fillId="2" borderId="36" xfId="0" applyFont="1" applyFill="1" applyBorder="1" applyAlignment="1">
      <alignment vertical="top"/>
    </xf>
    <xf numFmtId="4" fontId="9" fillId="2" borderId="37" xfId="0" applyNumberFormat="1" applyFont="1" applyFill="1" applyBorder="1" applyAlignment="1">
      <alignment vertical="top" shrinkToFit="1"/>
    </xf>
    <xf numFmtId="49" fontId="6" fillId="2" borderId="18" xfId="0" applyNumberFormat="1" applyFont="1" applyFill="1" applyBorder="1" applyAlignment="1">
      <alignment horizontal="left" vertical="top" wrapText="1"/>
    </xf>
    <xf numFmtId="0" fontId="6" fillId="0" borderId="14" xfId="0" applyFont="1" applyBorder="1" applyAlignment="1">
      <alignment horizontal="left" indent="1"/>
    </xf>
    <xf numFmtId="0" fontId="6" fillId="0" borderId="9" xfId="0" applyFont="1" applyBorder="1" applyAlignment="1">
      <alignment horizontal="left" indent="1"/>
    </xf>
    <xf numFmtId="0" fontId="0" fillId="0" borderId="6" xfId="0" applyBorder="1" applyAlignment="1">
      <alignment horizontal="right" vertical="center"/>
    </xf>
    <xf numFmtId="0" fontId="28" fillId="0" borderId="0" xfId="7"/>
    <xf numFmtId="0" fontId="28" fillId="0" borderId="0" xfId="7" applyAlignment="1">
      <alignment horizontal="left" vertical="center"/>
    </xf>
    <xf numFmtId="0" fontId="3" fillId="0" borderId="0" xfId="7" applyFont="1" applyAlignment="1">
      <alignment horizontal="left" vertical="center"/>
    </xf>
    <xf numFmtId="0" fontId="28" fillId="0" borderId="0" xfId="7" applyAlignment="1">
      <alignment vertical="center"/>
    </xf>
    <xf numFmtId="0" fontId="28" fillId="0" borderId="49" xfId="7" applyBorder="1" applyAlignment="1">
      <alignment vertical="center"/>
    </xf>
    <xf numFmtId="0" fontId="30" fillId="0" borderId="0" xfId="7" applyFont="1" applyAlignment="1">
      <alignment horizontal="left" vertical="center"/>
    </xf>
    <xf numFmtId="0" fontId="2" fillId="0" borderId="0" xfId="7" applyFont="1" applyAlignment="1">
      <alignment horizontal="left" vertical="center"/>
    </xf>
    <xf numFmtId="167" fontId="2" fillId="0" borderId="0" xfId="7" applyNumberFormat="1" applyFont="1" applyAlignment="1">
      <alignment horizontal="left" vertical="center"/>
    </xf>
    <xf numFmtId="0" fontId="2" fillId="0" borderId="0" xfId="7" applyFont="1" applyAlignment="1">
      <alignment horizontal="left" vertical="center" wrapText="1"/>
    </xf>
    <xf numFmtId="0" fontId="28" fillId="0" borderId="64" xfId="7" applyBorder="1" applyAlignment="1">
      <alignment vertical="center"/>
    </xf>
    <xf numFmtId="4" fontId="31" fillId="0" borderId="0" xfId="7" applyNumberFormat="1" applyFont="1" applyAlignment="1">
      <alignment vertical="center"/>
    </xf>
    <xf numFmtId="0" fontId="28" fillId="9" borderId="0" xfId="7" applyFill="1" applyAlignment="1">
      <alignment vertical="center"/>
    </xf>
    <xf numFmtId="0" fontId="28" fillId="0" borderId="59" xfId="7" applyBorder="1" applyAlignment="1">
      <alignment vertical="center"/>
    </xf>
    <xf numFmtId="0" fontId="28" fillId="0" borderId="60" xfId="7" applyBorder="1" applyAlignment="1">
      <alignment vertical="center"/>
    </xf>
    <xf numFmtId="0" fontId="28" fillId="0" borderId="46" xfId="7" applyBorder="1" applyAlignment="1">
      <alignment vertical="center"/>
    </xf>
    <xf numFmtId="0" fontId="28" fillId="0" borderId="47" xfId="7" applyBorder="1" applyAlignment="1">
      <alignment vertical="center"/>
    </xf>
    <xf numFmtId="0" fontId="4" fillId="9" borderId="0" xfId="7" applyFont="1" applyFill="1" applyAlignment="1">
      <alignment horizontal="left" vertical="center"/>
    </xf>
    <xf numFmtId="0" fontId="4" fillId="9" borderId="0" xfId="7" applyFont="1" applyFill="1" applyAlignment="1">
      <alignment horizontal="right" vertical="center"/>
    </xf>
    <xf numFmtId="0" fontId="32" fillId="0" borderId="0" xfId="7" applyFont="1" applyAlignment="1">
      <alignment horizontal="left" vertical="center"/>
    </xf>
    <xf numFmtId="0" fontId="33" fillId="0" borderId="0" xfId="7" applyFont="1" applyAlignment="1">
      <alignment vertical="center"/>
    </xf>
    <xf numFmtId="0" fontId="33" fillId="0" borderId="49" xfId="7" applyFont="1" applyBorder="1" applyAlignment="1">
      <alignment vertical="center"/>
    </xf>
    <xf numFmtId="0" fontId="33" fillId="0" borderId="65" xfId="7" applyFont="1" applyBorder="1" applyAlignment="1">
      <alignment horizontal="left" vertical="center"/>
    </xf>
    <xf numFmtId="0" fontId="33" fillId="0" borderId="65" xfId="7" applyFont="1" applyBorder="1" applyAlignment="1">
      <alignment vertical="center"/>
    </xf>
    <xf numFmtId="4" fontId="33" fillId="0" borderId="65" xfId="7" applyNumberFormat="1" applyFont="1" applyBorder="1" applyAlignment="1">
      <alignment vertical="center"/>
    </xf>
    <xf numFmtId="0" fontId="34" fillId="0" borderId="0" xfId="7" applyFont="1" applyAlignment="1">
      <alignment vertical="center"/>
    </xf>
    <xf numFmtId="0" fontId="34" fillId="0" borderId="49" xfId="7" applyFont="1" applyBorder="1" applyAlignment="1">
      <alignment vertical="center"/>
    </xf>
    <xf numFmtId="0" fontId="34" fillId="0" borderId="65" xfId="7" applyFont="1" applyBorder="1" applyAlignment="1">
      <alignment horizontal="left" vertical="center"/>
    </xf>
    <xf numFmtId="0" fontId="34" fillId="0" borderId="65" xfId="7" applyFont="1" applyBorder="1" applyAlignment="1">
      <alignment vertical="center"/>
    </xf>
    <xf numFmtId="4" fontId="34" fillId="0" borderId="65" xfId="7" applyNumberFormat="1" applyFont="1" applyBorder="1" applyAlignment="1">
      <alignment vertical="center"/>
    </xf>
    <xf numFmtId="0" fontId="28" fillId="0" borderId="0" xfId="7" applyAlignment="1">
      <alignment horizontal="center" vertical="center" wrapText="1"/>
    </xf>
    <xf numFmtId="0" fontId="28" fillId="0" borderId="49" xfId="7" applyBorder="1" applyAlignment="1">
      <alignment horizontal="center" vertical="center" wrapText="1"/>
    </xf>
    <xf numFmtId="0" fontId="4" fillId="9" borderId="66" xfId="7" applyFont="1" applyFill="1" applyBorder="1" applyAlignment="1">
      <alignment horizontal="center" vertical="center" wrapText="1"/>
    </xf>
    <xf numFmtId="0" fontId="4" fillId="9" borderId="67" xfId="7" applyFont="1" applyFill="1" applyBorder="1" applyAlignment="1">
      <alignment horizontal="center" vertical="center" wrapText="1"/>
    </xf>
    <xf numFmtId="0" fontId="35" fillId="0" borderId="66" xfId="7" applyFont="1" applyBorder="1" applyAlignment="1">
      <alignment horizontal="center" vertical="center" wrapText="1"/>
    </xf>
    <xf numFmtId="0" fontId="35" fillId="0" borderId="67" xfId="7" applyFont="1" applyBorder="1" applyAlignment="1">
      <alignment horizontal="center" vertical="center" wrapText="1"/>
    </xf>
    <xf numFmtId="0" fontId="35" fillId="0" borderId="68" xfId="7" applyFont="1" applyBorder="1" applyAlignment="1">
      <alignment horizontal="center" vertical="center" wrapText="1"/>
    </xf>
    <xf numFmtId="0" fontId="31" fillId="0" borderId="0" xfId="7" applyFont="1" applyAlignment="1">
      <alignment horizontal="left" vertical="center"/>
    </xf>
    <xf numFmtId="4" fontId="31" fillId="0" borderId="0" xfId="7" applyNumberFormat="1" applyFont="1"/>
    <xf numFmtId="0" fontId="28" fillId="0" borderId="69" xfId="7" applyBorder="1" applyAlignment="1">
      <alignment vertical="center"/>
    </xf>
    <xf numFmtId="164" fontId="36" fillId="0" borderId="64" xfId="7" applyNumberFormat="1" applyFont="1" applyBorder="1"/>
    <xf numFmtId="164" fontId="36" fillId="0" borderId="70" xfId="7" applyNumberFormat="1" applyFont="1" applyBorder="1"/>
    <xf numFmtId="4" fontId="37" fillId="0" borderId="0" xfId="7" applyNumberFormat="1" applyFont="1" applyAlignment="1">
      <alignment vertical="center"/>
    </xf>
    <xf numFmtId="0" fontId="38" fillId="0" borderId="0" xfId="7" applyFont="1"/>
    <xf numFmtId="0" fontId="38" fillId="0" borderId="49" xfId="7" applyFont="1" applyBorder="1"/>
    <xf numFmtId="0" fontId="38" fillId="0" borderId="0" xfId="7" applyFont="1" applyAlignment="1">
      <alignment horizontal="left"/>
    </xf>
    <xf numFmtId="0" fontId="33" fillId="0" borderId="0" xfId="7" applyFont="1" applyAlignment="1">
      <alignment horizontal="left"/>
    </xf>
    <xf numFmtId="0" fontId="38" fillId="0" borderId="0" xfId="7" applyFont="1" applyProtection="1">
      <protection locked="0"/>
    </xf>
    <xf numFmtId="4" fontId="33" fillId="0" borderId="0" xfId="7" applyNumberFormat="1" applyFont="1"/>
    <xf numFmtId="0" fontId="38" fillId="0" borderId="71" xfId="7" applyFont="1" applyBorder="1"/>
    <xf numFmtId="164" fontId="38" fillId="0" borderId="0" xfId="7" applyNumberFormat="1" applyFont="1"/>
    <xf numFmtId="164" fontId="38" fillId="0" borderId="72" xfId="7" applyNumberFormat="1" applyFont="1" applyBorder="1"/>
    <xf numFmtId="0" fontId="38" fillId="0" borderId="0" xfId="7" applyFont="1" applyAlignment="1">
      <alignment horizontal="center"/>
    </xf>
    <xf numFmtId="4" fontId="38" fillId="0" borderId="0" xfId="7" applyNumberFormat="1" applyFont="1" applyAlignment="1">
      <alignment vertical="center"/>
    </xf>
    <xf numFmtId="0" fontId="34" fillId="0" borderId="0" xfId="7" applyFont="1" applyAlignment="1">
      <alignment horizontal="left"/>
    </xf>
    <xf numFmtId="4" fontId="34" fillId="0" borderId="0" xfId="7" applyNumberFormat="1" applyFont="1"/>
    <xf numFmtId="0" fontId="4" fillId="0" borderId="73" xfId="7" applyFont="1" applyBorder="1" applyAlignment="1">
      <alignment horizontal="center" vertical="center"/>
    </xf>
    <xf numFmtId="49" fontId="4" fillId="0" borderId="73" xfId="7" applyNumberFormat="1" applyFont="1" applyBorder="1" applyAlignment="1">
      <alignment horizontal="left" vertical="center" wrapText="1"/>
    </xf>
    <xf numFmtId="0" fontId="4" fillId="0" borderId="73" xfId="7" applyFont="1" applyBorder="1" applyAlignment="1">
      <alignment horizontal="left" vertical="center" wrapText="1"/>
    </xf>
    <xf numFmtId="0" fontId="4" fillId="0" borderId="73" xfId="7" applyFont="1" applyBorder="1" applyAlignment="1">
      <alignment horizontal="center" vertical="center" wrapText="1"/>
    </xf>
    <xf numFmtId="168" fontId="4" fillId="0" borderId="73" xfId="7" applyNumberFormat="1" applyFont="1" applyBorder="1" applyAlignment="1">
      <alignment vertical="center"/>
    </xf>
    <xf numFmtId="4" fontId="4" fillId="5" borderId="73" xfId="7" applyNumberFormat="1" applyFont="1" applyFill="1" applyBorder="1" applyAlignment="1" applyProtection="1">
      <alignment vertical="center"/>
      <protection locked="0"/>
    </xf>
    <xf numFmtId="4" fontId="4" fillId="0" borderId="73" xfId="7" applyNumberFormat="1" applyFont="1" applyBorder="1" applyAlignment="1">
      <alignment vertical="center"/>
    </xf>
    <xf numFmtId="0" fontId="35" fillId="5" borderId="71" xfId="7" applyFont="1" applyFill="1" applyBorder="1" applyAlignment="1" applyProtection="1">
      <alignment horizontal="left" vertical="center"/>
      <protection locked="0"/>
    </xf>
    <xf numFmtId="0" fontId="35" fillId="0" borderId="0" xfId="7" applyFont="1" applyAlignment="1">
      <alignment horizontal="center" vertical="center"/>
    </xf>
    <xf numFmtId="164" fontId="35" fillId="0" borderId="0" xfId="7" applyNumberFormat="1" applyFont="1" applyAlignment="1">
      <alignment vertical="center"/>
    </xf>
    <xf numFmtId="164" fontId="35" fillId="0" borderId="72" xfId="7" applyNumberFormat="1" applyFont="1" applyBorder="1" applyAlignment="1">
      <alignment vertical="center"/>
    </xf>
    <xf numFmtId="0" fontId="4" fillId="0" borderId="0" xfId="7" applyFont="1" applyAlignment="1">
      <alignment horizontal="left" vertical="center"/>
    </xf>
    <xf numFmtId="4" fontId="28" fillId="0" borderId="0" xfId="7" applyNumberFormat="1" applyAlignment="1">
      <alignment vertical="center"/>
    </xf>
    <xf numFmtId="0" fontId="28" fillId="0" borderId="0" xfId="7" applyAlignment="1" applyProtection="1">
      <alignment vertical="center"/>
      <protection locked="0"/>
    </xf>
    <xf numFmtId="0" fontId="28" fillId="0" borderId="71" xfId="7" applyBorder="1" applyAlignment="1">
      <alignment vertical="center"/>
    </xf>
    <xf numFmtId="0" fontId="28" fillId="0" borderId="72" xfId="7" applyBorder="1" applyAlignment="1">
      <alignment vertical="center"/>
    </xf>
    <xf numFmtId="0" fontId="42" fillId="0" borderId="73" xfId="7" applyFont="1" applyBorder="1" applyAlignment="1">
      <alignment horizontal="center" vertical="center"/>
    </xf>
    <xf numFmtId="49" fontId="42" fillId="0" borderId="73" xfId="7" applyNumberFormat="1" applyFont="1" applyBorder="1" applyAlignment="1">
      <alignment horizontal="left" vertical="center" wrapText="1"/>
    </xf>
    <xf numFmtId="0" fontId="42" fillId="0" borderId="73" xfId="7" applyFont="1" applyBorder="1" applyAlignment="1">
      <alignment horizontal="left" vertical="center" wrapText="1"/>
    </xf>
    <xf numFmtId="0" fontId="42" fillId="0" borderId="73" xfId="7" applyFont="1" applyBorder="1" applyAlignment="1">
      <alignment horizontal="center" vertical="center" wrapText="1"/>
    </xf>
    <xf numFmtId="168" fontId="42" fillId="0" borderId="73" xfId="7" applyNumberFormat="1" applyFont="1" applyBorder="1" applyAlignment="1">
      <alignment vertical="center"/>
    </xf>
    <xf numFmtId="4" fontId="42" fillId="5" borderId="73" xfId="7" applyNumberFormat="1" applyFont="1" applyFill="1" applyBorder="1" applyAlignment="1" applyProtection="1">
      <alignment vertical="center"/>
      <protection locked="0"/>
    </xf>
    <xf numFmtId="4" fontId="42" fillId="0" borderId="73" xfId="7" applyNumberFormat="1" applyFont="1" applyBorder="1" applyAlignment="1">
      <alignment vertical="center"/>
    </xf>
    <xf numFmtId="0" fontId="43" fillId="0" borderId="0" xfId="7" applyFont="1" applyAlignment="1">
      <alignment horizontal="left" vertical="center"/>
    </xf>
    <xf numFmtId="0" fontId="45" fillId="0" borderId="0" xfId="7" applyFont="1" applyAlignment="1">
      <alignment vertical="center"/>
    </xf>
    <xf numFmtId="0" fontId="45" fillId="0" borderId="0" xfId="7" applyFont="1" applyAlignment="1">
      <alignment horizontal="left" vertical="center"/>
    </xf>
    <xf numFmtId="0" fontId="45" fillId="0" borderId="0" xfId="7" applyFont="1" applyAlignment="1">
      <alignment horizontal="left" vertical="center" wrapText="1"/>
    </xf>
    <xf numFmtId="168" fontId="45" fillId="0" borderId="0" xfId="7" applyNumberFormat="1" applyFont="1" applyAlignment="1">
      <alignment vertical="center"/>
    </xf>
    <xf numFmtId="0" fontId="45" fillId="0" borderId="0" xfId="7" applyFont="1" applyAlignment="1" applyProtection="1">
      <alignment vertical="center"/>
      <protection locked="0"/>
    </xf>
    <xf numFmtId="0" fontId="28" fillId="0" borderId="74" xfId="7" applyBorder="1" applyAlignment="1">
      <alignment vertical="center"/>
    </xf>
    <xf numFmtId="0" fontId="28" fillId="0" borderId="65" xfId="7" applyBorder="1" applyAlignment="1">
      <alignment vertical="center"/>
    </xf>
    <xf numFmtId="0" fontId="28" fillId="0" borderId="75" xfId="7" applyBorder="1" applyAlignment="1">
      <alignment vertical="center"/>
    </xf>
    <xf numFmtId="49" fontId="0" fillId="2" borderId="0" xfId="0" applyNumberFormat="1" applyFill="1" applyAlignment="1">
      <alignment wrapText="1"/>
    </xf>
    <xf numFmtId="49" fontId="0" fillId="2" borderId="2" xfId="0" applyNumberFormat="1" applyFill="1" applyBorder="1" applyAlignment="1">
      <alignment wrapText="1"/>
    </xf>
    <xf numFmtId="49" fontId="6" fillId="2" borderId="0" xfId="0" applyNumberFormat="1" applyFont="1" applyFill="1" applyAlignment="1">
      <alignment horizontal="left" vertical="center"/>
    </xf>
    <xf numFmtId="4" fontId="14" fillId="0" borderId="18" xfId="0" applyNumberFormat="1" applyFont="1" applyBorder="1" applyAlignment="1">
      <alignment vertical="center"/>
    </xf>
    <xf numFmtId="4" fontId="14" fillId="0" borderId="28" xfId="0" applyNumberFormat="1" applyFont="1" applyBorder="1" applyAlignment="1">
      <alignment vertical="center"/>
    </xf>
    <xf numFmtId="4" fontId="14" fillId="0" borderId="36" xfId="0" applyNumberFormat="1" applyFont="1" applyBorder="1" applyAlignment="1">
      <alignment vertical="center"/>
    </xf>
    <xf numFmtId="1" fontId="9" fillId="0" borderId="6" xfId="0" applyNumberFormat="1" applyFont="1" applyBorder="1" applyAlignment="1">
      <alignment horizontal="right" vertical="center" wrapText="1"/>
    </xf>
    <xf numFmtId="4" fontId="12" fillId="0" borderId="36" xfId="0" applyNumberFormat="1" applyFont="1" applyBorder="1" applyAlignment="1">
      <alignment vertical="center"/>
    </xf>
    <xf numFmtId="0" fontId="6" fillId="0" borderId="14" xfId="0" applyFont="1" applyBorder="1" applyAlignment="1">
      <alignment horizontal="left" vertical="center" indent="1"/>
    </xf>
    <xf numFmtId="0" fontId="2" fillId="0" borderId="1" xfId="0" applyFont="1" applyBorder="1"/>
    <xf numFmtId="0" fontId="18" fillId="0" borderId="18" xfId="0" applyFont="1" applyBorder="1" applyAlignment="1">
      <alignment vertical="top"/>
    </xf>
    <xf numFmtId="0" fontId="18" fillId="0" borderId="39" xfId="0" applyFont="1" applyBorder="1" applyAlignment="1">
      <alignment vertical="top"/>
    </xf>
    <xf numFmtId="0" fontId="18" fillId="0" borderId="0" xfId="0" applyFont="1" applyAlignment="1">
      <alignment vertical="top"/>
    </xf>
    <xf numFmtId="0" fontId="18" fillId="0" borderId="26" xfId="0" applyFont="1" applyBorder="1" applyAlignment="1">
      <alignment vertical="top"/>
    </xf>
    <xf numFmtId="0" fontId="0" fillId="6" borderId="0" xfId="0" applyFill="1" applyAlignment="1">
      <alignment wrapText="1"/>
    </xf>
    <xf numFmtId="0" fontId="0" fillId="6" borderId="0" xfId="0" applyFill="1"/>
    <xf numFmtId="4" fontId="14" fillId="0" borderId="6" xfId="0" applyNumberFormat="1" applyFont="1" applyBorder="1" applyAlignment="1">
      <alignment horizontal="right" vertical="center" indent="1"/>
    </xf>
    <xf numFmtId="0" fontId="35" fillId="0" borderId="0" xfId="7" applyFont="1" applyAlignment="1">
      <alignment horizontal="center" vertical="center" wrapText="1"/>
    </xf>
    <xf numFmtId="0" fontId="28" fillId="0" borderId="55" xfId="7" applyBorder="1" applyAlignment="1">
      <alignment vertical="center"/>
    </xf>
    <xf numFmtId="0" fontId="28" fillId="0" borderId="18" xfId="7" applyBorder="1" applyAlignment="1">
      <alignment vertical="center"/>
    </xf>
    <xf numFmtId="0" fontId="28" fillId="0" borderId="25" xfId="7" applyBorder="1" applyAlignment="1">
      <alignment vertical="center"/>
    </xf>
    <xf numFmtId="0" fontId="28" fillId="0" borderId="26" xfId="7" applyBorder="1" applyAlignment="1">
      <alignment vertical="center"/>
    </xf>
    <xf numFmtId="49" fontId="6" fillId="0" borderId="0" xfId="7" applyNumberFormat="1" applyFont="1" applyAlignment="1">
      <alignment horizontal="left" vertical="center"/>
    </xf>
    <xf numFmtId="0" fontId="28" fillId="0" borderId="25" xfId="7" applyBorder="1" applyAlignment="1">
      <alignment horizontal="center" vertical="center" wrapText="1"/>
    </xf>
    <xf numFmtId="0" fontId="38" fillId="0" borderId="25" xfId="7" applyFont="1" applyBorder="1"/>
    <xf numFmtId="0" fontId="28" fillId="0" borderId="25" xfId="7" applyBorder="1" applyAlignment="1" applyProtection="1">
      <alignment vertical="center"/>
      <protection locked="0"/>
    </xf>
    <xf numFmtId="0" fontId="39" fillId="0" borderId="0" xfId="7" applyFont="1" applyAlignment="1">
      <alignment horizontal="left" vertical="center"/>
    </xf>
    <xf numFmtId="0" fontId="41" fillId="0" borderId="0" xfId="8" applyFont="1" applyBorder="1" applyAlignment="1">
      <alignment vertical="center" wrapText="1"/>
    </xf>
    <xf numFmtId="0" fontId="45" fillId="0" borderId="25" xfId="7" applyFont="1" applyBorder="1" applyAlignment="1">
      <alignment vertical="center"/>
    </xf>
    <xf numFmtId="0" fontId="28" fillId="0" borderId="10" xfId="7" applyBorder="1" applyAlignment="1">
      <alignment vertical="center"/>
    </xf>
    <xf numFmtId="0" fontId="28" fillId="0" borderId="6" xfId="7" applyBorder="1" applyAlignment="1">
      <alignment vertical="center"/>
    </xf>
    <xf numFmtId="0" fontId="28" fillId="0" borderId="27" xfId="7" applyBorder="1" applyAlignment="1">
      <alignment vertical="center"/>
    </xf>
    <xf numFmtId="0" fontId="41" fillId="0" borderId="0" xfId="8" applyFont="1" applyBorder="1" applyAlignment="1" applyProtection="1">
      <alignment vertical="center" wrapText="1"/>
    </xf>
    <xf numFmtId="0" fontId="44" fillId="0" borderId="0" xfId="7" applyFont="1" applyAlignment="1">
      <alignment vertical="center" wrapText="1"/>
    </xf>
    <xf numFmtId="0" fontId="28" fillId="0" borderId="39" xfId="7" applyBorder="1" applyAlignment="1">
      <alignment vertical="center"/>
    </xf>
    <xf numFmtId="0" fontId="4" fillId="9" borderId="76" xfId="7" applyFont="1" applyFill="1" applyBorder="1" applyAlignment="1">
      <alignment horizontal="center" vertical="center" wrapText="1"/>
    </xf>
    <xf numFmtId="0" fontId="38" fillId="0" borderId="26" xfId="7" applyFont="1" applyBorder="1"/>
    <xf numFmtId="0" fontId="4" fillId="0" borderId="77" xfId="7" applyFont="1" applyBorder="1" applyAlignment="1">
      <alignment horizontal="left" vertical="center" wrapText="1"/>
    </xf>
    <xf numFmtId="0" fontId="42" fillId="0" borderId="77" xfId="7" applyFont="1" applyBorder="1" applyAlignment="1">
      <alignment horizontal="left" vertical="center" wrapText="1"/>
    </xf>
    <xf numFmtId="0" fontId="45" fillId="0" borderId="26" xfId="7" applyFont="1" applyBorder="1" applyAlignment="1">
      <alignment vertical="center"/>
    </xf>
    <xf numFmtId="49" fontId="6" fillId="6" borderId="6" xfId="0" applyNumberFormat="1" applyFont="1" applyFill="1" applyBorder="1" applyAlignment="1" applyProtection="1">
      <alignment horizontal="left" vertical="center" wrapText="1"/>
      <protection locked="0"/>
    </xf>
    <xf numFmtId="0" fontId="1" fillId="0" borderId="0" xfId="9"/>
    <xf numFmtId="0" fontId="3" fillId="0" borderId="0" xfId="9" applyFont="1" applyAlignment="1">
      <alignment horizontal="left" vertical="center"/>
    </xf>
    <xf numFmtId="0" fontId="1" fillId="0" borderId="49" xfId="9" applyBorder="1" applyAlignment="1">
      <alignment vertical="center"/>
    </xf>
    <xf numFmtId="0" fontId="1" fillId="0" borderId="0" xfId="9" applyAlignment="1">
      <alignment vertical="center"/>
    </xf>
    <xf numFmtId="0" fontId="47" fillId="0" borderId="0" xfId="9" applyFont="1" applyAlignment="1">
      <alignment horizontal="left" vertical="center" wrapText="1"/>
    </xf>
    <xf numFmtId="0" fontId="1" fillId="0" borderId="59" xfId="9" applyBorder="1" applyAlignment="1">
      <alignment vertical="center"/>
    </xf>
    <xf numFmtId="0" fontId="1" fillId="0" borderId="60" xfId="9" applyBorder="1" applyAlignment="1">
      <alignment vertical="center"/>
    </xf>
    <xf numFmtId="0" fontId="46" fillId="0" borderId="0" xfId="9" applyFont="1" applyAlignment="1">
      <alignment horizontal="center" vertical="center"/>
    </xf>
    <xf numFmtId="0" fontId="1" fillId="0" borderId="46" xfId="9" applyBorder="1" applyAlignment="1">
      <alignment vertical="center"/>
    </xf>
    <xf numFmtId="0" fontId="1" fillId="0" borderId="47" xfId="9" applyBorder="1" applyAlignment="1">
      <alignment vertical="center"/>
    </xf>
    <xf numFmtId="0" fontId="29" fillId="0" borderId="0" xfId="9" applyFont="1" applyAlignment="1">
      <alignment horizontal="left" vertical="center"/>
    </xf>
    <xf numFmtId="0" fontId="1" fillId="0" borderId="49" xfId="9" applyBorder="1" applyAlignment="1">
      <alignment horizontal="center" vertical="center" wrapText="1"/>
    </xf>
    <xf numFmtId="0" fontId="4" fillId="9" borderId="66" xfId="9" applyFont="1" applyFill="1" applyBorder="1" applyAlignment="1">
      <alignment horizontal="center" vertical="center" wrapText="1"/>
    </xf>
    <xf numFmtId="0" fontId="4" fillId="9" borderId="67" xfId="9" applyFont="1" applyFill="1" applyBorder="1" applyAlignment="1">
      <alignment horizontal="center" vertical="center" wrapText="1"/>
    </xf>
    <xf numFmtId="0" fontId="4" fillId="9" borderId="68" xfId="9" applyFont="1" applyFill="1" applyBorder="1" applyAlignment="1">
      <alignment horizontal="center" vertical="center" wrapText="1"/>
    </xf>
    <xf numFmtId="0" fontId="1" fillId="0" borderId="0" xfId="9" applyAlignment="1">
      <alignment horizontal="center" vertical="center" wrapText="1"/>
    </xf>
    <xf numFmtId="0" fontId="35" fillId="0" borderId="66" xfId="9" applyFont="1" applyBorder="1" applyAlignment="1">
      <alignment horizontal="center" vertical="center" wrapText="1"/>
    </xf>
    <xf numFmtId="0" fontId="35" fillId="0" borderId="67" xfId="9" applyFont="1" applyBorder="1" applyAlignment="1">
      <alignment horizontal="center" vertical="center" wrapText="1"/>
    </xf>
    <xf numFmtId="0" fontId="35" fillId="0" borderId="68" xfId="9" applyFont="1" applyBorder="1" applyAlignment="1">
      <alignment horizontal="center" vertical="center" wrapText="1"/>
    </xf>
    <xf numFmtId="0" fontId="31" fillId="0" borderId="0" xfId="9" applyFont="1" applyAlignment="1">
      <alignment horizontal="left" vertical="center"/>
    </xf>
    <xf numFmtId="4" fontId="31" fillId="0" borderId="0" xfId="9" applyNumberFormat="1" applyFont="1"/>
    <xf numFmtId="0" fontId="4" fillId="0" borderId="69" xfId="9" applyFont="1" applyBorder="1" applyAlignment="1">
      <alignment vertical="center"/>
    </xf>
    <xf numFmtId="0" fontId="4" fillId="0" borderId="64" xfId="9" applyFont="1" applyBorder="1" applyAlignment="1">
      <alignment vertical="center"/>
    </xf>
    <xf numFmtId="164" fontId="48" fillId="0" borderId="64" xfId="9" applyNumberFormat="1" applyFont="1" applyBorder="1"/>
    <xf numFmtId="164" fontId="48" fillId="0" borderId="70" xfId="9" applyNumberFormat="1" applyFont="1" applyBorder="1"/>
    <xf numFmtId="0" fontId="33" fillId="0" borderId="49" xfId="9" applyFont="1" applyBorder="1"/>
    <xf numFmtId="0" fontId="33" fillId="0" borderId="0" xfId="9" applyFont="1" applyAlignment="1">
      <alignment horizontal="center"/>
    </xf>
    <xf numFmtId="0" fontId="38" fillId="0" borderId="0" xfId="9" applyFont="1" applyAlignment="1">
      <alignment horizontal="center"/>
    </xf>
    <xf numFmtId="0" fontId="33" fillId="0" borderId="0" xfId="9" applyFont="1" applyAlignment="1">
      <alignment wrapText="1"/>
    </xf>
    <xf numFmtId="0" fontId="33" fillId="0" borderId="0" xfId="9" applyFont="1"/>
    <xf numFmtId="0" fontId="33" fillId="0" borderId="0" xfId="9" applyFont="1" applyAlignment="1">
      <alignment horizontal="center" wrapText="1"/>
    </xf>
    <xf numFmtId="168" fontId="33" fillId="0" borderId="0" xfId="9" applyNumberFormat="1" applyFont="1"/>
    <xf numFmtId="4" fontId="33" fillId="0" borderId="0" xfId="9" applyNumberFormat="1" applyFont="1"/>
    <xf numFmtId="0" fontId="33" fillId="0" borderId="71" xfId="9" applyFont="1" applyBorder="1"/>
    <xf numFmtId="0" fontId="38" fillId="0" borderId="0" xfId="9" applyFont="1"/>
    <xf numFmtId="164" fontId="38" fillId="0" borderId="0" xfId="9" applyNumberFormat="1" applyFont="1"/>
    <xf numFmtId="164" fontId="38" fillId="0" borderId="72" xfId="9" applyNumberFormat="1" applyFont="1" applyBorder="1"/>
    <xf numFmtId="0" fontId="34" fillId="0" borderId="49" xfId="9" applyFont="1" applyBorder="1"/>
    <xf numFmtId="0" fontId="34" fillId="0" borderId="0" xfId="9" applyFont="1" applyAlignment="1">
      <alignment horizontal="center"/>
    </xf>
    <xf numFmtId="0" fontId="34" fillId="0" borderId="0" xfId="9" applyFont="1" applyAlignment="1">
      <alignment wrapText="1"/>
    </xf>
    <xf numFmtId="0" fontId="34" fillId="0" borderId="0" xfId="9" applyFont="1"/>
    <xf numFmtId="0" fontId="34" fillId="0" borderId="0" xfId="9" applyFont="1" applyAlignment="1">
      <alignment horizontal="center" wrapText="1"/>
    </xf>
    <xf numFmtId="168" fontId="34" fillId="0" borderId="0" xfId="9" applyNumberFormat="1" applyFont="1"/>
    <xf numFmtId="4" fontId="34" fillId="0" borderId="0" xfId="9" applyNumberFormat="1" applyFont="1"/>
    <xf numFmtId="0" fontId="34" fillId="0" borderId="71" xfId="9" applyFont="1" applyBorder="1"/>
    <xf numFmtId="0" fontId="49" fillId="0" borderId="0" xfId="9" applyFont="1"/>
    <xf numFmtId="0" fontId="50" fillId="0" borderId="49" xfId="9" applyFont="1" applyBorder="1" applyAlignment="1">
      <alignment vertical="center"/>
    </xf>
    <xf numFmtId="0" fontId="50" fillId="0" borderId="78" xfId="9" applyFont="1" applyBorder="1" applyAlignment="1">
      <alignment horizontal="center" vertical="center"/>
    </xf>
    <xf numFmtId="0" fontId="50" fillId="0" borderId="78" xfId="9" applyFont="1" applyBorder="1" applyAlignment="1">
      <alignment vertical="center" wrapText="1"/>
    </xf>
    <xf numFmtId="0" fontId="50" fillId="0" borderId="78" xfId="9" applyFont="1" applyBorder="1" applyAlignment="1">
      <alignment horizontal="center" vertical="center" wrapText="1"/>
    </xf>
    <xf numFmtId="168" fontId="50" fillId="0" borderId="78" xfId="9" applyNumberFormat="1" applyFont="1" applyBorder="1" applyAlignment="1">
      <alignment vertical="center"/>
    </xf>
    <xf numFmtId="4" fontId="50" fillId="0" borderId="78" xfId="9" applyNumberFormat="1" applyFont="1" applyBorder="1" applyAlignment="1">
      <alignment vertical="center"/>
    </xf>
    <xf numFmtId="0" fontId="35" fillId="0" borderId="71" xfId="9" applyFont="1" applyBorder="1" applyAlignment="1">
      <alignment vertical="center"/>
    </xf>
    <xf numFmtId="0" fontId="35" fillId="0" borderId="0" xfId="9" applyFont="1" applyAlignment="1">
      <alignment vertical="center"/>
    </xf>
    <xf numFmtId="164" fontId="35" fillId="0" borderId="0" xfId="9" applyNumberFormat="1" applyFont="1" applyAlignment="1">
      <alignment vertical="center"/>
    </xf>
    <xf numFmtId="164" fontId="35" fillId="0" borderId="72" xfId="9" applyNumberFormat="1" applyFont="1" applyBorder="1" applyAlignment="1">
      <alignment vertical="center"/>
    </xf>
    <xf numFmtId="0" fontId="51" fillId="0" borderId="0" xfId="9" applyFont="1" applyAlignment="1">
      <alignment vertical="center"/>
    </xf>
    <xf numFmtId="0" fontId="39" fillId="0" borderId="0" xfId="9" applyFont="1" applyAlignment="1">
      <alignment vertical="center"/>
    </xf>
    <xf numFmtId="49" fontId="41" fillId="0" borderId="0" xfId="10" applyNumberFormat="1" applyFont="1" applyAlignment="1">
      <alignment vertical="center" wrapText="1"/>
    </xf>
    <xf numFmtId="0" fontId="1" fillId="0" borderId="71" xfId="9" applyBorder="1" applyAlignment="1">
      <alignment vertical="center"/>
    </xf>
    <xf numFmtId="0" fontId="1" fillId="0" borderId="72" xfId="9" applyBorder="1" applyAlignment="1">
      <alignment vertical="center"/>
    </xf>
    <xf numFmtId="0" fontId="45" fillId="0" borderId="49" xfId="9" applyFont="1" applyBorder="1" applyAlignment="1">
      <alignment vertical="center"/>
    </xf>
    <xf numFmtId="0" fontId="45" fillId="0" borderId="0" xfId="9" applyFont="1" applyAlignment="1">
      <alignment horizontal="center" vertical="center"/>
    </xf>
    <xf numFmtId="0" fontId="43" fillId="0" borderId="0" xfId="9" applyFont="1" applyAlignment="1">
      <alignment vertical="center"/>
    </xf>
    <xf numFmtId="0" fontId="45" fillId="0" borderId="0" xfId="9" applyFont="1" applyAlignment="1">
      <alignment vertical="center" wrapText="1"/>
    </xf>
    <xf numFmtId="49" fontId="45" fillId="0" borderId="0" xfId="9" applyNumberFormat="1" applyFont="1" applyAlignment="1">
      <alignment vertical="center" wrapText="1"/>
    </xf>
    <xf numFmtId="0" fontId="45" fillId="0" borderId="0" xfId="9" applyFont="1" applyAlignment="1">
      <alignment horizontal="center" vertical="center" wrapText="1"/>
    </xf>
    <xf numFmtId="168" fontId="45" fillId="0" borderId="0" xfId="9" applyNumberFormat="1" applyFont="1" applyAlignment="1">
      <alignment vertical="center"/>
    </xf>
    <xf numFmtId="4" fontId="45" fillId="0" borderId="0" xfId="9" applyNumberFormat="1" applyFont="1" applyAlignment="1">
      <alignment vertical="center"/>
    </xf>
    <xf numFmtId="0" fontId="45" fillId="0" borderId="0" xfId="9" applyFont="1" applyAlignment="1">
      <alignment vertical="center"/>
    </xf>
    <xf numFmtId="0" fontId="45" fillId="0" borderId="71" xfId="9" applyFont="1" applyBorder="1" applyAlignment="1">
      <alignment vertical="center"/>
    </xf>
    <xf numFmtId="164" fontId="45" fillId="0" borderId="0" xfId="9" applyNumberFormat="1" applyFont="1" applyAlignment="1">
      <alignment vertical="center"/>
    </xf>
    <xf numFmtId="164" fontId="45" fillId="0" borderId="72" xfId="9" applyNumberFormat="1" applyFont="1" applyBorder="1" applyAlignment="1">
      <alignment vertical="center"/>
    </xf>
    <xf numFmtId="0" fontId="52" fillId="0" borderId="0" xfId="9" applyFont="1"/>
    <xf numFmtId="49" fontId="53" fillId="0" borderId="0" xfId="9" applyNumberFormat="1" applyFont="1" applyAlignment="1">
      <alignment vertical="center" wrapText="1"/>
    </xf>
    <xf numFmtId="0" fontId="54" fillId="0" borderId="0" xfId="9" applyFont="1" applyAlignment="1">
      <alignment horizontal="center" vertical="center" wrapText="1"/>
    </xf>
    <xf numFmtId="168" fontId="53" fillId="0" borderId="0" xfId="9" applyNumberFormat="1" applyFont="1" applyAlignment="1">
      <alignment vertical="center"/>
    </xf>
    <xf numFmtId="0" fontId="42" fillId="0" borderId="49" xfId="9" applyFont="1" applyBorder="1" applyAlignment="1">
      <alignment vertical="center"/>
    </xf>
    <xf numFmtId="0" fontId="42" fillId="0" borderId="78" xfId="9" applyFont="1" applyBorder="1" applyAlignment="1">
      <alignment horizontal="center" vertical="center"/>
    </xf>
    <xf numFmtId="0" fontId="42" fillId="0" borderId="78" xfId="9" applyFont="1" applyBorder="1" applyAlignment="1">
      <alignment vertical="center" wrapText="1"/>
    </xf>
    <xf numFmtId="0" fontId="42" fillId="0" borderId="78" xfId="9" applyFont="1" applyBorder="1" applyAlignment="1">
      <alignment horizontal="center" vertical="center" wrapText="1"/>
    </xf>
    <xf numFmtId="168" fontId="42" fillId="0" borderId="78" xfId="9" applyNumberFormat="1" applyFont="1" applyBorder="1" applyAlignment="1">
      <alignment vertical="center"/>
    </xf>
    <xf numFmtId="4" fontId="42" fillId="0" borderId="78" xfId="9" applyNumberFormat="1" applyFont="1" applyBorder="1" applyAlignment="1">
      <alignment vertical="center"/>
    </xf>
    <xf numFmtId="0" fontId="42" fillId="0" borderId="71" xfId="9" applyFont="1" applyBorder="1" applyAlignment="1">
      <alignment vertical="center"/>
    </xf>
    <xf numFmtId="0" fontId="42" fillId="0" borderId="0" xfId="9" applyFont="1" applyAlignment="1">
      <alignment vertical="center"/>
    </xf>
    <xf numFmtId="164" fontId="42" fillId="0" borderId="0" xfId="9" applyNumberFormat="1" applyFont="1" applyAlignment="1">
      <alignment vertical="center"/>
    </xf>
    <xf numFmtId="164" fontId="42" fillId="0" borderId="72" xfId="9" applyNumberFormat="1" applyFont="1" applyBorder="1" applyAlignment="1">
      <alignment vertical="center"/>
    </xf>
    <xf numFmtId="0" fontId="55" fillId="0" borderId="0" xfId="9" applyFont="1"/>
    <xf numFmtId="0" fontId="54" fillId="0" borderId="0" xfId="9" applyFont="1" applyAlignment="1">
      <alignment vertical="center" wrapText="1"/>
    </xf>
    <xf numFmtId="168" fontId="54" fillId="0" borderId="0" xfId="9" applyNumberFormat="1" applyFont="1" applyAlignment="1">
      <alignment vertical="center"/>
    </xf>
    <xf numFmtId="164" fontId="45" fillId="0" borderId="79" xfId="9" applyNumberFormat="1" applyFont="1" applyBorder="1" applyAlignment="1">
      <alignment vertical="center"/>
    </xf>
    <xf numFmtId="0" fontId="1" fillId="0" borderId="80" xfId="9" applyBorder="1" applyAlignment="1">
      <alignment vertical="center"/>
    </xf>
    <xf numFmtId="49" fontId="6" fillId="0" borderId="0" xfId="7" applyNumberFormat="1" applyFont="1" applyAlignment="1" applyProtection="1">
      <alignment horizontal="left" vertical="center"/>
      <protection hidden="1"/>
    </xf>
    <xf numFmtId="4" fontId="50" fillId="6" borderId="78" xfId="9" applyNumberFormat="1" applyFont="1" applyFill="1" applyBorder="1" applyAlignment="1">
      <alignment vertical="center"/>
    </xf>
    <xf numFmtId="4" fontId="42" fillId="6" borderId="78" xfId="9" applyNumberFormat="1" applyFont="1" applyFill="1" applyBorder="1" applyAlignment="1">
      <alignment vertical="center"/>
    </xf>
    <xf numFmtId="0" fontId="0" fillId="0" borderId="36" xfId="0" applyBorder="1" applyAlignment="1">
      <alignment horizontal="left" vertical="center" wrapText="1"/>
    </xf>
    <xf numFmtId="0" fontId="0" fillId="0" borderId="36" xfId="0" applyBorder="1" applyAlignment="1">
      <alignment wrapText="1"/>
    </xf>
    <xf numFmtId="0" fontId="28" fillId="0" borderId="49" xfId="7" applyBorder="1" applyAlignment="1" applyProtection="1">
      <alignment vertical="center"/>
      <protection locked="0"/>
    </xf>
    <xf numFmtId="0" fontId="12" fillId="0" borderId="0" xfId="7" applyFont="1" applyAlignment="1">
      <alignment vertical="center"/>
    </xf>
    <xf numFmtId="0" fontId="4" fillId="9" borderId="68" xfId="7" applyFont="1" applyFill="1" applyBorder="1" applyAlignment="1">
      <alignment horizontal="center" vertical="center" wrapText="1"/>
    </xf>
    <xf numFmtId="0" fontId="41" fillId="0" borderId="0" xfId="8" applyFont="1" applyAlignment="1" applyProtection="1">
      <alignment vertical="center" wrapText="1"/>
    </xf>
    <xf numFmtId="0" fontId="58" fillId="0" borderId="0" xfId="8" applyFont="1" applyAlignment="1" applyProtection="1">
      <alignment vertical="center" wrapText="1"/>
    </xf>
    <xf numFmtId="0" fontId="26" fillId="7" borderId="50" xfId="2" applyFont="1" applyFill="1" applyBorder="1"/>
    <xf numFmtId="4" fontId="4" fillId="6" borderId="73" xfId="7" applyNumberFormat="1" applyFont="1" applyFill="1" applyBorder="1" applyAlignment="1">
      <alignment vertical="center"/>
    </xf>
    <xf numFmtId="4" fontId="14" fillId="0" borderId="6" xfId="0" applyNumberFormat="1" applyFont="1" applyBorder="1" applyAlignment="1">
      <alignment horizontal="right" vertical="center" indent="1"/>
    </xf>
    <xf numFmtId="4" fontId="14" fillId="0" borderId="27" xfId="0" applyNumberFormat="1" applyFont="1" applyBorder="1" applyAlignment="1">
      <alignment horizontal="right" vertical="center" indent="1"/>
    </xf>
    <xf numFmtId="4" fontId="14" fillId="0" borderId="36" xfId="0" applyNumberFormat="1" applyFont="1" applyBorder="1" applyAlignment="1">
      <alignment horizontal="right" vertical="center" indent="1"/>
    </xf>
    <xf numFmtId="4" fontId="14" fillId="0" borderId="16" xfId="0" applyNumberFormat="1" applyFont="1" applyBorder="1" applyAlignment="1">
      <alignment horizontal="right" vertical="center" indent="1"/>
    </xf>
    <xf numFmtId="1" fontId="0" fillId="0" borderId="0" xfId="0" applyNumberFormat="1" applyAlignment="1">
      <alignment horizontal="right" indent="1"/>
    </xf>
    <xf numFmtId="4" fontId="14" fillId="0" borderId="37" xfId="0" applyNumberFormat="1" applyFont="1" applyBorder="1" applyAlignment="1">
      <alignment horizontal="right" vertical="center" indent="1"/>
    </xf>
    <xf numFmtId="49" fontId="6" fillId="6" borderId="18" xfId="0" applyNumberFormat="1" applyFont="1" applyFill="1" applyBorder="1" applyAlignment="1" applyProtection="1">
      <alignment horizontal="left" vertical="center"/>
      <protection locked="0"/>
    </xf>
    <xf numFmtId="49" fontId="9" fillId="6" borderId="18" xfId="0" applyNumberFormat="1" applyFont="1" applyFill="1" applyBorder="1" applyAlignment="1" applyProtection="1">
      <alignment horizontal="left" vertical="center"/>
      <protection locked="0"/>
    </xf>
    <xf numFmtId="0" fontId="0" fillId="0" borderId="0" xfId="0" applyAlignment="1">
      <alignment horizontal="right" indent="1"/>
    </xf>
    <xf numFmtId="0" fontId="6" fillId="0" borderId="6" xfId="0" applyFont="1" applyBorder="1" applyAlignment="1">
      <alignment horizontal="right" indent="1"/>
    </xf>
    <xf numFmtId="0" fontId="6" fillId="0" borderId="8" xfId="0" applyFont="1" applyBorder="1" applyAlignment="1">
      <alignment horizontal="right" indent="1"/>
    </xf>
    <xf numFmtId="4" fontId="14" fillId="0" borderId="35" xfId="0" applyNumberFormat="1" applyFont="1" applyBorder="1" applyAlignment="1">
      <alignment horizontal="right" vertical="center" indent="1"/>
    </xf>
    <xf numFmtId="49" fontId="6" fillId="6" borderId="6" xfId="0" applyNumberFormat="1" applyFont="1" applyFill="1" applyBorder="1" applyAlignment="1" applyProtection="1">
      <alignment horizontal="left" vertical="center"/>
      <protection locked="0"/>
    </xf>
    <xf numFmtId="49" fontId="0" fillId="6" borderId="6" xfId="0" applyNumberFormat="1" applyFill="1" applyBorder="1" applyAlignment="1" applyProtection="1">
      <alignment horizontal="left" vertical="center"/>
      <protection locked="0"/>
    </xf>
    <xf numFmtId="49" fontId="6" fillId="6" borderId="0" xfId="0" applyNumberFormat="1" applyFont="1" applyFill="1" applyAlignment="1" applyProtection="1">
      <alignment horizontal="left" vertical="center"/>
      <protection locked="0"/>
    </xf>
    <xf numFmtId="49" fontId="9" fillId="6" borderId="0" xfId="0" applyNumberFormat="1" applyFont="1" applyFill="1" applyAlignment="1" applyProtection="1">
      <alignment horizontal="left" vertical="center"/>
      <protection locked="0"/>
    </xf>
    <xf numFmtId="4" fontId="14" fillId="0" borderId="18" xfId="0" applyNumberFormat="1" applyFont="1" applyBorder="1" applyAlignment="1">
      <alignment horizontal="right" vertical="center" indent="1"/>
    </xf>
    <xf numFmtId="0" fontId="6" fillId="0" borderId="18" xfId="0" applyFont="1" applyBorder="1" applyAlignment="1">
      <alignment horizontal="left" vertical="center" wrapText="1"/>
    </xf>
    <xf numFmtId="0" fontId="0" fillId="0" borderId="18" xfId="0" applyBorder="1" applyAlignment="1">
      <alignment vertical="center" wrapText="1"/>
    </xf>
    <xf numFmtId="0" fontId="6" fillId="0" borderId="0" xfId="0" applyFont="1" applyAlignment="1">
      <alignment horizontal="left" vertical="center" wrapText="1"/>
    </xf>
    <xf numFmtId="0" fontId="0" fillId="0" borderId="0" xfId="0" applyAlignment="1">
      <alignment vertical="center" wrapText="1"/>
    </xf>
    <xf numFmtId="0" fontId="9" fillId="0" borderId="6" xfId="0" applyFont="1" applyBorder="1" applyAlignment="1">
      <alignment vertical="center" wrapText="1"/>
    </xf>
    <xf numFmtId="0" fontId="0" fillId="0" borderId="6" xfId="0" applyBorder="1" applyAlignment="1">
      <alignmen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49" fontId="5" fillId="2" borderId="18" xfId="0" applyNumberFormat="1" applyFont="1" applyFill="1" applyBorder="1" applyAlignment="1">
      <alignment horizontal="left" vertical="center" wrapText="1"/>
    </xf>
    <xf numFmtId="49" fontId="5" fillId="2" borderId="19" xfId="0" applyNumberFormat="1" applyFont="1" applyFill="1" applyBorder="1" applyAlignment="1">
      <alignment horizontal="left" vertical="center" wrapText="1"/>
    </xf>
    <xf numFmtId="49" fontId="9" fillId="2" borderId="6" xfId="0" applyNumberFormat="1"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4" fontId="0" fillId="0" borderId="33" xfId="0" applyNumberFormat="1" applyBorder="1" applyAlignment="1">
      <alignment vertical="center" wrapText="1"/>
    </xf>
    <xf numFmtId="4" fontId="9" fillId="0" borderId="33" xfId="0" applyNumberFormat="1" applyFont="1" applyBorder="1" applyAlignment="1">
      <alignment vertical="center" wrapText="1"/>
    </xf>
    <xf numFmtId="4" fontId="0" fillId="2" borderId="35" xfId="0" applyNumberFormat="1" applyFill="1" applyBorder="1" applyAlignment="1">
      <alignment vertical="center"/>
    </xf>
    <xf numFmtId="4" fontId="0" fillId="2" borderId="36" xfId="0" applyNumberFormat="1" applyFill="1" applyBorder="1" applyAlignment="1">
      <alignment vertical="center"/>
    </xf>
    <xf numFmtId="4" fontId="0" fillId="2" borderId="37" xfId="0" applyNumberFormat="1" applyFill="1" applyBorder="1" applyAlignment="1">
      <alignment vertical="center"/>
    </xf>
    <xf numFmtId="4" fontId="12" fillId="0" borderId="10" xfId="0" applyNumberFormat="1" applyFont="1" applyBorder="1" applyAlignment="1">
      <alignment horizontal="right" vertical="center"/>
    </xf>
    <xf numFmtId="4" fontId="12" fillId="0" borderId="6" xfId="0" applyNumberFormat="1" applyFont="1" applyBorder="1" applyAlignment="1">
      <alignment horizontal="right" vertical="center"/>
    </xf>
    <xf numFmtId="4" fontId="12" fillId="0" borderId="15" xfId="0" applyNumberFormat="1" applyFont="1" applyBorder="1" applyAlignment="1">
      <alignment vertical="center"/>
    </xf>
    <xf numFmtId="4" fontId="12" fillId="0" borderId="12" xfId="0" applyNumberFormat="1" applyFont="1" applyBorder="1" applyAlignment="1">
      <alignment vertical="center"/>
    </xf>
    <xf numFmtId="4" fontId="12" fillId="0" borderId="36" xfId="0" applyNumberFormat="1" applyFont="1" applyBorder="1" applyAlignment="1">
      <alignment horizontal="right" vertical="center" indent="1"/>
    </xf>
    <xf numFmtId="4" fontId="12" fillId="0" borderId="16" xfId="0" applyNumberFormat="1" applyFont="1" applyBorder="1" applyAlignment="1">
      <alignment horizontal="right" vertical="center" indent="1"/>
    </xf>
    <xf numFmtId="4" fontId="13" fillId="2" borderId="7" xfId="0" applyNumberFormat="1" applyFont="1" applyFill="1" applyBorder="1" applyAlignment="1">
      <alignment horizontal="right" vertical="center"/>
    </xf>
    <xf numFmtId="4" fontId="14" fillId="0" borderId="15" xfId="0" applyNumberFormat="1" applyFont="1" applyBorder="1" applyAlignment="1">
      <alignment horizontal="right" vertical="center" indent="1"/>
    </xf>
    <xf numFmtId="2" fontId="13" fillId="2" borderId="7" xfId="0" applyNumberFormat="1" applyFont="1" applyFill="1" applyBorder="1" applyAlignment="1">
      <alignment horizontal="right" vertical="center"/>
    </xf>
    <xf numFmtId="0" fontId="7" fillId="0" borderId="0" xfId="0" applyFont="1" applyAlignment="1">
      <alignment horizontal="center" vertical="top"/>
    </xf>
    <xf numFmtId="0" fontId="7" fillId="0" borderId="0" xfId="0" applyFont="1" applyAlignment="1">
      <alignment horizontal="center" vertical="top" wrapText="1"/>
    </xf>
    <xf numFmtId="49" fontId="0" fillId="0" borderId="12" xfId="0" applyNumberFormat="1" applyBorder="1" applyAlignment="1">
      <alignment vertical="center" shrinkToFit="1"/>
    </xf>
    <xf numFmtId="49" fontId="0" fillId="0" borderId="21" xfId="0" applyNumberFormat="1" applyBorder="1" applyAlignment="1">
      <alignment vertical="center" shrinkToFit="1"/>
    </xf>
    <xf numFmtId="0" fontId="0" fillId="0" borderId="0" xfId="0" applyAlignment="1">
      <alignment vertical="top"/>
    </xf>
    <xf numFmtId="0" fontId="0" fillId="0" borderId="0" xfId="0" applyAlignment="1">
      <alignment horizontal="left" vertical="top" wrapText="1"/>
    </xf>
    <xf numFmtId="0" fontId="0" fillId="6" borderId="28" xfId="0" applyFill="1" applyBorder="1" applyAlignment="1" applyProtection="1">
      <alignment vertical="top" wrapText="1"/>
      <protection locked="0"/>
    </xf>
    <xf numFmtId="0" fontId="0" fillId="6" borderId="18" xfId="0" applyFill="1" applyBorder="1" applyAlignment="1" applyProtection="1">
      <alignment vertical="top" wrapText="1"/>
      <protection locked="0"/>
    </xf>
    <xf numFmtId="0" fontId="0" fillId="6" borderId="18" xfId="0" applyFill="1" applyBorder="1" applyAlignment="1" applyProtection="1">
      <alignment horizontal="left" vertical="top" wrapText="1"/>
      <protection locked="0"/>
    </xf>
    <xf numFmtId="0" fontId="0" fillId="6" borderId="39" xfId="0" applyFill="1" applyBorder="1" applyAlignment="1" applyProtection="1">
      <alignment vertical="top" wrapText="1"/>
      <protection locked="0"/>
    </xf>
    <xf numFmtId="0" fontId="0" fillId="6" borderId="25" xfId="0" applyFill="1" applyBorder="1" applyAlignment="1" applyProtection="1">
      <alignment vertical="top" wrapText="1"/>
      <protection locked="0"/>
    </xf>
    <xf numFmtId="0" fontId="0" fillId="6" borderId="0" xfId="0" applyFill="1" applyAlignment="1" applyProtection="1">
      <alignment vertical="top" wrapText="1"/>
      <protection locked="0"/>
    </xf>
    <xf numFmtId="0" fontId="0" fillId="6" borderId="0" xfId="0" applyFill="1" applyAlignment="1" applyProtection="1">
      <alignment horizontal="left" vertical="top" wrapText="1"/>
      <protection locked="0"/>
    </xf>
    <xf numFmtId="0" fontId="0" fillId="6" borderId="26" xfId="0" applyFill="1" applyBorder="1" applyAlignment="1" applyProtection="1">
      <alignment vertical="top" wrapText="1"/>
      <protection locked="0"/>
    </xf>
    <xf numFmtId="0" fontId="0" fillId="6" borderId="10" xfId="0" applyFill="1" applyBorder="1" applyAlignment="1" applyProtection="1">
      <alignment vertical="top" wrapText="1"/>
      <protection locked="0"/>
    </xf>
    <xf numFmtId="0" fontId="0" fillId="6" borderId="6" xfId="0" applyFill="1" applyBorder="1" applyAlignment="1" applyProtection="1">
      <alignment vertical="top" wrapText="1"/>
      <protection locked="0"/>
    </xf>
    <xf numFmtId="0" fontId="0" fillId="6" borderId="6" xfId="0" applyFill="1" applyBorder="1" applyAlignment="1" applyProtection="1">
      <alignment horizontal="left" vertical="top" wrapText="1"/>
      <protection locked="0"/>
    </xf>
    <xf numFmtId="0" fontId="0" fillId="6" borderId="27" xfId="0" applyFill="1" applyBorder="1" applyAlignment="1" applyProtection="1">
      <alignment vertical="top" wrapText="1"/>
      <protection locked="0"/>
    </xf>
    <xf numFmtId="0" fontId="7"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1" xfId="0" applyBorder="1" applyAlignment="1">
      <alignment vertical="center"/>
    </xf>
    <xf numFmtId="49" fontId="0" fillId="2" borderId="12" xfId="0" applyNumberFormat="1" applyFill="1" applyBorder="1" applyAlignment="1">
      <alignment vertical="center"/>
    </xf>
    <xf numFmtId="0" fontId="0" fillId="2" borderId="12" xfId="0" applyFill="1" applyBorder="1" applyAlignment="1">
      <alignment vertical="center"/>
    </xf>
    <xf numFmtId="0" fontId="0" fillId="2" borderId="21" xfId="0" applyFill="1" applyBorder="1" applyAlignment="1">
      <alignment vertical="center"/>
    </xf>
    <xf numFmtId="49" fontId="24" fillId="7" borderId="0" xfId="5" applyNumberFormat="1" applyFill="1" applyAlignment="1">
      <alignment horizontal="center" vertical="center" wrapText="1"/>
    </xf>
    <xf numFmtId="49" fontId="20" fillId="7" borderId="0" xfId="2" applyNumberFormat="1" applyFill="1" applyAlignment="1">
      <alignment horizontal="center"/>
    </xf>
    <xf numFmtId="0" fontId="24" fillId="7" borderId="0" xfId="5" applyFill="1" applyAlignment="1">
      <alignment horizontal="right" vertical="center" wrapText="1"/>
    </xf>
    <xf numFmtId="0" fontId="20" fillId="7" borderId="0" xfId="2" applyFill="1" applyAlignment="1">
      <alignment horizontal="right"/>
    </xf>
    <xf numFmtId="0" fontId="25" fillId="8" borderId="52" xfId="6" applyFill="1" applyBorder="1">
      <alignment horizontal="center" vertical="center" wrapText="1"/>
    </xf>
    <xf numFmtId="0" fontId="25" fillId="8" borderId="53" xfId="6" applyFill="1" applyBorder="1">
      <alignment horizontal="center" vertical="center" wrapText="1"/>
    </xf>
    <xf numFmtId="0" fontId="25" fillId="8" borderId="38" xfId="6" applyFill="1" applyBorder="1">
      <alignment horizontal="center" vertical="center" wrapText="1"/>
    </xf>
    <xf numFmtId="0" fontId="25" fillId="8" borderId="54" xfId="6" applyFill="1" applyBorder="1">
      <alignment horizontal="center" vertical="center" wrapText="1"/>
    </xf>
    <xf numFmtId="0" fontId="12" fillId="0" borderId="0" xfId="7" applyFont="1" applyAlignment="1">
      <alignment horizontal="left" vertical="center" wrapText="1"/>
    </xf>
    <xf numFmtId="0" fontId="28" fillId="0" borderId="0" xfId="7" applyAlignment="1">
      <alignment vertical="center"/>
    </xf>
    <xf numFmtId="0" fontId="56" fillId="0" borderId="0" xfId="7" applyFont="1" applyAlignment="1">
      <alignment horizontal="center" vertical="center" wrapText="1"/>
    </xf>
    <xf numFmtId="0" fontId="57" fillId="0" borderId="0" xfId="7" applyFont="1" applyAlignment="1">
      <alignment horizontal="center" vertical="center"/>
    </xf>
    <xf numFmtId="0" fontId="59" fillId="0" borderId="51" xfId="2" applyFont="1" applyBorder="1" applyAlignment="1">
      <alignment wrapText="1"/>
    </xf>
  </cellXfs>
  <cellStyles count="11">
    <cellStyle name="Hyperlink 2" xfId="10" xr:uid="{47A77593-5C43-4C2D-A1F0-180FF2C860DE}"/>
    <cellStyle name="Hypertextový odkaz 2" xfId="8" xr:uid="{3BC0422F-E16A-4ED0-9954-9D3AE4780D34}"/>
    <cellStyle name="NadpisRekapitulaceSoupisPraciStyle" xfId="4" xr:uid="{D5A4F428-56F6-4B72-A0D7-671B4067F504}"/>
    <cellStyle name="NadpisySloupcuStyle" xfId="6" xr:uid="{0E5B2638-3CD3-4296-9E82-D9329FC46702}"/>
    <cellStyle name="Normal 2" xfId="9" xr:uid="{C25F79DE-471F-46BB-AA56-2058DA46B22F}"/>
    <cellStyle name="Normální" xfId="0" builtinId="0"/>
    <cellStyle name="normální 2" xfId="1" xr:uid="{00000000-0005-0000-0000-000001000000}"/>
    <cellStyle name="Normální 3" xfId="2" xr:uid="{92E8E2F7-C5D0-4B38-9EA9-A280AE433710}"/>
    <cellStyle name="Normální 4" xfId="7" xr:uid="{755D806D-54C9-4389-91B2-8BA6C645BD71}"/>
    <cellStyle name="NormalStyle" xfId="3" xr:uid="{89CE93A8-5645-49BD-8134-1E45AA1135CD}"/>
    <cellStyle name="StavbaRozpocetHeaderStyle" xfId="5" xr:uid="{CFF1F283-BA16-4239-931F-D7E515FC9BC8}"/>
  </cellStyles>
  <dxfs count="0"/>
  <tableStyles count="0" defaultTableStyle="TableStyleMedium9" defaultPivotStyle="PivotStyleLight16"/>
  <colors>
    <mruColors>
      <color rgb="FFFFFFCC"/>
      <color rgb="FFD6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361950" cy="361950"/>
    <xdr:pic>
      <xdr:nvPicPr>
        <xdr:cNvPr id="2" name="Picture 1">
          <a:extLst>
            <a:ext uri="{FF2B5EF4-FFF2-40B4-BE49-F238E27FC236}">
              <a16:creationId xmlns:a16="http://schemas.microsoft.com/office/drawing/2014/main" id="{EE0F9752-2CD7-4905-8236-8624E05A948F}"/>
            </a:ext>
          </a:extLst>
        </xdr:cNvPr>
        <xdr:cNvPicPr>
          <a:picLocks noChangeAspect="1"/>
        </xdr:cNvPicPr>
      </xdr:nvPicPr>
      <xdr:blipFill>
        <a:blip xmlns:r="http://schemas.openxmlformats.org/officeDocument/2006/relationships" r:embed="rId1"/>
        <a:stretch>
          <a:fillRect/>
        </a:stretch>
      </xdr:blipFill>
      <xdr:spPr>
        <a:xfrm>
          <a:off x="0" y="0"/>
          <a:ext cx="361950" cy="3619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DE2904D4-3173-486D-8D05-9D1321CD7E9C}"/>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C708A5D-2C62-4C94-816A-1FBC2D20121A}"/>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3" Type="http://schemas.openxmlformats.org/officeDocument/2006/relationships/hyperlink" Target="https://podminky.urs.cz/item/CS_URS_2025_02/210280003" TargetMode="External"/><Relationship Id="rId18" Type="http://schemas.openxmlformats.org/officeDocument/2006/relationships/hyperlink" Target="https://podminky.urs.cz/item/CS_URS_2025_02/468021221" TargetMode="External"/><Relationship Id="rId26" Type="http://schemas.openxmlformats.org/officeDocument/2006/relationships/hyperlink" Target="https://podminky.urs.cz/item/CS_URS_2025_02/460431252" TargetMode="External"/><Relationship Id="rId39" Type="http://schemas.openxmlformats.org/officeDocument/2006/relationships/hyperlink" Target="https://podminky.urs.cz/item/CS_URS_2025_02/460892221" TargetMode="External"/><Relationship Id="rId3" Type="http://schemas.openxmlformats.org/officeDocument/2006/relationships/hyperlink" Target="https://podminky.urs.cz/item/CS_URS_2025_02/741372131" TargetMode="External"/><Relationship Id="rId21" Type="http://schemas.openxmlformats.org/officeDocument/2006/relationships/hyperlink" Target="https://podminky.urs.cz/item/CS_URS_2025_02/460161142" TargetMode="External"/><Relationship Id="rId34" Type="http://schemas.openxmlformats.org/officeDocument/2006/relationships/hyperlink" Target="https://podminky.urs.cz/item/CS_URS_2025_02/460751111" TargetMode="External"/><Relationship Id="rId42" Type="http://schemas.openxmlformats.org/officeDocument/2006/relationships/hyperlink" Target="https://podminky.urs.cz/item/CS_URS_2025_02/460341113" TargetMode="External"/><Relationship Id="rId47" Type="http://schemas.openxmlformats.org/officeDocument/2006/relationships/hyperlink" Target="https://podminky.urs.cz/item/CS_URS_2025_02/580107004" TargetMode="External"/><Relationship Id="rId50" Type="http://schemas.openxmlformats.org/officeDocument/2006/relationships/hyperlink" Target="https://podminky.urs.cz/item/CS_URS_2025_02/HZS2231" TargetMode="External"/><Relationship Id="rId7" Type="http://schemas.openxmlformats.org/officeDocument/2006/relationships/hyperlink" Target="https://podminky.urs.cz/item/CS_URS_2025_02/210204011" TargetMode="External"/><Relationship Id="rId12" Type="http://schemas.openxmlformats.org/officeDocument/2006/relationships/hyperlink" Target="https://podminky.urs.cz/item/CS_URS_2025_02/210220361" TargetMode="External"/><Relationship Id="rId17" Type="http://schemas.openxmlformats.org/officeDocument/2006/relationships/hyperlink" Target="https://podminky.urs.cz/item/CS_URS_2025_02/460030011" TargetMode="External"/><Relationship Id="rId25" Type="http://schemas.openxmlformats.org/officeDocument/2006/relationships/hyperlink" Target="https://podminky.urs.cz/item/CS_URS_2025_02/460431242" TargetMode="External"/><Relationship Id="rId33" Type="http://schemas.openxmlformats.org/officeDocument/2006/relationships/hyperlink" Target="https://podminky.urs.cz/item/CS_URS_2025_02/460671112" TargetMode="External"/><Relationship Id="rId38" Type="http://schemas.openxmlformats.org/officeDocument/2006/relationships/hyperlink" Target="https://podminky.urs.cz/item/CS_URS_2025_02/460912211" TargetMode="External"/><Relationship Id="rId46" Type="http://schemas.openxmlformats.org/officeDocument/2006/relationships/hyperlink" Target="https://podminky.urs.cz/item/CS_URS_2025_02/469981211" TargetMode="External"/><Relationship Id="rId2" Type="http://schemas.openxmlformats.org/officeDocument/2006/relationships/hyperlink" Target="https://podminky.urs.cz/item/CS_URS_2025_02/741210101" TargetMode="External"/><Relationship Id="rId16" Type="http://schemas.openxmlformats.org/officeDocument/2006/relationships/hyperlink" Target="https://podminky.urs.cz/item/CS_URS_2025_02/210812035" TargetMode="External"/><Relationship Id="rId20" Type="http://schemas.openxmlformats.org/officeDocument/2006/relationships/hyperlink" Target="https://podminky.urs.cz/item/CS_URS_2025_02/460061171" TargetMode="External"/><Relationship Id="rId29" Type="http://schemas.openxmlformats.org/officeDocument/2006/relationships/hyperlink" Target="https://podminky.urs.cz/item/CS_URS_2025_02/460641113" TargetMode="External"/><Relationship Id="rId41" Type="http://schemas.openxmlformats.org/officeDocument/2006/relationships/hyperlink" Target="https://podminky.urs.cz/item/CS_URS_2025_02/460371111" TargetMode="External"/><Relationship Id="rId1" Type="http://schemas.openxmlformats.org/officeDocument/2006/relationships/hyperlink" Target="https://podminky.urs.cz/item/CS_URS_2025_02/945421110" TargetMode="External"/><Relationship Id="rId6" Type="http://schemas.openxmlformats.org/officeDocument/2006/relationships/hyperlink" Target="https://podminky.urs.cz/item/CS_URS_2025_02/210100003" TargetMode="External"/><Relationship Id="rId11" Type="http://schemas.openxmlformats.org/officeDocument/2006/relationships/hyperlink" Target="https://podminky.urs.cz/item/CS_URS_2025_02/210220022" TargetMode="External"/><Relationship Id="rId24" Type="http://schemas.openxmlformats.org/officeDocument/2006/relationships/hyperlink" Target="https://podminky.urs.cz/item/CS_URS_2025_02/460161271" TargetMode="External"/><Relationship Id="rId32" Type="http://schemas.openxmlformats.org/officeDocument/2006/relationships/hyperlink" Target="https://podminky.urs.cz/item/CS_URS_2025_02/460661512" TargetMode="External"/><Relationship Id="rId37" Type="http://schemas.openxmlformats.org/officeDocument/2006/relationships/hyperlink" Target="https://podminky.urs.cz/item/CS_URS_2025_02/460791113" TargetMode="External"/><Relationship Id="rId40" Type="http://schemas.openxmlformats.org/officeDocument/2006/relationships/hyperlink" Target="https://podminky.urs.cz/item/CS_URS_2025_02/460921222" TargetMode="External"/><Relationship Id="rId45" Type="http://schemas.openxmlformats.org/officeDocument/2006/relationships/hyperlink" Target="https://podminky.urs.cz/item/CS_URS_2025_02/469981111" TargetMode="External"/><Relationship Id="rId5" Type="http://schemas.openxmlformats.org/officeDocument/2006/relationships/hyperlink" Target="https://podminky.urs.cz/item/CS_URS_2025_02/210100014" TargetMode="External"/><Relationship Id="rId15" Type="http://schemas.openxmlformats.org/officeDocument/2006/relationships/hyperlink" Target="https://podminky.urs.cz/item/CS_URS_2025_02/210812033" TargetMode="External"/><Relationship Id="rId23" Type="http://schemas.openxmlformats.org/officeDocument/2006/relationships/hyperlink" Target="https://podminky.urs.cz/item/CS_URS_2025_02/460161252" TargetMode="External"/><Relationship Id="rId28" Type="http://schemas.openxmlformats.org/officeDocument/2006/relationships/hyperlink" Target="https://podminky.urs.cz/item/CS_URS_2025_02/460581111" TargetMode="External"/><Relationship Id="rId36" Type="http://schemas.openxmlformats.org/officeDocument/2006/relationships/hyperlink" Target="https://podminky.urs.cz/item/CS_URS_2025_02/460791112" TargetMode="External"/><Relationship Id="rId49" Type="http://schemas.openxmlformats.org/officeDocument/2006/relationships/hyperlink" Target="https://podminky.urs.cz/item/CS_URS_2025_02/HZS1212" TargetMode="External"/><Relationship Id="rId10" Type="http://schemas.openxmlformats.org/officeDocument/2006/relationships/hyperlink" Target="https://podminky.urs.cz/item/CS_URS_2025_02/210203901" TargetMode="External"/><Relationship Id="rId19" Type="http://schemas.openxmlformats.org/officeDocument/2006/relationships/hyperlink" Target="https://podminky.urs.cz/item/CS_URS_2025_02/468031211" TargetMode="External"/><Relationship Id="rId31" Type="http://schemas.openxmlformats.org/officeDocument/2006/relationships/hyperlink" Target="https://podminky.urs.cz/item/CS_URS_2025_02/460661313" TargetMode="External"/><Relationship Id="rId44" Type="http://schemas.openxmlformats.org/officeDocument/2006/relationships/hyperlink" Target="https://podminky.urs.cz/item/CS_URS_2025_02/460361121" TargetMode="External"/><Relationship Id="rId52" Type="http://schemas.openxmlformats.org/officeDocument/2006/relationships/drawing" Target="../drawings/drawing2.xml"/><Relationship Id="rId4" Type="http://schemas.openxmlformats.org/officeDocument/2006/relationships/hyperlink" Target="https://podminky.urs.cz/item/CS_URS_2025_02/210100001" TargetMode="External"/><Relationship Id="rId9" Type="http://schemas.openxmlformats.org/officeDocument/2006/relationships/hyperlink" Target="https://podminky.urs.cz/item/CS_URS_2025_02/210204203" TargetMode="External"/><Relationship Id="rId14" Type="http://schemas.openxmlformats.org/officeDocument/2006/relationships/hyperlink" Target="https://podminky.urs.cz/item/CS_URS_2025_02/210812011" TargetMode="External"/><Relationship Id="rId22" Type="http://schemas.openxmlformats.org/officeDocument/2006/relationships/hyperlink" Target="https://podminky.urs.cz/item/CS_URS_2025_02/460161262" TargetMode="External"/><Relationship Id="rId27" Type="http://schemas.openxmlformats.org/officeDocument/2006/relationships/hyperlink" Target="https://podminky.urs.cz/item/CS_URS_2025_02/460431171" TargetMode="External"/><Relationship Id="rId30" Type="http://schemas.openxmlformats.org/officeDocument/2006/relationships/hyperlink" Target="https://podminky.urs.cz/item/CS_URS_2025_02/460871134" TargetMode="External"/><Relationship Id="rId35" Type="http://schemas.openxmlformats.org/officeDocument/2006/relationships/hyperlink" Target="https://podminky.urs.cz/item/CS_URS_2025_02/460791211" TargetMode="External"/><Relationship Id="rId43" Type="http://schemas.openxmlformats.org/officeDocument/2006/relationships/hyperlink" Target="https://podminky.urs.cz/item/CS_URS_2025_02/460341121" TargetMode="External"/><Relationship Id="rId48" Type="http://schemas.openxmlformats.org/officeDocument/2006/relationships/hyperlink" Target="https://podminky.urs.cz/item/CS_URS_2025_02/580107015" TargetMode="External"/><Relationship Id="rId8" Type="http://schemas.openxmlformats.org/officeDocument/2006/relationships/hyperlink" Target="https://podminky.urs.cz/item/CS_URS_2025_02/210204202" TargetMode="External"/><Relationship Id="rId5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8" Type="http://schemas.openxmlformats.org/officeDocument/2006/relationships/hyperlink" Target="https://podminky.urs.cz/item/CS_URS_2025_02/966008211" TargetMode="External"/><Relationship Id="rId13" Type="http://schemas.openxmlformats.org/officeDocument/2006/relationships/hyperlink" Target="https://podminky.urs.cz/item/CS_URS_2025_02/894812241" TargetMode="External"/><Relationship Id="rId18" Type="http://schemas.openxmlformats.org/officeDocument/2006/relationships/hyperlink" Target="https://podminky.urs.cz/item/CS_URS_2025_02/871313121" TargetMode="External"/><Relationship Id="rId26" Type="http://schemas.openxmlformats.org/officeDocument/2006/relationships/hyperlink" Target="https://podminky.urs.cz/item/CS_URS_2024_01/171201231" TargetMode="External"/><Relationship Id="rId3" Type="http://schemas.openxmlformats.org/officeDocument/2006/relationships/hyperlink" Target="https://podminky.urs.cz/item/CS_URS_2025_02/997221611" TargetMode="External"/><Relationship Id="rId21" Type="http://schemas.openxmlformats.org/officeDocument/2006/relationships/hyperlink" Target="https://podminky.urs.cz/item/CS_URS_2025_02/451572111" TargetMode="External"/><Relationship Id="rId34" Type="http://schemas.openxmlformats.org/officeDocument/2006/relationships/printerSettings" Target="../printerSettings/printerSettings8.bin"/><Relationship Id="rId7" Type="http://schemas.openxmlformats.org/officeDocument/2006/relationships/hyperlink" Target="https://podminky.urs.cz/item/CS_URS_2025_02/981511114" TargetMode="External"/><Relationship Id="rId12" Type="http://schemas.openxmlformats.org/officeDocument/2006/relationships/hyperlink" Target="https://podminky.urs.cz/item/CS_URS_2025_02/894812249" TargetMode="External"/><Relationship Id="rId17" Type="http://schemas.openxmlformats.org/officeDocument/2006/relationships/hyperlink" Target="https://podminky.urs.cz/item/CS_URS_2025_02/877260310" TargetMode="External"/><Relationship Id="rId25" Type="http://schemas.openxmlformats.org/officeDocument/2006/relationships/hyperlink" Target="https://podminky.urs.cz/item/CS_URS_2025_02/174151101" TargetMode="External"/><Relationship Id="rId33" Type="http://schemas.openxmlformats.org/officeDocument/2006/relationships/hyperlink" Target="https://podminky.urs.cz/item/CS_URS_2025_02/131151102" TargetMode="External"/><Relationship Id="rId2" Type="http://schemas.openxmlformats.org/officeDocument/2006/relationships/hyperlink" Target="https://podminky.urs.cz/item/CS_URS_2025_02/997221861" TargetMode="External"/><Relationship Id="rId16" Type="http://schemas.openxmlformats.org/officeDocument/2006/relationships/hyperlink" Target="https://podminky.urs.cz/item/CS_URS_2025_02/877310310" TargetMode="External"/><Relationship Id="rId20" Type="http://schemas.openxmlformats.org/officeDocument/2006/relationships/hyperlink" Target="https://podminky.urs.cz/item/CS_URS_2025_02/591141111" TargetMode="External"/><Relationship Id="rId29" Type="http://schemas.openxmlformats.org/officeDocument/2006/relationships/hyperlink" Target="https://podminky.urs.cz/item/CS_URS_2025_02/162351103" TargetMode="External"/><Relationship Id="rId1" Type="http://schemas.openxmlformats.org/officeDocument/2006/relationships/hyperlink" Target="https://podminky.urs.cz/item/CS_URS_2025_02/764518422" TargetMode="External"/><Relationship Id="rId6" Type="http://schemas.openxmlformats.org/officeDocument/2006/relationships/hyperlink" Target="https://podminky.urs.cz/item/CS_URS_2025_02/997002511" TargetMode="External"/><Relationship Id="rId11" Type="http://schemas.openxmlformats.org/officeDocument/2006/relationships/hyperlink" Target="https://podminky.urs.cz/item/CS_URS_2025_02/894812255" TargetMode="External"/><Relationship Id="rId24" Type="http://schemas.openxmlformats.org/officeDocument/2006/relationships/hyperlink" Target="https://podminky.urs.cz/item/CS_URS_2025_02/175151101" TargetMode="External"/><Relationship Id="rId32" Type="http://schemas.openxmlformats.org/officeDocument/2006/relationships/hyperlink" Target="https://podminky.urs.cz/item/CS_URS_2025_02/132251102" TargetMode="External"/><Relationship Id="rId5" Type="http://schemas.openxmlformats.org/officeDocument/2006/relationships/hyperlink" Target="https://podminky.urs.cz/item/CS_URS_2025_02/997002519" TargetMode="External"/><Relationship Id="rId15" Type="http://schemas.openxmlformats.org/officeDocument/2006/relationships/hyperlink" Target="https://podminky.urs.cz/item/CS_URS_2025_02/877310320" TargetMode="External"/><Relationship Id="rId23" Type="http://schemas.openxmlformats.org/officeDocument/2006/relationships/hyperlink" Target="https://podminky.urs.cz/item/CS_URS_2025_02/211531111" TargetMode="External"/><Relationship Id="rId28" Type="http://schemas.openxmlformats.org/officeDocument/2006/relationships/hyperlink" Target="https://podminky.urs.cz/item/CS_URS_2024_01/162751117" TargetMode="External"/><Relationship Id="rId10" Type="http://schemas.openxmlformats.org/officeDocument/2006/relationships/hyperlink" Target="https://podminky.urs.cz/item/CS_URS_2025_02/894812267" TargetMode="External"/><Relationship Id="rId19" Type="http://schemas.openxmlformats.org/officeDocument/2006/relationships/hyperlink" Target="https://podminky.urs.cz/item/CS_URS_2025_02/871263121" TargetMode="External"/><Relationship Id="rId31" Type="http://schemas.openxmlformats.org/officeDocument/2006/relationships/hyperlink" Target="https://podminky.urs.cz/item/CS_URS_2025_02/132251252" TargetMode="External"/><Relationship Id="rId4" Type="http://schemas.openxmlformats.org/officeDocument/2006/relationships/hyperlink" Target="https://podminky.urs.cz/item/CS_URS_2025_02/997221141" TargetMode="External"/><Relationship Id="rId9" Type="http://schemas.openxmlformats.org/officeDocument/2006/relationships/hyperlink" Target="https://podminky.urs.cz/item/CS_URS_2025_02/894812612" TargetMode="External"/><Relationship Id="rId14" Type="http://schemas.openxmlformats.org/officeDocument/2006/relationships/hyperlink" Target="https://podminky.urs.cz/item/CS_URS_2025_02/894812231" TargetMode="External"/><Relationship Id="rId22" Type="http://schemas.openxmlformats.org/officeDocument/2006/relationships/hyperlink" Target="https://podminky.urs.cz/item/CS_URS_2025_02/213311151" TargetMode="External"/><Relationship Id="rId27" Type="http://schemas.openxmlformats.org/officeDocument/2006/relationships/hyperlink" Target="https://podminky.urs.cz/item/CS_URS_2025_02/167151101" TargetMode="External"/><Relationship Id="rId30" Type="http://schemas.openxmlformats.org/officeDocument/2006/relationships/hyperlink" Target="https://podminky.urs.cz/item/CS_URS_2025_02/133251101"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pageSetUpPr fitToPage="1"/>
  </sheetPr>
  <dimension ref="A1:N38"/>
  <sheetViews>
    <sheetView showGridLines="0" zoomScaleNormal="100" zoomScaleSheetLayoutView="75" workbookViewId="0">
      <selection activeCell="H16" sqref="H16:I16"/>
    </sheetView>
  </sheetViews>
  <sheetFormatPr defaultColWidth="9" defaultRowHeight="12.75" x14ac:dyDescent="0.2"/>
  <cols>
    <col min="1" max="1" width="13.42578125" customWidth="1"/>
    <col min="2" max="2" width="7.42578125" style="39" customWidth="1"/>
    <col min="3" max="3" width="13" style="39" customWidth="1"/>
    <col min="4" max="4" width="9.7109375" style="39" customWidth="1"/>
    <col min="5" max="5" width="11.7109375" customWidth="1"/>
    <col min="6" max="8" width="13" customWidth="1"/>
    <col min="9" max="9" width="5.5703125" customWidth="1"/>
    <col min="10" max="10" width="4.28515625" customWidth="1"/>
    <col min="11" max="14" width="10.7109375" customWidth="1"/>
  </cols>
  <sheetData>
    <row r="1" spans="1:14" ht="33.75" customHeight="1" x14ac:dyDescent="0.2">
      <c r="A1" s="453" t="s">
        <v>2</v>
      </c>
      <c r="B1" s="454"/>
      <c r="C1" s="454"/>
      <c r="D1" s="454"/>
      <c r="E1" s="454"/>
      <c r="F1" s="454"/>
      <c r="G1" s="454"/>
      <c r="H1" s="454"/>
      <c r="I1" s="455"/>
    </row>
    <row r="2" spans="1:14" ht="36" customHeight="1" x14ac:dyDescent="0.2">
      <c r="A2" s="57" t="s">
        <v>16</v>
      </c>
      <c r="B2" s="58"/>
      <c r="C2" s="456" t="s">
        <v>270</v>
      </c>
      <c r="D2" s="456"/>
      <c r="E2" s="456"/>
      <c r="F2" s="456"/>
      <c r="G2" s="456"/>
      <c r="H2" s="456"/>
      <c r="I2" s="457"/>
      <c r="N2" s="1"/>
    </row>
    <row r="3" spans="1:14" ht="27" customHeight="1" x14ac:dyDescent="0.2">
      <c r="A3" s="59" t="s">
        <v>33</v>
      </c>
      <c r="B3" s="58"/>
      <c r="C3" s="287" t="s">
        <v>732</v>
      </c>
      <c r="D3" s="287"/>
      <c r="E3" s="285"/>
      <c r="F3" s="285"/>
      <c r="G3" s="285"/>
      <c r="H3" s="285"/>
      <c r="I3" s="286"/>
    </row>
    <row r="4" spans="1:14" ht="23.25" customHeight="1" x14ac:dyDescent="0.2">
      <c r="A4" s="60" t="s">
        <v>34</v>
      </c>
      <c r="B4" s="61"/>
      <c r="C4" s="62" t="s">
        <v>29</v>
      </c>
      <c r="D4" s="458" t="s">
        <v>30</v>
      </c>
      <c r="E4" s="459"/>
      <c r="F4" s="459"/>
      <c r="G4" s="459"/>
      <c r="H4" s="459"/>
      <c r="I4" s="460"/>
    </row>
    <row r="5" spans="1:14" ht="24" customHeight="1" x14ac:dyDescent="0.2">
      <c r="A5" s="22" t="s">
        <v>15</v>
      </c>
      <c r="C5" s="447" t="s">
        <v>267</v>
      </c>
      <c r="D5" s="448"/>
      <c r="E5" s="448"/>
      <c r="F5" s="448"/>
      <c r="G5" s="15" t="s">
        <v>28</v>
      </c>
      <c r="H5" s="133" t="s">
        <v>268</v>
      </c>
      <c r="I5" s="8"/>
    </row>
    <row r="6" spans="1:14" ht="15.75" customHeight="1" x14ac:dyDescent="0.2">
      <c r="A6" s="19"/>
      <c r="B6" s="42"/>
      <c r="C6" s="449" t="s">
        <v>269</v>
      </c>
      <c r="D6" s="450"/>
      <c r="E6" s="450"/>
      <c r="F6" s="450"/>
      <c r="G6" s="15" t="s">
        <v>26</v>
      </c>
      <c r="H6" s="16"/>
      <c r="I6" s="8"/>
    </row>
    <row r="7" spans="1:14" ht="15.75" customHeight="1" x14ac:dyDescent="0.2">
      <c r="A7" s="20"/>
      <c r="B7" s="43"/>
      <c r="C7" s="40"/>
      <c r="D7" s="451"/>
      <c r="E7" s="452"/>
      <c r="F7" s="452"/>
      <c r="G7" s="18"/>
      <c r="H7" s="17"/>
      <c r="I7" s="25"/>
    </row>
    <row r="8" spans="1:14" ht="24" hidden="1" customHeight="1" x14ac:dyDescent="0.2">
      <c r="A8" s="22" t="s">
        <v>14</v>
      </c>
      <c r="C8" s="38"/>
      <c r="G8" s="15" t="s">
        <v>28</v>
      </c>
      <c r="H8" s="16"/>
      <c r="I8" s="8"/>
    </row>
    <row r="9" spans="1:14" ht="15.75" hidden="1" customHeight="1" x14ac:dyDescent="0.2">
      <c r="A9" s="2"/>
      <c r="C9" s="38"/>
      <c r="G9" s="15" t="s">
        <v>26</v>
      </c>
      <c r="H9" s="16"/>
      <c r="I9" s="8"/>
    </row>
    <row r="10" spans="1:14" ht="15.75" hidden="1" customHeight="1" x14ac:dyDescent="0.2">
      <c r="A10" s="26"/>
      <c r="B10" s="43"/>
      <c r="C10" s="40"/>
      <c r="D10" s="44"/>
      <c r="E10" s="18"/>
      <c r="F10" s="14"/>
      <c r="G10" s="14"/>
      <c r="H10" s="27"/>
      <c r="I10" s="25"/>
    </row>
    <row r="11" spans="1:14" ht="24" customHeight="1" x14ac:dyDescent="0.2">
      <c r="A11" s="22" t="s">
        <v>13</v>
      </c>
      <c r="C11" s="436"/>
      <c r="D11" s="437"/>
      <c r="E11" s="437"/>
      <c r="F11" s="437"/>
      <c r="G11" s="15" t="s">
        <v>28</v>
      </c>
      <c r="H11" s="136"/>
      <c r="I11" s="8"/>
    </row>
    <row r="12" spans="1:14" ht="15.75" customHeight="1" x14ac:dyDescent="0.2">
      <c r="A12" s="19"/>
      <c r="B12" s="42"/>
      <c r="C12" s="444"/>
      <c r="D12" s="445"/>
      <c r="E12" s="445"/>
      <c r="F12" s="445"/>
      <c r="G12" s="15" t="s">
        <v>26</v>
      </c>
      <c r="H12" s="136"/>
      <c r="I12" s="8"/>
    </row>
    <row r="13" spans="1:14" ht="15.75" customHeight="1" x14ac:dyDescent="0.2">
      <c r="A13" s="20"/>
      <c r="B13" s="43"/>
      <c r="C13" s="325"/>
      <c r="D13" s="442"/>
      <c r="E13" s="443"/>
      <c r="F13" s="443"/>
      <c r="G13" s="197"/>
      <c r="H13" s="17"/>
      <c r="I13" s="25"/>
    </row>
    <row r="14" spans="1:14" x14ac:dyDescent="0.2">
      <c r="A14" s="32"/>
      <c r="B14" s="45"/>
      <c r="C14" s="46"/>
      <c r="D14" s="47"/>
      <c r="E14" s="33"/>
      <c r="F14" s="33"/>
      <c r="G14" s="34"/>
      <c r="H14" s="33"/>
      <c r="I14" s="35"/>
    </row>
    <row r="15" spans="1:14" ht="30" customHeight="1" x14ac:dyDescent="0.2">
      <c r="A15" s="196" t="s">
        <v>24</v>
      </c>
      <c r="B15" s="48"/>
      <c r="C15" s="41"/>
      <c r="D15" s="434"/>
      <c r="E15" s="434"/>
      <c r="F15" s="438"/>
      <c r="G15" s="438"/>
      <c r="H15" s="439" t="s">
        <v>851</v>
      </c>
      <c r="I15" s="440"/>
    </row>
    <row r="16" spans="1:14" ht="23.25" customHeight="1" x14ac:dyDescent="0.2">
      <c r="A16" s="177" t="s">
        <v>733</v>
      </c>
      <c r="B16" s="49"/>
      <c r="C16" s="50"/>
      <c r="D16" s="288"/>
      <c r="E16" s="288"/>
      <c r="F16" s="446"/>
      <c r="G16" s="446"/>
      <c r="H16" s="441">
        <f>'SO 01 - Obnova schodiště'!G149</f>
        <v>0</v>
      </c>
      <c r="I16" s="433"/>
    </row>
    <row r="17" spans="1:9" ht="23.25" customHeight="1" x14ac:dyDescent="0.2">
      <c r="A17" s="177" t="s">
        <v>734</v>
      </c>
      <c r="B17" s="49"/>
      <c r="C17" s="50"/>
      <c r="D17" s="288"/>
      <c r="E17" s="288"/>
      <c r="F17" s="432"/>
      <c r="G17" s="435"/>
      <c r="H17" s="432">
        <f>'SO 02 - Rekonstrukce prostranst'!I3</f>
        <v>0</v>
      </c>
      <c r="I17" s="433"/>
    </row>
    <row r="18" spans="1:9" ht="23.25" customHeight="1" x14ac:dyDescent="0.2">
      <c r="A18" s="177" t="s">
        <v>736</v>
      </c>
      <c r="B18" s="49"/>
      <c r="C18" s="50"/>
      <c r="D18" s="289"/>
      <c r="E18" s="288"/>
      <c r="F18" s="430"/>
      <c r="G18" s="431"/>
      <c r="H18" s="432">
        <f>'SO 03 - ELEKTRO 1. etapa'!J50</f>
        <v>0</v>
      </c>
      <c r="I18" s="433"/>
    </row>
    <row r="19" spans="1:9" ht="23.25" customHeight="1" x14ac:dyDescent="0.2">
      <c r="A19" s="177" t="s">
        <v>735</v>
      </c>
      <c r="B19" s="49"/>
      <c r="C19" s="50"/>
      <c r="D19" s="288"/>
      <c r="E19" s="290"/>
      <c r="F19" s="430"/>
      <c r="G19" s="431"/>
      <c r="H19" s="473">
        <f>'SO 04 - Řešení odvodnění'!J15</f>
        <v>0</v>
      </c>
      <c r="I19" s="433"/>
    </row>
    <row r="20" spans="1:9" ht="23.25" customHeight="1" x14ac:dyDescent="0.2">
      <c r="A20" s="177" t="s">
        <v>889</v>
      </c>
      <c r="B20" s="421"/>
      <c r="C20" s="422"/>
      <c r="D20" s="288"/>
      <c r="E20" s="290"/>
      <c r="F20" s="301"/>
      <c r="G20" s="301"/>
      <c r="H20" s="473">
        <f>VRN!J51</f>
        <v>0</v>
      </c>
      <c r="I20" s="433"/>
    </row>
    <row r="21" spans="1:9" ht="23.25" customHeight="1" x14ac:dyDescent="0.2">
      <c r="A21" s="293" t="s">
        <v>737</v>
      </c>
      <c r="B21" s="51"/>
      <c r="C21" s="52"/>
      <c r="D21" s="292"/>
      <c r="E21" s="292"/>
      <c r="F21" s="470"/>
      <c r="G21" s="470"/>
      <c r="H21" s="470">
        <f>SUM(H16:I20)</f>
        <v>0</v>
      </c>
      <c r="I21" s="471"/>
    </row>
    <row r="22" spans="1:9" ht="50.1" customHeight="1" x14ac:dyDescent="0.2">
      <c r="A22" s="195" t="s">
        <v>25</v>
      </c>
      <c r="B22" s="49"/>
      <c r="C22" s="50"/>
      <c r="D22" s="291"/>
      <c r="E22" s="21"/>
      <c r="F22" s="17"/>
      <c r="G22" s="17"/>
      <c r="H22" s="24"/>
      <c r="I22" s="31"/>
    </row>
    <row r="23" spans="1:9" ht="23.25" customHeight="1" x14ac:dyDescent="0.2">
      <c r="A23" s="29" t="s">
        <v>8</v>
      </c>
      <c r="B23" s="49"/>
      <c r="C23" s="50"/>
      <c r="D23" s="53">
        <v>21</v>
      </c>
      <c r="E23" s="30" t="s">
        <v>0</v>
      </c>
      <c r="F23" s="468">
        <f>H21</f>
        <v>0</v>
      </c>
      <c r="G23" s="469"/>
      <c r="H23" s="469"/>
      <c r="I23" s="31" t="str">
        <f t="shared" ref="I23:I25" si="0">Mena</f>
        <v>CZK</v>
      </c>
    </row>
    <row r="24" spans="1:9" ht="23.25" customHeight="1" thickBot="1" x14ac:dyDescent="0.25">
      <c r="A24" s="23" t="s">
        <v>9</v>
      </c>
      <c r="B24" s="54"/>
      <c r="C24" s="41"/>
      <c r="D24" s="55">
        <f>SazbaDPH2</f>
        <v>21</v>
      </c>
      <c r="E24" s="21" t="s">
        <v>0</v>
      </c>
      <c r="F24" s="466">
        <f>ZakladDPHZakl*21%</f>
        <v>0</v>
      </c>
      <c r="G24" s="467"/>
      <c r="H24" s="467"/>
      <c r="I24" s="28" t="str">
        <f t="shared" si="0"/>
        <v>CZK</v>
      </c>
    </row>
    <row r="25" spans="1:9" ht="27.75" hidden="1" customHeight="1" thickBot="1" x14ac:dyDescent="0.25">
      <c r="A25" s="86" t="s">
        <v>17</v>
      </c>
      <c r="B25" s="87"/>
      <c r="C25" s="87"/>
      <c r="D25" s="88"/>
      <c r="E25" s="89"/>
      <c r="F25" s="474" t="e">
        <f>ZakladDPHSniVypocet+ZakladDPHZaklVypocet</f>
        <v>#REF!</v>
      </c>
      <c r="G25" s="474"/>
      <c r="H25" s="474"/>
      <c r="I25" s="90" t="str">
        <f t="shared" si="0"/>
        <v>CZK</v>
      </c>
    </row>
    <row r="26" spans="1:9" ht="27.75" customHeight="1" thickBot="1" x14ac:dyDescent="0.25">
      <c r="A26" s="86" t="s">
        <v>27</v>
      </c>
      <c r="B26" s="91"/>
      <c r="C26" s="91"/>
      <c r="D26" s="91"/>
      <c r="E26" s="92"/>
      <c r="F26" s="472">
        <f>ZakladDPHZakl+DPHZakl</f>
        <v>0</v>
      </c>
      <c r="G26" s="472"/>
      <c r="H26" s="472"/>
      <c r="I26" s="178" t="s">
        <v>38</v>
      </c>
    </row>
    <row r="27" spans="1:9" ht="12.75" customHeight="1" x14ac:dyDescent="0.2">
      <c r="A27" s="2"/>
      <c r="I27" s="9"/>
    </row>
    <row r="28" spans="1:9" ht="12.75" customHeight="1" x14ac:dyDescent="0.2">
      <c r="A28" s="2"/>
      <c r="I28" s="9"/>
    </row>
    <row r="29" spans="1:9" ht="12.75" customHeight="1" x14ac:dyDescent="0.2">
      <c r="A29" s="2"/>
      <c r="I29" s="9"/>
    </row>
    <row r="30" spans="1:9" ht="12.75" customHeight="1" x14ac:dyDescent="0.2">
      <c r="A30" s="2"/>
      <c r="I30" s="9"/>
    </row>
    <row r="31" spans="1:9" x14ac:dyDescent="0.2">
      <c r="A31" s="294" t="s">
        <v>850</v>
      </c>
      <c r="C31" s="299"/>
      <c r="D31" s="299"/>
      <c r="E31" s="300"/>
      <c r="I31" s="9"/>
    </row>
    <row r="32" spans="1:9" ht="13.5" customHeight="1" thickBot="1" x14ac:dyDescent="0.25">
      <c r="A32" s="11"/>
      <c r="B32" s="56"/>
      <c r="C32" s="56"/>
      <c r="D32" s="56"/>
      <c r="E32" s="12"/>
      <c r="F32" s="12"/>
      <c r="G32" s="12"/>
      <c r="H32" s="12"/>
      <c r="I32" s="13"/>
    </row>
    <row r="33" spans="1:9" ht="27" hidden="1" customHeight="1" x14ac:dyDescent="0.2">
      <c r="A33" s="63" t="s">
        <v>10</v>
      </c>
      <c r="B33" s="64"/>
      <c r="C33" s="64"/>
      <c r="D33" s="64"/>
      <c r="E33" s="65"/>
      <c r="F33" s="65"/>
      <c r="G33" s="65"/>
      <c r="H33" s="65"/>
      <c r="I33" s="66"/>
    </row>
    <row r="34" spans="1:9" ht="25.5" hidden="1" customHeight="1" x14ac:dyDescent="0.2">
      <c r="A34" s="67" t="s">
        <v>11</v>
      </c>
      <c r="B34" s="68" t="s">
        <v>3</v>
      </c>
      <c r="C34" s="68"/>
      <c r="D34" s="68"/>
      <c r="E34" s="69" t="e">
        <f>#REF!</f>
        <v>#REF!</v>
      </c>
      <c r="F34" s="69" t="str">
        <f>A23</f>
        <v>Základ pro základní DPH</v>
      </c>
      <c r="G34" s="70" t="s">
        <v>12</v>
      </c>
      <c r="H34" s="70" t="s">
        <v>1</v>
      </c>
      <c r="I34" s="71" t="s">
        <v>0</v>
      </c>
    </row>
    <row r="35" spans="1:9" ht="25.5" hidden="1" customHeight="1" x14ac:dyDescent="0.2">
      <c r="A35" s="72" t="s">
        <v>36</v>
      </c>
      <c r="B35" s="461"/>
      <c r="C35" s="461"/>
      <c r="D35" s="461"/>
      <c r="E35" s="73">
        <f>'SO 01 - Obnova schodiště'!AE149</f>
        <v>0</v>
      </c>
      <c r="F35" s="74">
        <f>'SO 01 - Obnova schodiště'!AF149</f>
        <v>0</v>
      </c>
      <c r="G35" s="75" t="e">
        <f>(E35*SazbaDPH1/100)+(F35*SazbaDPH2/100)</f>
        <v>#REF!</v>
      </c>
      <c r="H35" s="75" t="e">
        <f>E35+F35+G35</f>
        <v>#REF!</v>
      </c>
      <c r="I35" s="76" t="e">
        <f>IF(CenaCelkemVypocet=0,"",H35/CenaCelkemVypocet*100)</f>
        <v>#REF!</v>
      </c>
    </row>
    <row r="36" spans="1:9" ht="25.5" hidden="1" customHeight="1" x14ac:dyDescent="0.2">
      <c r="A36" s="77" t="s">
        <v>31</v>
      </c>
      <c r="B36" s="462" t="s">
        <v>32</v>
      </c>
      <c r="C36" s="462"/>
      <c r="D36" s="462"/>
      <c r="E36" s="78">
        <f>'SO 01 - Obnova schodiště'!AE149</f>
        <v>0</v>
      </c>
      <c r="F36" s="79">
        <f>'SO 01 - Obnova schodiště'!AF149</f>
        <v>0</v>
      </c>
      <c r="G36" s="79" t="e">
        <f>(E36*SazbaDPH1/100)+(F36*SazbaDPH2/100)</f>
        <v>#REF!</v>
      </c>
      <c r="H36" s="79" t="e">
        <f>E36+F36+G36</f>
        <v>#REF!</v>
      </c>
      <c r="I36" s="80" t="e">
        <f>IF(CenaCelkemVypocet=0,"",H36/CenaCelkemVypocet*100)</f>
        <v>#REF!</v>
      </c>
    </row>
    <row r="37" spans="1:9" ht="25.5" hidden="1" customHeight="1" x14ac:dyDescent="0.2">
      <c r="A37" s="81" t="s">
        <v>29</v>
      </c>
      <c r="B37" s="461" t="s">
        <v>30</v>
      </c>
      <c r="C37" s="461"/>
      <c r="D37" s="461"/>
      <c r="E37" s="82">
        <f>'SO 01 - Obnova schodiště'!AE149</f>
        <v>0</v>
      </c>
      <c r="F37" s="75">
        <f>'SO 01 - Obnova schodiště'!AF149</f>
        <v>0</v>
      </c>
      <c r="G37" s="75" t="e">
        <f>(E37*SazbaDPH1/100)+(F37*SazbaDPH2/100)</f>
        <v>#REF!</v>
      </c>
      <c r="H37" s="75" t="e">
        <f>E37+F37+G37</f>
        <v>#REF!</v>
      </c>
      <c r="I37" s="76" t="e">
        <f>IF(CenaCelkemVypocet=0,"",H37/CenaCelkemVypocet*100)</f>
        <v>#REF!</v>
      </c>
    </row>
    <row r="38" spans="1:9" ht="25.5" hidden="1" customHeight="1" x14ac:dyDescent="0.2">
      <c r="A38" s="463" t="s">
        <v>37</v>
      </c>
      <c r="B38" s="464"/>
      <c r="C38" s="464"/>
      <c r="D38" s="465"/>
      <c r="E38" s="83" t="e">
        <f>SUMIF(#REF!,"=1",E35:E37)</f>
        <v>#REF!</v>
      </c>
      <c r="F38" s="84" t="e">
        <f>SUMIF(#REF!,"=1",F35:F37)</f>
        <v>#REF!</v>
      </c>
      <c r="G38" s="84" t="e">
        <f>SUMIF(#REF!,"=1",G35:G37)</f>
        <v>#REF!</v>
      </c>
      <c r="H38" s="84" t="e">
        <f>SUMIF(#REF!,"=1",H35:H37)</f>
        <v>#REF!</v>
      </c>
      <c r="I38" s="85" t="e">
        <f>SUMIF(#REF!,"=1",I35:I37)</f>
        <v>#REF!</v>
      </c>
    </row>
  </sheetData>
  <sheetProtection algorithmName="SHA-512" hashValue="PGCI8zM30MwAi4LnjbiLsBH0sLobDWW61AKD3KibXGHH4Ly81UqG05TnkIyqcJaQ8AzkjkA82eUHpEiKeckLUw==" saltValue="MFDbktAfzsPEkQm0ifGa5g==" spinCount="100000" sheet="1" objects="1" scenarios="1"/>
  <protectedRanges>
    <protectedRange sqref="C31:E31" name="zpracovatel"/>
    <protectedRange sqref="C11:F13" name="zhotovitel"/>
    <protectedRange sqref="H11:H12" name="IČO"/>
  </protectedRanges>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31">
    <mergeCell ref="F23:H23"/>
    <mergeCell ref="H21:I21"/>
    <mergeCell ref="F19:G19"/>
    <mergeCell ref="F26:H26"/>
    <mergeCell ref="H20:I20"/>
    <mergeCell ref="F25:H25"/>
    <mergeCell ref="F21:G21"/>
    <mergeCell ref="H19:I19"/>
    <mergeCell ref="B35:D35"/>
    <mergeCell ref="B36:D36"/>
    <mergeCell ref="B37:D37"/>
    <mergeCell ref="A38:D38"/>
    <mergeCell ref="F24:H24"/>
    <mergeCell ref="C5:F5"/>
    <mergeCell ref="C6:F6"/>
    <mergeCell ref="D7:F7"/>
    <mergeCell ref="A1:I1"/>
    <mergeCell ref="C2:I2"/>
    <mergeCell ref="D4:I4"/>
    <mergeCell ref="C11:F11"/>
    <mergeCell ref="F15:G15"/>
    <mergeCell ref="H15:I15"/>
    <mergeCell ref="H16:I16"/>
    <mergeCell ref="D13:F13"/>
    <mergeCell ref="C12:F12"/>
    <mergeCell ref="F16:G16"/>
    <mergeCell ref="F18:G18"/>
    <mergeCell ref="H17:I17"/>
    <mergeCell ref="H18:I18"/>
    <mergeCell ref="D15:E15"/>
    <mergeCell ref="F17:G17"/>
  </mergeCells>
  <phoneticPr fontId="0" type="noConversion"/>
  <pageMargins left="0.39370078740157483" right="0.19685039370078741" top="0.59055118110236227" bottom="0.39370078740157483" header="0" footer="0.19685039370078741"/>
  <pageSetup paperSize="9" fitToHeight="0" orientation="portrait" horizontalDpi="300" verticalDpi="300" r:id="rId2"/>
  <headerFooter alignWithMargins="0">
    <oddFooter>&amp;L&amp;9Zpracováno programem &amp;"Arial CE,tučné"BUILDpower S,  © RTS, a.s.&amp;R&amp;9Stránka &amp;P z &amp;N</oddFooter>
  </headerFooter>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475" t="s">
        <v>4</v>
      </c>
      <c r="B1" s="475"/>
      <c r="C1" s="476"/>
      <c r="D1" s="475"/>
      <c r="E1" s="475"/>
      <c r="F1" s="475"/>
      <c r="G1" s="475"/>
    </row>
    <row r="2" spans="1:7" ht="24.95" customHeight="1" x14ac:dyDescent="0.2">
      <c r="A2" s="37" t="s">
        <v>5</v>
      </c>
      <c r="B2" s="36"/>
      <c r="C2" s="477"/>
      <c r="D2" s="477"/>
      <c r="E2" s="477"/>
      <c r="F2" s="477"/>
      <c r="G2" s="478"/>
    </row>
    <row r="3" spans="1:7" ht="24.95" customHeight="1" x14ac:dyDescent="0.2">
      <c r="A3" s="37" t="s">
        <v>6</v>
      </c>
      <c r="B3" s="36"/>
      <c r="C3" s="477"/>
      <c r="D3" s="477"/>
      <c r="E3" s="477"/>
      <c r="F3" s="477"/>
      <c r="G3" s="478"/>
    </row>
    <row r="4" spans="1:7" ht="24.95" customHeight="1" x14ac:dyDescent="0.2">
      <c r="A4" s="37" t="s">
        <v>7</v>
      </c>
      <c r="B4" s="36"/>
      <c r="C4" s="477"/>
      <c r="D4" s="477"/>
      <c r="E4" s="477"/>
      <c r="F4" s="477"/>
      <c r="G4" s="478"/>
    </row>
    <row r="5" spans="1:7" x14ac:dyDescent="0.2">
      <c r="B5" s="4"/>
      <c r="C5" s="5"/>
      <c r="D5" s="6"/>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CDE7-DE69-4C60-8A8E-6F0FCD08B2C0}">
  <sheetPr>
    <tabColor rgb="FFFFFFCC"/>
    <outlinePr summaryBelow="0"/>
    <pageSetUpPr fitToPage="1"/>
  </sheetPr>
  <dimension ref="A1:BH4985"/>
  <sheetViews>
    <sheetView workbookViewId="0">
      <pane ySplit="7" topLeftCell="A8" activePane="bottomLeft" state="frozen"/>
      <selection pane="bottomLeft" activeCell="E109" sqref="E109"/>
    </sheetView>
  </sheetViews>
  <sheetFormatPr defaultRowHeight="12.75" outlineLevelRow="3" x14ac:dyDescent="0.2"/>
  <cols>
    <col min="1" max="1" width="3.42578125" customWidth="1"/>
    <col min="2" max="2" width="12.5703125" style="93" customWidth="1"/>
    <col min="3" max="3" width="38.28515625" style="93" customWidth="1"/>
    <col min="4" max="4" width="4.85546875" customWidth="1"/>
    <col min="5" max="5" width="10.5703125" customWidth="1"/>
    <col min="6" max="6" width="9.85546875" customWidth="1"/>
    <col min="7" max="7" width="12.7109375" customWidth="1"/>
    <col min="8" max="25" width="0" hidden="1" customWidth="1"/>
    <col min="29" max="29" width="0" hidden="1" customWidth="1"/>
    <col min="31" max="41" width="0" hidden="1" customWidth="1"/>
    <col min="53" max="53" width="73.7109375" customWidth="1"/>
  </cols>
  <sheetData>
    <row r="1" spans="1:60" ht="15.75" customHeight="1" x14ac:dyDescent="0.25">
      <c r="A1" s="493" t="s">
        <v>4</v>
      </c>
      <c r="B1" s="493"/>
      <c r="C1" s="493"/>
      <c r="D1" s="493"/>
      <c r="E1" s="493"/>
      <c r="F1" s="493"/>
      <c r="G1" s="493"/>
      <c r="AG1" t="s">
        <v>59</v>
      </c>
    </row>
    <row r="2" spans="1:60" ht="24.95" customHeight="1" x14ac:dyDescent="0.2">
      <c r="A2" s="37" t="s">
        <v>5</v>
      </c>
      <c r="B2" s="36" t="s">
        <v>29</v>
      </c>
      <c r="C2" s="494" t="s">
        <v>35</v>
      </c>
      <c r="D2" s="495"/>
      <c r="E2" s="495"/>
      <c r="F2" s="495"/>
      <c r="G2" s="496"/>
      <c r="AG2" t="s">
        <v>60</v>
      </c>
    </row>
    <row r="3" spans="1:60" ht="24.95" customHeight="1" x14ac:dyDescent="0.2">
      <c r="A3" s="37" t="s">
        <v>6</v>
      </c>
      <c r="B3" s="36" t="s">
        <v>31</v>
      </c>
      <c r="C3" s="494" t="s">
        <v>32</v>
      </c>
      <c r="D3" s="495"/>
      <c r="E3" s="495"/>
      <c r="F3" s="495"/>
      <c r="G3" s="496"/>
      <c r="AC3" s="93" t="s">
        <v>60</v>
      </c>
      <c r="AG3" t="s">
        <v>61</v>
      </c>
    </row>
    <row r="4" spans="1:60" ht="24.95" customHeight="1" x14ac:dyDescent="0.2">
      <c r="A4" s="94" t="s">
        <v>7</v>
      </c>
      <c r="B4" s="95" t="s">
        <v>29</v>
      </c>
      <c r="C4" s="497" t="s">
        <v>30</v>
      </c>
      <c r="D4" s="498"/>
      <c r="E4" s="498"/>
      <c r="F4" s="498"/>
      <c r="G4" s="499"/>
      <c r="AG4" t="s">
        <v>62</v>
      </c>
    </row>
    <row r="5" spans="1:60" x14ac:dyDescent="0.2">
      <c r="D5" s="10"/>
    </row>
    <row r="6" spans="1:60" ht="38.25" x14ac:dyDescent="0.2">
      <c r="A6" s="97" t="s">
        <v>63</v>
      </c>
      <c r="B6" s="99" t="s">
        <v>64</v>
      </c>
      <c r="C6" s="99" t="s">
        <v>65</v>
      </c>
      <c r="D6" s="98" t="s">
        <v>66</v>
      </c>
      <c r="E6" s="97" t="s">
        <v>67</v>
      </c>
      <c r="F6" s="96" t="s">
        <v>68</v>
      </c>
      <c r="G6" s="97" t="s">
        <v>21</v>
      </c>
      <c r="H6" s="100" t="s">
        <v>22</v>
      </c>
      <c r="I6" s="100" t="s">
        <v>69</v>
      </c>
      <c r="J6" s="100" t="s">
        <v>23</v>
      </c>
      <c r="K6" s="100" t="s">
        <v>70</v>
      </c>
      <c r="L6" s="100" t="s">
        <v>71</v>
      </c>
      <c r="M6" s="100" t="s">
        <v>72</v>
      </c>
      <c r="N6" s="100" t="s">
        <v>73</v>
      </c>
      <c r="O6" s="100" t="s">
        <v>74</v>
      </c>
      <c r="P6" s="100" t="s">
        <v>75</v>
      </c>
      <c r="Q6" s="100" t="s">
        <v>76</v>
      </c>
      <c r="R6" s="100" t="s">
        <v>77</v>
      </c>
      <c r="S6" s="100" t="s">
        <v>78</v>
      </c>
      <c r="T6" s="100" t="s">
        <v>79</v>
      </c>
      <c r="U6" s="100" t="s">
        <v>80</v>
      </c>
      <c r="V6" s="100" t="s">
        <v>81</v>
      </c>
      <c r="W6" s="100" t="s">
        <v>82</v>
      </c>
      <c r="X6" s="100" t="s">
        <v>83</v>
      </c>
      <c r="Y6" s="100" t="s">
        <v>84</v>
      </c>
    </row>
    <row r="7" spans="1:60" hidden="1" x14ac:dyDescent="0.2">
      <c r="A7" s="3"/>
      <c r="B7" s="4"/>
      <c r="C7" s="4"/>
      <c r="D7" s="6"/>
      <c r="E7" s="102"/>
      <c r="F7" s="103"/>
      <c r="G7" s="103"/>
      <c r="H7" s="103"/>
      <c r="I7" s="103"/>
      <c r="J7" s="103"/>
      <c r="K7" s="103"/>
      <c r="L7" s="103"/>
      <c r="M7" s="103"/>
      <c r="N7" s="102"/>
      <c r="O7" s="102"/>
      <c r="P7" s="102"/>
      <c r="Q7" s="102"/>
      <c r="R7" s="103"/>
      <c r="S7" s="103"/>
      <c r="T7" s="103"/>
      <c r="U7" s="103"/>
      <c r="V7" s="103"/>
      <c r="W7" s="103"/>
      <c r="X7" s="103"/>
      <c r="Y7" s="103"/>
    </row>
    <row r="8" spans="1:60" x14ac:dyDescent="0.2">
      <c r="A8" s="181" t="s">
        <v>85</v>
      </c>
      <c r="B8" s="108" t="s">
        <v>39</v>
      </c>
      <c r="C8" s="128" t="s">
        <v>40</v>
      </c>
      <c r="D8" s="109"/>
      <c r="E8" s="110"/>
      <c r="F8" s="111"/>
      <c r="G8" s="112">
        <f>SUMIF(AG9:AG44,"&lt;&gt;NOR",G9:G44)</f>
        <v>0</v>
      </c>
      <c r="H8" s="111"/>
      <c r="I8" s="111">
        <f>SUM(I9:I44)</f>
        <v>0</v>
      </c>
      <c r="J8" s="111"/>
      <c r="K8" s="111">
        <f>SUM(K9:K44)</f>
        <v>0</v>
      </c>
      <c r="L8" s="111"/>
      <c r="M8" s="111">
        <f>SUM(M9:M44)</f>
        <v>0</v>
      </c>
      <c r="N8" s="110"/>
      <c r="O8" s="110">
        <f>SUM(O9:O44)</f>
        <v>35.880000000000003</v>
      </c>
      <c r="P8" s="110"/>
      <c r="Q8" s="110">
        <f>SUM(Q9:Q44)</f>
        <v>0</v>
      </c>
      <c r="R8" s="111"/>
      <c r="S8" s="111"/>
      <c r="T8" s="112"/>
      <c r="U8" s="106"/>
      <c r="V8" s="106">
        <f>SUM(V9:V44)</f>
        <v>15.940000000000001</v>
      </c>
      <c r="W8" s="106"/>
      <c r="X8" s="106"/>
      <c r="Y8" s="106"/>
      <c r="AG8" t="s">
        <v>86</v>
      </c>
    </row>
    <row r="9" spans="1:60" outlineLevel="1" x14ac:dyDescent="0.2">
      <c r="A9" s="113">
        <v>1</v>
      </c>
      <c r="B9" s="114" t="s">
        <v>87</v>
      </c>
      <c r="C9" s="129" t="s">
        <v>88</v>
      </c>
      <c r="D9" s="115" t="s">
        <v>89</v>
      </c>
      <c r="E9" s="116">
        <v>13.4168</v>
      </c>
      <c r="F9" s="134"/>
      <c r="G9" s="119">
        <f>ROUND(E9*F9,2)</f>
        <v>0</v>
      </c>
      <c r="H9" s="179"/>
      <c r="I9" s="118">
        <f>ROUND(E9*H9,2)</f>
        <v>0</v>
      </c>
      <c r="J9" s="117"/>
      <c r="K9" s="118">
        <f>ROUND(E9*J9,2)</f>
        <v>0</v>
      </c>
      <c r="L9" s="118">
        <v>21</v>
      </c>
      <c r="M9" s="118">
        <f>G9*(1+L9/100)</f>
        <v>0</v>
      </c>
      <c r="N9" s="116">
        <v>0</v>
      </c>
      <c r="O9" s="116">
        <f>ROUND(E9*N9,2)</f>
        <v>0</v>
      </c>
      <c r="P9" s="116">
        <v>0</v>
      </c>
      <c r="Q9" s="116">
        <f>ROUND(E9*P9,2)</f>
        <v>0</v>
      </c>
      <c r="R9" s="118"/>
      <c r="S9" s="118" t="s">
        <v>90</v>
      </c>
      <c r="T9" s="119" t="s">
        <v>90</v>
      </c>
      <c r="U9" s="105">
        <v>0.16</v>
      </c>
      <c r="V9" s="105">
        <f>ROUND(E9*U9,2)</f>
        <v>2.15</v>
      </c>
      <c r="W9" s="105"/>
      <c r="X9" s="105" t="s">
        <v>91</v>
      </c>
      <c r="Y9" s="105" t="s">
        <v>92</v>
      </c>
      <c r="Z9" s="101"/>
      <c r="AA9" s="101"/>
      <c r="AB9" s="101"/>
      <c r="AC9" s="101"/>
      <c r="AD9" s="101"/>
      <c r="AE9" s="101"/>
      <c r="AF9" s="101"/>
      <c r="AG9" s="101" t="s">
        <v>93</v>
      </c>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row>
    <row r="10" spans="1:60" outlineLevel="2" x14ac:dyDescent="0.2">
      <c r="A10" s="182"/>
      <c r="B10" s="183"/>
      <c r="C10" s="184" t="s">
        <v>94</v>
      </c>
      <c r="D10" s="185"/>
      <c r="E10" s="186"/>
      <c r="F10" s="105"/>
      <c r="G10" s="187"/>
      <c r="H10" s="105"/>
      <c r="I10" s="105"/>
      <c r="J10" s="105"/>
      <c r="K10" s="105"/>
      <c r="L10" s="105"/>
      <c r="M10" s="105"/>
      <c r="N10" s="104"/>
      <c r="O10" s="104"/>
      <c r="P10" s="104"/>
      <c r="Q10" s="104"/>
      <c r="R10" s="105"/>
      <c r="S10" s="105"/>
      <c r="T10" s="105"/>
      <c r="U10" s="105"/>
      <c r="V10" s="105"/>
      <c r="W10" s="105"/>
      <c r="X10" s="105"/>
      <c r="Y10" s="105"/>
      <c r="Z10" s="101"/>
      <c r="AA10" s="101"/>
      <c r="AB10" s="101"/>
      <c r="AC10" s="101"/>
      <c r="AD10" s="101"/>
      <c r="AE10" s="101"/>
      <c r="AF10" s="101"/>
      <c r="AG10" s="101" t="s">
        <v>95</v>
      </c>
      <c r="AH10" s="101">
        <v>0</v>
      </c>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row>
    <row r="11" spans="1:60" outlineLevel="3" x14ac:dyDescent="0.2">
      <c r="A11" s="182"/>
      <c r="B11" s="183"/>
      <c r="C11" s="184" t="s">
        <v>96</v>
      </c>
      <c r="D11" s="185"/>
      <c r="E11" s="186">
        <v>15</v>
      </c>
      <c r="F11" s="105"/>
      <c r="G11" s="187"/>
      <c r="H11" s="105"/>
      <c r="I11" s="105"/>
      <c r="J11" s="105"/>
      <c r="K11" s="105"/>
      <c r="L11" s="105"/>
      <c r="M11" s="105"/>
      <c r="N11" s="104"/>
      <c r="O11" s="104"/>
      <c r="P11" s="104"/>
      <c r="Q11" s="104"/>
      <c r="R11" s="105"/>
      <c r="S11" s="105"/>
      <c r="T11" s="105"/>
      <c r="U11" s="105"/>
      <c r="V11" s="105"/>
      <c r="W11" s="105"/>
      <c r="X11" s="105"/>
      <c r="Y11" s="105"/>
      <c r="Z11" s="101"/>
      <c r="AA11" s="101"/>
      <c r="AB11" s="101"/>
      <c r="AC11" s="101"/>
      <c r="AD11" s="101"/>
      <c r="AE11" s="101"/>
      <c r="AF11" s="101"/>
      <c r="AG11" s="101" t="s">
        <v>95</v>
      </c>
      <c r="AH11" s="101">
        <v>0</v>
      </c>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row>
    <row r="12" spans="1:60" outlineLevel="3" x14ac:dyDescent="0.2">
      <c r="A12" s="182"/>
      <c r="B12" s="183"/>
      <c r="C12" s="184" t="s">
        <v>97</v>
      </c>
      <c r="D12" s="185"/>
      <c r="E12" s="186">
        <v>-0.64319999999999999</v>
      </c>
      <c r="F12" s="105"/>
      <c r="G12" s="187"/>
      <c r="H12" s="105"/>
      <c r="I12" s="105"/>
      <c r="J12" s="105"/>
      <c r="K12" s="105"/>
      <c r="L12" s="105"/>
      <c r="M12" s="105"/>
      <c r="N12" s="104"/>
      <c r="O12" s="104"/>
      <c r="P12" s="104"/>
      <c r="Q12" s="104"/>
      <c r="R12" s="105"/>
      <c r="S12" s="105"/>
      <c r="T12" s="105"/>
      <c r="U12" s="105"/>
      <c r="V12" s="105"/>
      <c r="W12" s="105"/>
      <c r="X12" s="105"/>
      <c r="Y12" s="105"/>
      <c r="Z12" s="101"/>
      <c r="AA12" s="101"/>
      <c r="AB12" s="101"/>
      <c r="AC12" s="101"/>
      <c r="AD12" s="101"/>
      <c r="AE12" s="101"/>
      <c r="AF12" s="101"/>
      <c r="AG12" s="101" t="s">
        <v>95</v>
      </c>
      <c r="AH12" s="101">
        <v>0</v>
      </c>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row>
    <row r="13" spans="1:60" outlineLevel="3" x14ac:dyDescent="0.2">
      <c r="A13" s="182"/>
      <c r="B13" s="183"/>
      <c r="C13" s="184" t="s">
        <v>98</v>
      </c>
      <c r="D13" s="185"/>
      <c r="E13" s="186">
        <v>-0.94</v>
      </c>
      <c r="F13" s="105"/>
      <c r="G13" s="187"/>
      <c r="H13" s="105"/>
      <c r="I13" s="105"/>
      <c r="J13" s="105"/>
      <c r="K13" s="105"/>
      <c r="L13" s="105"/>
      <c r="M13" s="105"/>
      <c r="N13" s="104"/>
      <c r="O13" s="104"/>
      <c r="P13" s="104"/>
      <c r="Q13" s="104"/>
      <c r="R13" s="105"/>
      <c r="S13" s="105"/>
      <c r="T13" s="105"/>
      <c r="U13" s="105"/>
      <c r="V13" s="105"/>
      <c r="W13" s="105"/>
      <c r="X13" s="105"/>
      <c r="Y13" s="105"/>
      <c r="Z13" s="101"/>
      <c r="AA13" s="101"/>
      <c r="AB13" s="101"/>
      <c r="AC13" s="101"/>
      <c r="AD13" s="101"/>
      <c r="AE13" s="101"/>
      <c r="AF13" s="101"/>
      <c r="AG13" s="101" t="s">
        <v>95</v>
      </c>
      <c r="AH13" s="101">
        <v>0</v>
      </c>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row>
    <row r="14" spans="1:60" outlineLevel="1" x14ac:dyDescent="0.2">
      <c r="A14" s="113">
        <v>2</v>
      </c>
      <c r="B14" s="114" t="s">
        <v>99</v>
      </c>
      <c r="C14" s="129" t="s">
        <v>100</v>
      </c>
      <c r="D14" s="115" t="s">
        <v>89</v>
      </c>
      <c r="E14" s="116">
        <v>1.3131999999999999</v>
      </c>
      <c r="F14" s="134"/>
      <c r="G14" s="119">
        <f>ROUND(E14*F14,2)</f>
        <v>0</v>
      </c>
      <c r="H14" s="179"/>
      <c r="I14" s="118">
        <f>ROUND(E14*H14,2)</f>
        <v>0</v>
      </c>
      <c r="J14" s="117"/>
      <c r="K14" s="118">
        <f>ROUND(E14*J14,2)</f>
        <v>0</v>
      </c>
      <c r="L14" s="118">
        <v>21</v>
      </c>
      <c r="M14" s="118">
        <f>G14*(1+L14/100)</f>
        <v>0</v>
      </c>
      <c r="N14" s="116">
        <v>0</v>
      </c>
      <c r="O14" s="116">
        <f>ROUND(E14*N14,2)</f>
        <v>0</v>
      </c>
      <c r="P14" s="116">
        <v>0</v>
      </c>
      <c r="Q14" s="116">
        <f>ROUND(E14*P14,2)</f>
        <v>0</v>
      </c>
      <c r="R14" s="118"/>
      <c r="S14" s="118" t="s">
        <v>90</v>
      </c>
      <c r="T14" s="119" t="s">
        <v>90</v>
      </c>
      <c r="U14" s="105">
        <v>0.1</v>
      </c>
      <c r="V14" s="105">
        <f>ROUND(E14*U14,2)</f>
        <v>0.13</v>
      </c>
      <c r="W14" s="105"/>
      <c r="X14" s="105" t="s">
        <v>91</v>
      </c>
      <c r="Y14" s="105" t="s">
        <v>92</v>
      </c>
      <c r="Z14" s="101"/>
      <c r="AA14" s="101"/>
      <c r="AB14" s="101"/>
      <c r="AC14" s="101"/>
      <c r="AD14" s="101"/>
      <c r="AE14" s="101"/>
      <c r="AF14" s="101"/>
      <c r="AG14" s="101" t="s">
        <v>93</v>
      </c>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row>
    <row r="15" spans="1:60" outlineLevel="2" x14ac:dyDescent="0.2">
      <c r="A15" s="182"/>
      <c r="B15" s="183"/>
      <c r="C15" s="184" t="s">
        <v>101</v>
      </c>
      <c r="D15" s="185"/>
      <c r="E15" s="186">
        <v>0.64319999999999999</v>
      </c>
      <c r="F15" s="105"/>
      <c r="G15" s="187"/>
      <c r="H15" s="105"/>
      <c r="I15" s="105"/>
      <c r="J15" s="105"/>
      <c r="K15" s="105"/>
      <c r="L15" s="105"/>
      <c r="M15" s="105"/>
      <c r="N15" s="104"/>
      <c r="O15" s="104"/>
      <c r="P15" s="104"/>
      <c r="Q15" s="104"/>
      <c r="R15" s="105"/>
      <c r="S15" s="105"/>
      <c r="T15" s="105"/>
      <c r="U15" s="105"/>
      <c r="V15" s="105"/>
      <c r="W15" s="105"/>
      <c r="X15" s="105"/>
      <c r="Y15" s="105"/>
      <c r="Z15" s="101"/>
      <c r="AA15" s="101"/>
      <c r="AB15" s="101"/>
      <c r="AC15" s="101"/>
      <c r="AD15" s="101"/>
      <c r="AE15" s="101"/>
      <c r="AF15" s="101"/>
      <c r="AG15" s="101" t="s">
        <v>95</v>
      </c>
      <c r="AH15" s="101">
        <v>0</v>
      </c>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row>
    <row r="16" spans="1:60" outlineLevel="3" x14ac:dyDescent="0.2">
      <c r="A16" s="182"/>
      <c r="B16" s="183"/>
      <c r="C16" s="184" t="s">
        <v>102</v>
      </c>
      <c r="D16" s="185"/>
      <c r="E16" s="186">
        <v>0.67</v>
      </c>
      <c r="F16" s="105"/>
      <c r="G16" s="187"/>
      <c r="H16" s="105"/>
      <c r="I16" s="105"/>
      <c r="J16" s="105"/>
      <c r="K16" s="105"/>
      <c r="L16" s="105"/>
      <c r="M16" s="105"/>
      <c r="N16" s="104"/>
      <c r="O16" s="104"/>
      <c r="P16" s="104"/>
      <c r="Q16" s="104"/>
      <c r="R16" s="105"/>
      <c r="S16" s="105"/>
      <c r="T16" s="105"/>
      <c r="U16" s="105"/>
      <c r="V16" s="105"/>
      <c r="W16" s="105"/>
      <c r="X16" s="105"/>
      <c r="Y16" s="105"/>
      <c r="Z16" s="101"/>
      <c r="AA16" s="101"/>
      <c r="AB16" s="101"/>
      <c r="AC16" s="101"/>
      <c r="AD16" s="101"/>
      <c r="AE16" s="101"/>
      <c r="AF16" s="101"/>
      <c r="AG16" s="101" t="s">
        <v>95</v>
      </c>
      <c r="AH16" s="101">
        <v>0</v>
      </c>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row>
    <row r="17" spans="1:60" outlineLevel="1" x14ac:dyDescent="0.2">
      <c r="A17" s="113">
        <v>3</v>
      </c>
      <c r="B17" s="114" t="s">
        <v>103</v>
      </c>
      <c r="C17" s="129" t="s">
        <v>104</v>
      </c>
      <c r="D17" s="115" t="s">
        <v>105</v>
      </c>
      <c r="E17" s="116">
        <v>5.25</v>
      </c>
      <c r="F17" s="134"/>
      <c r="G17" s="119">
        <f>ROUND(E17*F17,2)</f>
        <v>0</v>
      </c>
      <c r="H17" s="179"/>
      <c r="I17" s="118">
        <f>ROUND(E17*H17,2)</f>
        <v>0</v>
      </c>
      <c r="J17" s="117"/>
      <c r="K17" s="118">
        <f>ROUND(E17*J17,2)</f>
        <v>0</v>
      </c>
      <c r="L17" s="118">
        <v>21</v>
      </c>
      <c r="M17" s="118">
        <f>G17*(1+L17/100)</f>
        <v>0</v>
      </c>
      <c r="N17" s="116">
        <v>0</v>
      </c>
      <c r="O17" s="116">
        <f>ROUND(E17*N17,2)</f>
        <v>0</v>
      </c>
      <c r="P17" s="116">
        <v>0</v>
      </c>
      <c r="Q17" s="116">
        <f>ROUND(E17*P17,2)</f>
        <v>0</v>
      </c>
      <c r="R17" s="118"/>
      <c r="S17" s="118" t="s">
        <v>90</v>
      </c>
      <c r="T17" s="119" t="s">
        <v>90</v>
      </c>
      <c r="U17" s="105">
        <v>0.36799999999999999</v>
      </c>
      <c r="V17" s="105">
        <f>ROUND(E17*U17,2)</f>
        <v>1.93</v>
      </c>
      <c r="W17" s="105"/>
      <c r="X17" s="105" t="s">
        <v>91</v>
      </c>
      <c r="Y17" s="105" t="s">
        <v>92</v>
      </c>
      <c r="Z17" s="101"/>
      <c r="AA17" s="101"/>
      <c r="AB17" s="101"/>
      <c r="AC17" s="101"/>
      <c r="AD17" s="101"/>
      <c r="AE17" s="101"/>
      <c r="AF17" s="101"/>
      <c r="AG17" s="101" t="s">
        <v>93</v>
      </c>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row>
    <row r="18" spans="1:60" outlineLevel="2" x14ac:dyDescent="0.2">
      <c r="A18" s="182"/>
      <c r="B18" s="183"/>
      <c r="C18" s="184" t="s">
        <v>106</v>
      </c>
      <c r="D18" s="185"/>
      <c r="E18" s="186">
        <v>5.25</v>
      </c>
      <c r="F18" s="105"/>
      <c r="G18" s="187"/>
      <c r="H18" s="105"/>
      <c r="I18" s="105"/>
      <c r="J18" s="105"/>
      <c r="K18" s="105"/>
      <c r="L18" s="105"/>
      <c r="M18" s="105"/>
      <c r="N18" s="104"/>
      <c r="O18" s="104"/>
      <c r="P18" s="104"/>
      <c r="Q18" s="104"/>
      <c r="R18" s="105"/>
      <c r="S18" s="105"/>
      <c r="T18" s="105"/>
      <c r="U18" s="105"/>
      <c r="V18" s="105"/>
      <c r="W18" s="105"/>
      <c r="X18" s="105"/>
      <c r="Y18" s="105"/>
      <c r="Z18" s="101"/>
      <c r="AA18" s="101"/>
      <c r="AB18" s="101"/>
      <c r="AC18" s="101"/>
      <c r="AD18" s="101"/>
      <c r="AE18" s="101"/>
      <c r="AF18" s="101"/>
      <c r="AG18" s="101" t="s">
        <v>95</v>
      </c>
      <c r="AH18" s="101">
        <v>0</v>
      </c>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row>
    <row r="19" spans="1:60" outlineLevel="1" x14ac:dyDescent="0.2">
      <c r="A19" s="113">
        <v>4</v>
      </c>
      <c r="B19" s="114" t="s">
        <v>107</v>
      </c>
      <c r="C19" s="129" t="s">
        <v>108</v>
      </c>
      <c r="D19" s="115" t="s">
        <v>105</v>
      </c>
      <c r="E19" s="116">
        <v>2.4209999999999998</v>
      </c>
      <c r="F19" s="134"/>
      <c r="G19" s="119">
        <f>ROUND(E19*F19,2)</f>
        <v>0</v>
      </c>
      <c r="H19" s="179"/>
      <c r="I19" s="118">
        <f>ROUND(E19*H19,2)</f>
        <v>0</v>
      </c>
      <c r="J19" s="117"/>
      <c r="K19" s="118">
        <f>ROUND(E19*J19,2)</f>
        <v>0</v>
      </c>
      <c r="L19" s="118">
        <v>21</v>
      </c>
      <c r="M19" s="118">
        <f>G19*(1+L19/100)</f>
        <v>0</v>
      </c>
      <c r="N19" s="116">
        <v>0</v>
      </c>
      <c r="O19" s="116">
        <f>ROUND(E19*N19,2)</f>
        <v>0</v>
      </c>
      <c r="P19" s="116">
        <v>0</v>
      </c>
      <c r="Q19" s="116">
        <f>ROUND(E19*P19,2)</f>
        <v>0</v>
      </c>
      <c r="R19" s="118"/>
      <c r="S19" s="118" t="s">
        <v>90</v>
      </c>
      <c r="T19" s="119" t="s">
        <v>90</v>
      </c>
      <c r="U19" s="105">
        <v>0.36499999999999999</v>
      </c>
      <c r="V19" s="105">
        <f>ROUND(E19*U19,2)</f>
        <v>0.88</v>
      </c>
      <c r="W19" s="105"/>
      <c r="X19" s="105" t="s">
        <v>91</v>
      </c>
      <c r="Y19" s="105" t="s">
        <v>92</v>
      </c>
      <c r="Z19" s="101"/>
      <c r="AA19" s="101"/>
      <c r="AB19" s="101"/>
      <c r="AC19" s="101"/>
      <c r="AD19" s="101"/>
      <c r="AE19" s="101"/>
      <c r="AF19" s="101"/>
      <c r="AG19" s="101" t="s">
        <v>93</v>
      </c>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row>
    <row r="20" spans="1:60" outlineLevel="2" x14ac:dyDescent="0.2">
      <c r="A20" s="182"/>
      <c r="B20" s="183"/>
      <c r="C20" s="184" t="s">
        <v>109</v>
      </c>
      <c r="D20" s="185"/>
      <c r="E20" s="186"/>
      <c r="F20" s="105"/>
      <c r="G20" s="187"/>
      <c r="H20" s="105"/>
      <c r="I20" s="105"/>
      <c r="J20" s="105"/>
      <c r="K20" s="105"/>
      <c r="L20" s="105"/>
      <c r="M20" s="105"/>
      <c r="N20" s="104"/>
      <c r="O20" s="104"/>
      <c r="P20" s="104"/>
      <c r="Q20" s="104"/>
      <c r="R20" s="105"/>
      <c r="S20" s="105"/>
      <c r="T20" s="105"/>
      <c r="U20" s="105"/>
      <c r="V20" s="105"/>
      <c r="W20" s="105"/>
      <c r="X20" s="105"/>
      <c r="Y20" s="105"/>
      <c r="Z20" s="101"/>
      <c r="AA20" s="101"/>
      <c r="AB20" s="101"/>
      <c r="AC20" s="101"/>
      <c r="AD20" s="101"/>
      <c r="AE20" s="101"/>
      <c r="AF20" s="101"/>
      <c r="AG20" s="101" t="s">
        <v>95</v>
      </c>
      <c r="AH20" s="101">
        <v>0</v>
      </c>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row>
    <row r="21" spans="1:60" outlineLevel="3" x14ac:dyDescent="0.2">
      <c r="A21" s="182"/>
      <c r="B21" s="183"/>
      <c r="C21" s="184" t="s">
        <v>110</v>
      </c>
      <c r="D21" s="185"/>
      <c r="E21" s="186">
        <v>2.4209999999999998</v>
      </c>
      <c r="F21" s="105"/>
      <c r="G21" s="187"/>
      <c r="H21" s="105"/>
      <c r="I21" s="105"/>
      <c r="J21" s="105"/>
      <c r="K21" s="105"/>
      <c r="L21" s="105"/>
      <c r="M21" s="105"/>
      <c r="N21" s="104"/>
      <c r="O21" s="104"/>
      <c r="P21" s="104"/>
      <c r="Q21" s="104"/>
      <c r="R21" s="105"/>
      <c r="S21" s="105"/>
      <c r="T21" s="105"/>
      <c r="U21" s="105"/>
      <c r="V21" s="105"/>
      <c r="W21" s="105"/>
      <c r="X21" s="105"/>
      <c r="Y21" s="105"/>
      <c r="Z21" s="101"/>
      <c r="AA21" s="101"/>
      <c r="AB21" s="101"/>
      <c r="AC21" s="101"/>
      <c r="AD21" s="101"/>
      <c r="AE21" s="101"/>
      <c r="AF21" s="101"/>
      <c r="AG21" s="101" t="s">
        <v>95</v>
      </c>
      <c r="AH21" s="101">
        <v>0</v>
      </c>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row>
    <row r="22" spans="1:60" outlineLevel="1" x14ac:dyDescent="0.2">
      <c r="A22" s="113">
        <v>5</v>
      </c>
      <c r="B22" s="114" t="s">
        <v>111</v>
      </c>
      <c r="C22" s="129" t="s">
        <v>112</v>
      </c>
      <c r="D22" s="115" t="s">
        <v>105</v>
      </c>
      <c r="E22" s="116">
        <v>2.4209999999999998</v>
      </c>
      <c r="F22" s="134"/>
      <c r="G22" s="119">
        <f>ROUND(E22*F22,2)</f>
        <v>0</v>
      </c>
      <c r="H22" s="179"/>
      <c r="I22" s="118">
        <f>ROUND(E22*H22,2)</f>
        <v>0</v>
      </c>
      <c r="J22" s="117"/>
      <c r="K22" s="118">
        <f>ROUND(E22*J22,2)</f>
        <v>0</v>
      </c>
      <c r="L22" s="118">
        <v>21</v>
      </c>
      <c r="M22" s="118">
        <f>G22*(1+L22/100)</f>
        <v>0</v>
      </c>
      <c r="N22" s="116">
        <v>0</v>
      </c>
      <c r="O22" s="116">
        <f>ROUND(E22*N22,2)</f>
        <v>0</v>
      </c>
      <c r="P22" s="116">
        <v>0</v>
      </c>
      <c r="Q22" s="116">
        <f>ROUND(E22*P22,2)</f>
        <v>0</v>
      </c>
      <c r="R22" s="118"/>
      <c r="S22" s="118" t="s">
        <v>90</v>
      </c>
      <c r="T22" s="119" t="s">
        <v>90</v>
      </c>
      <c r="U22" s="105">
        <v>3.5329999999999999</v>
      </c>
      <c r="V22" s="105">
        <f>ROUND(E22*U22,2)</f>
        <v>8.5500000000000007</v>
      </c>
      <c r="W22" s="105"/>
      <c r="X22" s="105" t="s">
        <v>91</v>
      </c>
      <c r="Y22" s="105" t="s">
        <v>92</v>
      </c>
      <c r="Z22" s="101"/>
      <c r="AA22" s="101"/>
      <c r="AB22" s="101"/>
      <c r="AC22" s="101"/>
      <c r="AD22" s="101"/>
      <c r="AE22" s="101"/>
      <c r="AF22" s="101"/>
      <c r="AG22" s="101" t="s">
        <v>93</v>
      </c>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row>
    <row r="23" spans="1:60" outlineLevel="2" x14ac:dyDescent="0.2">
      <c r="A23" s="182"/>
      <c r="B23" s="183"/>
      <c r="C23" s="184" t="s">
        <v>109</v>
      </c>
      <c r="D23" s="185"/>
      <c r="E23" s="186"/>
      <c r="F23" s="105"/>
      <c r="G23" s="187"/>
      <c r="H23" s="105"/>
      <c r="I23" s="105"/>
      <c r="J23" s="105"/>
      <c r="K23" s="105"/>
      <c r="L23" s="105"/>
      <c r="M23" s="105"/>
      <c r="N23" s="104"/>
      <c r="O23" s="104"/>
      <c r="P23" s="104"/>
      <c r="Q23" s="104"/>
      <c r="R23" s="105"/>
      <c r="S23" s="105"/>
      <c r="T23" s="105"/>
      <c r="U23" s="105"/>
      <c r="V23" s="105"/>
      <c r="W23" s="105"/>
      <c r="X23" s="105"/>
      <c r="Y23" s="105"/>
      <c r="Z23" s="101"/>
      <c r="AA23" s="101"/>
      <c r="AB23" s="101"/>
      <c r="AC23" s="101"/>
      <c r="AD23" s="101"/>
      <c r="AE23" s="101"/>
      <c r="AF23" s="101"/>
      <c r="AG23" s="101" t="s">
        <v>95</v>
      </c>
      <c r="AH23" s="101">
        <v>0</v>
      </c>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row>
    <row r="24" spans="1:60" outlineLevel="3" x14ac:dyDescent="0.2">
      <c r="A24" s="182"/>
      <c r="B24" s="183"/>
      <c r="C24" s="184" t="s">
        <v>110</v>
      </c>
      <c r="D24" s="185"/>
      <c r="E24" s="186">
        <v>2.4209999999999998</v>
      </c>
      <c r="F24" s="105"/>
      <c r="G24" s="187"/>
      <c r="H24" s="105"/>
      <c r="I24" s="105"/>
      <c r="J24" s="105"/>
      <c r="K24" s="105"/>
      <c r="L24" s="105"/>
      <c r="M24" s="105"/>
      <c r="N24" s="104"/>
      <c r="O24" s="104"/>
      <c r="P24" s="104"/>
      <c r="Q24" s="104"/>
      <c r="R24" s="105"/>
      <c r="S24" s="105"/>
      <c r="T24" s="105"/>
      <c r="U24" s="105"/>
      <c r="V24" s="105"/>
      <c r="W24" s="105"/>
      <c r="X24" s="105"/>
      <c r="Y24" s="105"/>
      <c r="Z24" s="101"/>
      <c r="AA24" s="101"/>
      <c r="AB24" s="101"/>
      <c r="AC24" s="101"/>
      <c r="AD24" s="101"/>
      <c r="AE24" s="101"/>
      <c r="AF24" s="101"/>
      <c r="AG24" s="101" t="s">
        <v>95</v>
      </c>
      <c r="AH24" s="101">
        <v>0</v>
      </c>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row>
    <row r="25" spans="1:60" ht="22.5" outlineLevel="1" x14ac:dyDescent="0.2">
      <c r="A25" s="113">
        <v>6</v>
      </c>
      <c r="B25" s="114" t="s">
        <v>113</v>
      </c>
      <c r="C25" s="129" t="s">
        <v>114</v>
      </c>
      <c r="D25" s="115" t="s">
        <v>105</v>
      </c>
      <c r="E25" s="116">
        <v>10.092000000000001</v>
      </c>
      <c r="F25" s="134"/>
      <c r="G25" s="119">
        <f>ROUND(E25*F25,2)</f>
        <v>0</v>
      </c>
      <c r="H25" s="179"/>
      <c r="I25" s="118">
        <f>ROUND(E25*H25,2)</f>
        <v>0</v>
      </c>
      <c r="J25" s="117"/>
      <c r="K25" s="118">
        <f>ROUND(E25*J25,2)</f>
        <v>0</v>
      </c>
      <c r="L25" s="118">
        <v>21</v>
      </c>
      <c r="M25" s="118">
        <f>G25*(1+L25/100)</f>
        <v>0</v>
      </c>
      <c r="N25" s="116">
        <v>0</v>
      </c>
      <c r="O25" s="116">
        <f>ROUND(E25*N25,2)</f>
        <v>0</v>
      </c>
      <c r="P25" s="116">
        <v>0</v>
      </c>
      <c r="Q25" s="116">
        <f>ROUND(E25*P25,2)</f>
        <v>0</v>
      </c>
      <c r="R25" s="118"/>
      <c r="S25" s="118" t="s">
        <v>90</v>
      </c>
      <c r="T25" s="119" t="s">
        <v>90</v>
      </c>
      <c r="U25" s="105">
        <v>1.0999999999999999E-2</v>
      </c>
      <c r="V25" s="105">
        <f>ROUND(E25*U25,2)</f>
        <v>0.11</v>
      </c>
      <c r="W25" s="105"/>
      <c r="X25" s="105" t="s">
        <v>91</v>
      </c>
      <c r="Y25" s="105" t="s">
        <v>92</v>
      </c>
      <c r="Z25" s="101"/>
      <c r="AA25" s="101"/>
      <c r="AB25" s="101"/>
      <c r="AC25" s="101"/>
      <c r="AD25" s="101"/>
      <c r="AE25" s="101"/>
      <c r="AF25" s="101"/>
      <c r="AG25" s="101" t="s">
        <v>93</v>
      </c>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row>
    <row r="26" spans="1:60" outlineLevel="2" x14ac:dyDescent="0.2">
      <c r="A26" s="182"/>
      <c r="B26" s="183"/>
      <c r="C26" s="184" t="s">
        <v>115</v>
      </c>
      <c r="D26" s="185"/>
      <c r="E26" s="186">
        <v>5.25</v>
      </c>
      <c r="F26" s="105"/>
      <c r="G26" s="187"/>
      <c r="H26" s="105"/>
      <c r="I26" s="105"/>
      <c r="J26" s="105"/>
      <c r="K26" s="105"/>
      <c r="L26" s="105"/>
      <c r="M26" s="105"/>
      <c r="N26" s="104"/>
      <c r="O26" s="104"/>
      <c r="P26" s="104"/>
      <c r="Q26" s="104"/>
      <c r="R26" s="105"/>
      <c r="S26" s="105"/>
      <c r="T26" s="105"/>
      <c r="U26" s="105"/>
      <c r="V26" s="105"/>
      <c r="W26" s="105"/>
      <c r="X26" s="105"/>
      <c r="Y26" s="105"/>
      <c r="Z26" s="101"/>
      <c r="AA26" s="101"/>
      <c r="AB26" s="101"/>
      <c r="AC26" s="101"/>
      <c r="AD26" s="101"/>
      <c r="AE26" s="101"/>
      <c r="AF26" s="101"/>
      <c r="AG26" s="101" t="s">
        <v>95</v>
      </c>
      <c r="AH26" s="101">
        <v>0</v>
      </c>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row>
    <row r="27" spans="1:60" outlineLevel="3" x14ac:dyDescent="0.2">
      <c r="A27" s="182"/>
      <c r="B27" s="183"/>
      <c r="C27" s="184" t="s">
        <v>116</v>
      </c>
      <c r="D27" s="185"/>
      <c r="E27" s="186">
        <v>2.4209999999999998</v>
      </c>
      <c r="F27" s="105"/>
      <c r="G27" s="187"/>
      <c r="H27" s="105"/>
      <c r="I27" s="105"/>
      <c r="J27" s="105"/>
      <c r="K27" s="105"/>
      <c r="L27" s="105"/>
      <c r="M27" s="105"/>
      <c r="N27" s="104"/>
      <c r="O27" s="104"/>
      <c r="P27" s="104"/>
      <c r="Q27" s="104"/>
      <c r="R27" s="105"/>
      <c r="S27" s="105"/>
      <c r="T27" s="105"/>
      <c r="U27" s="105"/>
      <c r="V27" s="105"/>
      <c r="W27" s="105"/>
      <c r="X27" s="105"/>
      <c r="Y27" s="105"/>
      <c r="Z27" s="101"/>
      <c r="AA27" s="101"/>
      <c r="AB27" s="101"/>
      <c r="AC27" s="101"/>
      <c r="AD27" s="101"/>
      <c r="AE27" s="101"/>
      <c r="AF27" s="101"/>
      <c r="AG27" s="101" t="s">
        <v>95</v>
      </c>
      <c r="AH27" s="101">
        <v>0</v>
      </c>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row>
    <row r="28" spans="1:60" outlineLevel="3" x14ac:dyDescent="0.2">
      <c r="A28" s="182"/>
      <c r="B28" s="183"/>
      <c r="C28" s="184" t="s">
        <v>117</v>
      </c>
      <c r="D28" s="185"/>
      <c r="E28" s="186">
        <v>2.4209999999999998</v>
      </c>
      <c r="F28" s="105"/>
      <c r="G28" s="187"/>
      <c r="H28" s="105"/>
      <c r="I28" s="105"/>
      <c r="J28" s="105"/>
      <c r="K28" s="105"/>
      <c r="L28" s="105"/>
      <c r="M28" s="105"/>
      <c r="N28" s="104"/>
      <c r="O28" s="104"/>
      <c r="P28" s="104"/>
      <c r="Q28" s="104"/>
      <c r="R28" s="105"/>
      <c r="S28" s="105"/>
      <c r="T28" s="105"/>
      <c r="U28" s="105"/>
      <c r="V28" s="105"/>
      <c r="W28" s="105"/>
      <c r="X28" s="105"/>
      <c r="Y28" s="105"/>
      <c r="Z28" s="101"/>
      <c r="AA28" s="101"/>
      <c r="AB28" s="101"/>
      <c r="AC28" s="101"/>
      <c r="AD28" s="101"/>
      <c r="AE28" s="101"/>
      <c r="AF28" s="101"/>
      <c r="AG28" s="101" t="s">
        <v>95</v>
      </c>
      <c r="AH28" s="101">
        <v>0</v>
      </c>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row>
    <row r="29" spans="1:60" ht="22.5" outlineLevel="1" x14ac:dyDescent="0.2">
      <c r="A29" s="113">
        <v>7</v>
      </c>
      <c r="B29" s="114" t="s">
        <v>118</v>
      </c>
      <c r="C29" s="129" t="s">
        <v>119</v>
      </c>
      <c r="D29" s="115" t="s">
        <v>105</v>
      </c>
      <c r="E29" s="116">
        <v>2.4209999999999998</v>
      </c>
      <c r="F29" s="134"/>
      <c r="G29" s="119">
        <f>ROUND(E29*F29,2)</f>
        <v>0</v>
      </c>
      <c r="H29" s="179"/>
      <c r="I29" s="118">
        <f>ROUND(E29*H29,2)</f>
        <v>0</v>
      </c>
      <c r="J29" s="117"/>
      <c r="K29" s="118">
        <f>ROUND(E29*J29,2)</f>
        <v>0</v>
      </c>
      <c r="L29" s="118">
        <v>21</v>
      </c>
      <c r="M29" s="118">
        <f>G29*(1+L29/100)</f>
        <v>0</v>
      </c>
      <c r="N29" s="116">
        <v>0</v>
      </c>
      <c r="O29" s="116">
        <f>ROUND(E29*N29,2)</f>
        <v>0</v>
      </c>
      <c r="P29" s="116">
        <v>0</v>
      </c>
      <c r="Q29" s="116">
        <f>ROUND(E29*P29,2)</f>
        <v>0</v>
      </c>
      <c r="R29" s="118"/>
      <c r="S29" s="118" t="s">
        <v>90</v>
      </c>
      <c r="T29" s="119" t="s">
        <v>90</v>
      </c>
      <c r="U29" s="105">
        <v>0.66800000000000004</v>
      </c>
      <c r="V29" s="105">
        <f>ROUND(E29*U29,2)</f>
        <v>1.62</v>
      </c>
      <c r="W29" s="105"/>
      <c r="X29" s="105" t="s">
        <v>91</v>
      </c>
      <c r="Y29" s="105" t="s">
        <v>92</v>
      </c>
      <c r="Z29" s="101"/>
      <c r="AA29" s="101"/>
      <c r="AB29" s="101"/>
      <c r="AC29" s="101"/>
      <c r="AD29" s="101"/>
      <c r="AE29" s="101"/>
      <c r="AF29" s="101"/>
      <c r="AG29" s="101" t="s">
        <v>93</v>
      </c>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row>
    <row r="30" spans="1:60" outlineLevel="2" x14ac:dyDescent="0.2">
      <c r="A30" s="182"/>
      <c r="B30" s="183"/>
      <c r="C30" s="184" t="s">
        <v>109</v>
      </c>
      <c r="D30" s="185"/>
      <c r="E30" s="186"/>
      <c r="F30" s="105"/>
      <c r="G30" s="187"/>
      <c r="H30" s="105"/>
      <c r="I30" s="105"/>
      <c r="J30" s="105"/>
      <c r="K30" s="105"/>
      <c r="L30" s="105"/>
      <c r="M30" s="105"/>
      <c r="N30" s="104"/>
      <c r="O30" s="104"/>
      <c r="P30" s="104"/>
      <c r="Q30" s="104"/>
      <c r="R30" s="105"/>
      <c r="S30" s="105"/>
      <c r="T30" s="105"/>
      <c r="U30" s="105"/>
      <c r="V30" s="105"/>
      <c r="W30" s="105"/>
      <c r="X30" s="105"/>
      <c r="Y30" s="105"/>
      <c r="Z30" s="101"/>
      <c r="AA30" s="101"/>
      <c r="AB30" s="101"/>
      <c r="AC30" s="101"/>
      <c r="AD30" s="101"/>
      <c r="AE30" s="101"/>
      <c r="AF30" s="101"/>
      <c r="AG30" s="101" t="s">
        <v>95</v>
      </c>
      <c r="AH30" s="101">
        <v>0</v>
      </c>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row>
    <row r="31" spans="1:60" outlineLevel="3" x14ac:dyDescent="0.2">
      <c r="A31" s="182"/>
      <c r="B31" s="183"/>
      <c r="C31" s="184" t="s">
        <v>110</v>
      </c>
      <c r="D31" s="185"/>
      <c r="E31" s="186">
        <v>2.4209999999999998</v>
      </c>
      <c r="F31" s="105"/>
      <c r="G31" s="187"/>
      <c r="H31" s="105"/>
      <c r="I31" s="105"/>
      <c r="J31" s="105"/>
      <c r="K31" s="105"/>
      <c r="L31" s="105"/>
      <c r="M31" s="105"/>
      <c r="N31" s="104"/>
      <c r="O31" s="104"/>
      <c r="P31" s="104"/>
      <c r="Q31" s="104"/>
      <c r="R31" s="105"/>
      <c r="S31" s="105"/>
      <c r="T31" s="105"/>
      <c r="U31" s="105"/>
      <c r="V31" s="105"/>
      <c r="W31" s="105"/>
      <c r="X31" s="105"/>
      <c r="Y31" s="105"/>
      <c r="Z31" s="101"/>
      <c r="AA31" s="101"/>
      <c r="AB31" s="101"/>
      <c r="AC31" s="101"/>
      <c r="AD31" s="101"/>
      <c r="AE31" s="101"/>
      <c r="AF31" s="101"/>
      <c r="AG31" s="101" t="s">
        <v>95</v>
      </c>
      <c r="AH31" s="101">
        <v>0</v>
      </c>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row>
    <row r="32" spans="1:60" outlineLevel="1" x14ac:dyDescent="0.2">
      <c r="A32" s="113">
        <v>8</v>
      </c>
      <c r="B32" s="114" t="s">
        <v>120</v>
      </c>
      <c r="C32" s="129" t="s">
        <v>121</v>
      </c>
      <c r="D32" s="115" t="s">
        <v>105</v>
      </c>
      <c r="E32" s="116">
        <v>18.3996</v>
      </c>
      <c r="F32" s="134"/>
      <c r="G32" s="119">
        <f>ROUND(E32*F32,2)</f>
        <v>0</v>
      </c>
      <c r="H32" s="179"/>
      <c r="I32" s="118">
        <f>ROUND(E32*H32,2)</f>
        <v>0</v>
      </c>
      <c r="J32" s="117"/>
      <c r="K32" s="118">
        <f>ROUND(E32*J32,2)</f>
        <v>0</v>
      </c>
      <c r="L32" s="118">
        <v>21</v>
      </c>
      <c r="M32" s="118">
        <f>G32*(1+L32/100)</f>
        <v>0</v>
      </c>
      <c r="N32" s="116">
        <v>0</v>
      </c>
      <c r="O32" s="116">
        <f>ROUND(E32*N32,2)</f>
        <v>0</v>
      </c>
      <c r="P32" s="116">
        <v>0</v>
      </c>
      <c r="Q32" s="116">
        <f>ROUND(E32*P32,2)</f>
        <v>0</v>
      </c>
      <c r="R32" s="118"/>
      <c r="S32" s="118" t="s">
        <v>90</v>
      </c>
      <c r="T32" s="119" t="s">
        <v>90</v>
      </c>
      <c r="U32" s="105">
        <v>3.1E-2</v>
      </c>
      <c r="V32" s="105">
        <f>ROUND(E32*U32,2)</f>
        <v>0.56999999999999995</v>
      </c>
      <c r="W32" s="105"/>
      <c r="X32" s="105" t="s">
        <v>91</v>
      </c>
      <c r="Y32" s="105" t="s">
        <v>92</v>
      </c>
      <c r="Z32" s="101"/>
      <c r="AA32" s="101"/>
      <c r="AB32" s="101"/>
      <c r="AC32" s="101"/>
      <c r="AD32" s="101"/>
      <c r="AE32" s="101"/>
      <c r="AF32" s="101"/>
      <c r="AG32" s="101" t="s">
        <v>93</v>
      </c>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row>
    <row r="33" spans="1:60" ht="22.5" customHeight="1" outlineLevel="2" x14ac:dyDescent="0.2">
      <c r="A33" s="182"/>
      <c r="B33" s="183"/>
      <c r="C33" s="295" t="s">
        <v>122</v>
      </c>
      <c r="D33" s="295"/>
      <c r="E33" s="295"/>
      <c r="F33" s="295"/>
      <c r="G33" s="296"/>
      <c r="H33" s="105"/>
      <c r="I33" s="105"/>
      <c r="J33" s="105"/>
      <c r="K33" s="105"/>
      <c r="L33" s="105"/>
      <c r="M33" s="105"/>
      <c r="N33" s="104"/>
      <c r="O33" s="104"/>
      <c r="P33" s="104"/>
      <c r="Q33" s="104"/>
      <c r="R33" s="105"/>
      <c r="S33" s="105"/>
      <c r="T33" s="105"/>
      <c r="U33" s="105"/>
      <c r="V33" s="105"/>
      <c r="W33" s="105"/>
      <c r="X33" s="105"/>
      <c r="Y33" s="105"/>
      <c r="Z33" s="101"/>
      <c r="AA33" s="101"/>
      <c r="AB33" s="101"/>
      <c r="AC33" s="101"/>
      <c r="AD33" s="101"/>
      <c r="AE33" s="101"/>
      <c r="AF33" s="101"/>
      <c r="AG33" s="101" t="s">
        <v>123</v>
      </c>
      <c r="AH33" s="101"/>
      <c r="AI33" s="101"/>
      <c r="AJ33" s="101"/>
      <c r="AK33" s="101"/>
      <c r="AL33" s="101"/>
      <c r="AM33" s="101"/>
      <c r="AN33" s="101"/>
      <c r="AO33" s="101"/>
      <c r="AP33" s="101"/>
      <c r="AQ33" s="101"/>
      <c r="AR33" s="101"/>
      <c r="AS33" s="101"/>
      <c r="AT33" s="101"/>
      <c r="AU33" s="101"/>
      <c r="AV33" s="101"/>
      <c r="AW33" s="101"/>
      <c r="AX33" s="101"/>
      <c r="AY33" s="101"/>
      <c r="AZ33" s="101"/>
      <c r="BA33" s="120" t="str">
        <f>C33</f>
        <v>Uložení sypaniny do násypů nebo na skládku s rozprostřením sypaniny ve vrstvách a s hrubým urovnáním.</v>
      </c>
      <c r="BB33" s="101"/>
      <c r="BC33" s="101"/>
      <c r="BD33" s="101"/>
      <c r="BE33" s="101"/>
      <c r="BF33" s="101"/>
      <c r="BG33" s="101"/>
      <c r="BH33" s="101"/>
    </row>
    <row r="34" spans="1:60" outlineLevel="2" x14ac:dyDescent="0.2">
      <c r="A34" s="182"/>
      <c r="B34" s="183"/>
      <c r="C34" s="184" t="s">
        <v>124</v>
      </c>
      <c r="D34" s="185"/>
      <c r="E34" s="186"/>
      <c r="F34" s="105"/>
      <c r="G34" s="187"/>
      <c r="H34" s="105"/>
      <c r="I34" s="105"/>
      <c r="J34" s="105"/>
      <c r="K34" s="105"/>
      <c r="L34" s="105"/>
      <c r="M34" s="105"/>
      <c r="N34" s="104"/>
      <c r="O34" s="104"/>
      <c r="P34" s="104"/>
      <c r="Q34" s="104"/>
      <c r="R34" s="105"/>
      <c r="S34" s="105"/>
      <c r="T34" s="105"/>
      <c r="U34" s="105"/>
      <c r="V34" s="105"/>
      <c r="W34" s="105"/>
      <c r="X34" s="105"/>
      <c r="Y34" s="105"/>
      <c r="Z34" s="101"/>
      <c r="AA34" s="101"/>
      <c r="AB34" s="101"/>
      <c r="AC34" s="101"/>
      <c r="AD34" s="101"/>
      <c r="AE34" s="101"/>
      <c r="AF34" s="101"/>
      <c r="AG34" s="101" t="s">
        <v>95</v>
      </c>
      <c r="AH34" s="101">
        <v>0</v>
      </c>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row>
    <row r="35" spans="1:60" outlineLevel="3" x14ac:dyDescent="0.2">
      <c r="A35" s="182"/>
      <c r="B35" s="183"/>
      <c r="C35" s="184" t="s">
        <v>125</v>
      </c>
      <c r="D35" s="185"/>
      <c r="E35" s="186">
        <v>16.785599999999999</v>
      </c>
      <c r="F35" s="105"/>
      <c r="G35" s="187"/>
      <c r="H35" s="105"/>
      <c r="I35" s="105"/>
      <c r="J35" s="105"/>
      <c r="K35" s="105"/>
      <c r="L35" s="105"/>
      <c r="M35" s="105"/>
      <c r="N35" s="104"/>
      <c r="O35" s="104"/>
      <c r="P35" s="104"/>
      <c r="Q35" s="104"/>
      <c r="R35" s="105"/>
      <c r="S35" s="105"/>
      <c r="T35" s="105"/>
      <c r="U35" s="105"/>
      <c r="V35" s="105"/>
      <c r="W35" s="105"/>
      <c r="X35" s="105"/>
      <c r="Y35" s="105"/>
      <c r="Z35" s="101"/>
      <c r="AA35" s="101"/>
      <c r="AB35" s="101"/>
      <c r="AC35" s="101"/>
      <c r="AD35" s="101"/>
      <c r="AE35" s="101"/>
      <c r="AF35" s="101"/>
      <c r="AG35" s="101" t="s">
        <v>95</v>
      </c>
      <c r="AH35" s="101">
        <v>0</v>
      </c>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row>
    <row r="36" spans="1:60" outlineLevel="3" x14ac:dyDescent="0.2">
      <c r="A36" s="182"/>
      <c r="B36" s="183"/>
      <c r="C36" s="184" t="s">
        <v>126</v>
      </c>
      <c r="D36" s="185"/>
      <c r="E36" s="186">
        <v>1.6140000000000001</v>
      </c>
      <c r="F36" s="105"/>
      <c r="G36" s="187"/>
      <c r="H36" s="105"/>
      <c r="I36" s="105"/>
      <c r="J36" s="105"/>
      <c r="K36" s="105"/>
      <c r="L36" s="105"/>
      <c r="M36" s="105"/>
      <c r="N36" s="104"/>
      <c r="O36" s="104"/>
      <c r="P36" s="104"/>
      <c r="Q36" s="104"/>
      <c r="R36" s="105"/>
      <c r="S36" s="105"/>
      <c r="T36" s="105"/>
      <c r="U36" s="105"/>
      <c r="V36" s="105"/>
      <c r="W36" s="105"/>
      <c r="X36" s="105"/>
      <c r="Y36" s="105"/>
      <c r="Z36" s="101"/>
      <c r="AA36" s="101"/>
      <c r="AB36" s="101"/>
      <c r="AC36" s="101"/>
      <c r="AD36" s="101"/>
      <c r="AE36" s="101"/>
      <c r="AF36" s="101"/>
      <c r="AG36" s="101" t="s">
        <v>95</v>
      </c>
      <c r="AH36" s="101">
        <v>0</v>
      </c>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row>
    <row r="37" spans="1:60" ht="22.5" outlineLevel="1" x14ac:dyDescent="0.2">
      <c r="A37" s="113">
        <v>9</v>
      </c>
      <c r="B37" s="114" t="s">
        <v>127</v>
      </c>
      <c r="C37" s="129" t="s">
        <v>128</v>
      </c>
      <c r="D37" s="115" t="s">
        <v>129</v>
      </c>
      <c r="E37" s="116">
        <v>18.670200000000001</v>
      </c>
      <c r="F37" s="134"/>
      <c r="G37" s="119">
        <f>ROUND(E37*F37,2)</f>
        <v>0</v>
      </c>
      <c r="H37" s="179"/>
      <c r="I37" s="118">
        <f>ROUND(E37*H37,2)</f>
        <v>0</v>
      </c>
      <c r="J37" s="117"/>
      <c r="K37" s="118">
        <f>ROUND(E37*J37,2)</f>
        <v>0</v>
      </c>
      <c r="L37" s="118">
        <v>21</v>
      </c>
      <c r="M37" s="118">
        <f>G37*(1+L37/100)</f>
        <v>0</v>
      </c>
      <c r="N37" s="116">
        <v>0</v>
      </c>
      <c r="O37" s="116">
        <f>ROUND(E37*N37,2)</f>
        <v>0</v>
      </c>
      <c r="P37" s="116">
        <v>0</v>
      </c>
      <c r="Q37" s="116">
        <f>ROUND(E37*P37,2)</f>
        <v>0</v>
      </c>
      <c r="R37" s="118"/>
      <c r="S37" s="118" t="s">
        <v>90</v>
      </c>
      <c r="T37" s="119" t="s">
        <v>130</v>
      </c>
      <c r="U37" s="105">
        <v>0</v>
      </c>
      <c r="V37" s="105">
        <f>ROUND(E37*U37,2)</f>
        <v>0</v>
      </c>
      <c r="W37" s="105"/>
      <c r="X37" s="105" t="s">
        <v>91</v>
      </c>
      <c r="Y37" s="105" t="s">
        <v>92</v>
      </c>
      <c r="Z37" s="101"/>
      <c r="AA37" s="101"/>
      <c r="AB37" s="101"/>
      <c r="AC37" s="101"/>
      <c r="AD37" s="101"/>
      <c r="AE37" s="101"/>
      <c r="AF37" s="101"/>
      <c r="AG37" s="101" t="s">
        <v>93</v>
      </c>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row>
    <row r="38" spans="1:60" outlineLevel="2" x14ac:dyDescent="0.2">
      <c r="A38" s="182"/>
      <c r="B38" s="183"/>
      <c r="C38" s="184" t="s">
        <v>131</v>
      </c>
      <c r="D38" s="185"/>
      <c r="E38" s="186">
        <v>9.7125000000000004</v>
      </c>
      <c r="F38" s="105"/>
      <c r="G38" s="187"/>
      <c r="H38" s="105"/>
      <c r="I38" s="105"/>
      <c r="J38" s="105"/>
      <c r="K38" s="105"/>
      <c r="L38" s="105"/>
      <c r="M38" s="105"/>
      <c r="N38" s="104"/>
      <c r="O38" s="104"/>
      <c r="P38" s="104"/>
      <c r="Q38" s="104"/>
      <c r="R38" s="105"/>
      <c r="S38" s="105"/>
      <c r="T38" s="105"/>
      <c r="U38" s="105"/>
      <c r="V38" s="105"/>
      <c r="W38" s="105"/>
      <c r="X38" s="105"/>
      <c r="Y38" s="105"/>
      <c r="Z38" s="101"/>
      <c r="AA38" s="101"/>
      <c r="AB38" s="101"/>
      <c r="AC38" s="101"/>
      <c r="AD38" s="101"/>
      <c r="AE38" s="101"/>
      <c r="AF38" s="101"/>
      <c r="AG38" s="101" t="s">
        <v>95</v>
      </c>
      <c r="AH38" s="101">
        <v>0</v>
      </c>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row>
    <row r="39" spans="1:60" outlineLevel="3" x14ac:dyDescent="0.2">
      <c r="A39" s="182"/>
      <c r="B39" s="183"/>
      <c r="C39" s="184" t="s">
        <v>132</v>
      </c>
      <c r="D39" s="185"/>
      <c r="E39" s="186">
        <v>4.4788500000000004</v>
      </c>
      <c r="F39" s="105"/>
      <c r="G39" s="187"/>
      <c r="H39" s="105"/>
      <c r="I39" s="105"/>
      <c r="J39" s="105"/>
      <c r="K39" s="105"/>
      <c r="L39" s="105"/>
      <c r="M39" s="105"/>
      <c r="N39" s="104"/>
      <c r="O39" s="104"/>
      <c r="P39" s="104"/>
      <c r="Q39" s="104"/>
      <c r="R39" s="105"/>
      <c r="S39" s="105"/>
      <c r="T39" s="105"/>
      <c r="U39" s="105"/>
      <c r="V39" s="105"/>
      <c r="W39" s="105"/>
      <c r="X39" s="105"/>
      <c r="Y39" s="105"/>
      <c r="Z39" s="101"/>
      <c r="AA39" s="101"/>
      <c r="AB39" s="101"/>
      <c r="AC39" s="101"/>
      <c r="AD39" s="101"/>
      <c r="AE39" s="101"/>
      <c r="AF39" s="101"/>
      <c r="AG39" s="101" t="s">
        <v>95</v>
      </c>
      <c r="AH39" s="101">
        <v>0</v>
      </c>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row>
    <row r="40" spans="1:60" outlineLevel="3" x14ac:dyDescent="0.2">
      <c r="A40" s="182"/>
      <c r="B40" s="183"/>
      <c r="C40" s="184" t="s">
        <v>133</v>
      </c>
      <c r="D40" s="185"/>
      <c r="E40" s="186">
        <v>4.4788500000000004</v>
      </c>
      <c r="F40" s="105"/>
      <c r="G40" s="187"/>
      <c r="H40" s="105"/>
      <c r="I40" s="105"/>
      <c r="J40" s="105"/>
      <c r="K40" s="105"/>
      <c r="L40" s="105"/>
      <c r="M40" s="105"/>
      <c r="N40" s="104"/>
      <c r="O40" s="104"/>
      <c r="P40" s="104"/>
      <c r="Q40" s="104"/>
      <c r="R40" s="105"/>
      <c r="S40" s="105"/>
      <c r="T40" s="105"/>
      <c r="U40" s="105"/>
      <c r="V40" s="105"/>
      <c r="W40" s="105"/>
      <c r="X40" s="105"/>
      <c r="Y40" s="105"/>
      <c r="Z40" s="101"/>
      <c r="AA40" s="101"/>
      <c r="AB40" s="101"/>
      <c r="AC40" s="101"/>
      <c r="AD40" s="101"/>
      <c r="AE40" s="101"/>
      <c r="AF40" s="101"/>
      <c r="AG40" s="101" t="s">
        <v>95</v>
      </c>
      <c r="AH40" s="101">
        <v>0</v>
      </c>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row>
    <row r="41" spans="1:60" outlineLevel="1" x14ac:dyDescent="0.2">
      <c r="A41" s="113">
        <v>10</v>
      </c>
      <c r="B41" s="114" t="s">
        <v>134</v>
      </c>
      <c r="C41" s="129" t="s">
        <v>135</v>
      </c>
      <c r="D41" s="115" t="s">
        <v>129</v>
      </c>
      <c r="E41" s="116">
        <v>35.879219999999997</v>
      </c>
      <c r="F41" s="134"/>
      <c r="G41" s="119">
        <f>ROUND(E41*F41,2)</f>
        <v>0</v>
      </c>
      <c r="H41" s="179"/>
      <c r="I41" s="118">
        <f>ROUND(E41*H41,2)</f>
        <v>0</v>
      </c>
      <c r="J41" s="117"/>
      <c r="K41" s="118">
        <f>ROUND(E41*J41,2)</f>
        <v>0</v>
      </c>
      <c r="L41" s="118">
        <v>21</v>
      </c>
      <c r="M41" s="118">
        <f>G41*(1+L41/100)</f>
        <v>0</v>
      </c>
      <c r="N41" s="116">
        <v>1</v>
      </c>
      <c r="O41" s="116">
        <f>ROUND(E41*N41,2)</f>
        <v>35.880000000000003</v>
      </c>
      <c r="P41" s="116">
        <v>0</v>
      </c>
      <c r="Q41" s="116">
        <f>ROUND(E41*P41,2)</f>
        <v>0</v>
      </c>
      <c r="R41" s="118" t="s">
        <v>136</v>
      </c>
      <c r="S41" s="118" t="s">
        <v>90</v>
      </c>
      <c r="T41" s="119" t="s">
        <v>130</v>
      </c>
      <c r="U41" s="105">
        <v>0</v>
      </c>
      <c r="V41" s="105">
        <f>ROUND(E41*U41,2)</f>
        <v>0</v>
      </c>
      <c r="W41" s="105"/>
      <c r="X41" s="105" t="s">
        <v>137</v>
      </c>
      <c r="Y41" s="105" t="s">
        <v>92</v>
      </c>
      <c r="Z41" s="101"/>
      <c r="AA41" s="101"/>
      <c r="AB41" s="101"/>
      <c r="AC41" s="101"/>
      <c r="AD41" s="101"/>
      <c r="AE41" s="101"/>
      <c r="AF41" s="101"/>
      <c r="AG41" s="101" t="s">
        <v>138</v>
      </c>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row>
    <row r="42" spans="1:60" outlineLevel="2" x14ac:dyDescent="0.2">
      <c r="A42" s="182"/>
      <c r="B42" s="183"/>
      <c r="C42" s="184" t="s">
        <v>124</v>
      </c>
      <c r="D42" s="185"/>
      <c r="E42" s="186"/>
      <c r="F42" s="105"/>
      <c r="G42" s="187"/>
      <c r="H42" s="105"/>
      <c r="I42" s="105"/>
      <c r="J42" s="105"/>
      <c r="K42" s="105"/>
      <c r="L42" s="105"/>
      <c r="M42" s="105"/>
      <c r="N42" s="104"/>
      <c r="O42" s="104"/>
      <c r="P42" s="104"/>
      <c r="Q42" s="104"/>
      <c r="R42" s="105"/>
      <c r="S42" s="105"/>
      <c r="T42" s="105"/>
      <c r="U42" s="105"/>
      <c r="V42" s="105"/>
      <c r="W42" s="105"/>
      <c r="X42" s="105"/>
      <c r="Y42" s="105"/>
      <c r="Z42" s="101"/>
      <c r="AA42" s="101"/>
      <c r="AB42" s="101"/>
      <c r="AC42" s="101"/>
      <c r="AD42" s="101"/>
      <c r="AE42" s="101"/>
      <c r="AF42" s="101"/>
      <c r="AG42" s="101" t="s">
        <v>95</v>
      </c>
      <c r="AH42" s="101">
        <v>0</v>
      </c>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row>
    <row r="43" spans="1:60" outlineLevel="3" x14ac:dyDescent="0.2">
      <c r="A43" s="182"/>
      <c r="B43" s="183"/>
      <c r="C43" s="184" t="s">
        <v>139</v>
      </c>
      <c r="D43" s="185"/>
      <c r="E43" s="186">
        <v>32.731920000000002</v>
      </c>
      <c r="F43" s="105"/>
      <c r="G43" s="187"/>
      <c r="H43" s="105"/>
      <c r="I43" s="105"/>
      <c r="J43" s="105"/>
      <c r="K43" s="105"/>
      <c r="L43" s="105"/>
      <c r="M43" s="105"/>
      <c r="N43" s="104"/>
      <c r="O43" s="104"/>
      <c r="P43" s="104"/>
      <c r="Q43" s="104"/>
      <c r="R43" s="105"/>
      <c r="S43" s="105"/>
      <c r="T43" s="105"/>
      <c r="U43" s="105"/>
      <c r="V43" s="105"/>
      <c r="W43" s="105"/>
      <c r="X43" s="105"/>
      <c r="Y43" s="105"/>
      <c r="Z43" s="101"/>
      <c r="AA43" s="101"/>
      <c r="AB43" s="101"/>
      <c r="AC43" s="101"/>
      <c r="AD43" s="101"/>
      <c r="AE43" s="101"/>
      <c r="AF43" s="101"/>
      <c r="AG43" s="101" t="s">
        <v>95</v>
      </c>
      <c r="AH43" s="101">
        <v>0</v>
      </c>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row>
    <row r="44" spans="1:60" outlineLevel="3" x14ac:dyDescent="0.2">
      <c r="A44" s="182"/>
      <c r="B44" s="183"/>
      <c r="C44" s="184" t="s">
        <v>140</v>
      </c>
      <c r="D44" s="185"/>
      <c r="E44" s="186">
        <v>3.1473</v>
      </c>
      <c r="F44" s="105"/>
      <c r="G44" s="187"/>
      <c r="H44" s="105"/>
      <c r="I44" s="105"/>
      <c r="J44" s="105"/>
      <c r="K44" s="105"/>
      <c r="L44" s="105"/>
      <c r="M44" s="105"/>
      <c r="N44" s="104"/>
      <c r="O44" s="104"/>
      <c r="P44" s="104"/>
      <c r="Q44" s="104"/>
      <c r="R44" s="105"/>
      <c r="S44" s="105"/>
      <c r="T44" s="105"/>
      <c r="U44" s="105"/>
      <c r="V44" s="105"/>
      <c r="W44" s="105"/>
      <c r="X44" s="105"/>
      <c r="Y44" s="105"/>
      <c r="Z44" s="101"/>
      <c r="AA44" s="101"/>
      <c r="AB44" s="101"/>
      <c r="AC44" s="101"/>
      <c r="AD44" s="101"/>
      <c r="AE44" s="101"/>
      <c r="AF44" s="101"/>
      <c r="AG44" s="101" t="s">
        <v>95</v>
      </c>
      <c r="AH44" s="101">
        <v>0</v>
      </c>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row>
    <row r="45" spans="1:60" x14ac:dyDescent="0.2">
      <c r="A45" s="181" t="s">
        <v>85</v>
      </c>
      <c r="B45" s="108" t="s">
        <v>41</v>
      </c>
      <c r="C45" s="194" t="s">
        <v>42</v>
      </c>
      <c r="D45" s="109"/>
      <c r="E45" s="110"/>
      <c r="F45" s="111"/>
      <c r="G45" s="112">
        <f>SUMIF(AG46:AG59,"&lt;&gt;NOR",G46:G59)</f>
        <v>0</v>
      </c>
      <c r="H45" s="111"/>
      <c r="I45" s="111">
        <f>SUM(I46:I59)</f>
        <v>0</v>
      </c>
      <c r="J45" s="111"/>
      <c r="K45" s="111">
        <f>SUM(K46:K59)</f>
        <v>0</v>
      </c>
      <c r="L45" s="111"/>
      <c r="M45" s="111">
        <f>SUM(M46:M59)</f>
        <v>0</v>
      </c>
      <c r="N45" s="110"/>
      <c r="O45" s="110">
        <f>SUM(O46:O59)</f>
        <v>26.650000000000002</v>
      </c>
      <c r="P45" s="110"/>
      <c r="Q45" s="110">
        <f>SUM(Q46:Q59)</f>
        <v>0</v>
      </c>
      <c r="R45" s="111"/>
      <c r="S45" s="111"/>
      <c r="T45" s="112"/>
      <c r="U45" s="106"/>
      <c r="V45" s="106">
        <f>SUM(V46:V59)</f>
        <v>53.629999999999995</v>
      </c>
      <c r="W45" s="106"/>
      <c r="X45" s="106"/>
      <c r="Y45" s="106"/>
      <c r="AG45" t="s">
        <v>86</v>
      </c>
    </row>
    <row r="46" spans="1:60" ht="22.5" outlineLevel="1" x14ac:dyDescent="0.2">
      <c r="A46" s="113">
        <v>11</v>
      </c>
      <c r="B46" s="114" t="s">
        <v>141</v>
      </c>
      <c r="C46" s="129" t="s">
        <v>142</v>
      </c>
      <c r="D46" s="115" t="s">
        <v>105</v>
      </c>
      <c r="E46" s="116">
        <v>9.7452000000000005</v>
      </c>
      <c r="F46" s="134"/>
      <c r="G46" s="119">
        <f>ROUND(E46*F46,2)</f>
        <v>0</v>
      </c>
      <c r="H46" s="179"/>
      <c r="I46" s="118">
        <f>ROUND(E46*H46,2)</f>
        <v>0</v>
      </c>
      <c r="J46" s="117"/>
      <c r="K46" s="118">
        <f>ROUND(E46*J46,2)</f>
        <v>0</v>
      </c>
      <c r="L46" s="118">
        <v>21</v>
      </c>
      <c r="M46" s="118">
        <f>G46*(1+L46/100)</f>
        <v>0</v>
      </c>
      <c r="N46" s="116">
        <v>2.5249999999999999</v>
      </c>
      <c r="O46" s="116">
        <f>ROUND(E46*N46,2)</f>
        <v>24.61</v>
      </c>
      <c r="P46" s="116">
        <v>0</v>
      </c>
      <c r="Q46" s="116">
        <f>ROUND(E46*P46,2)</f>
        <v>0</v>
      </c>
      <c r="R46" s="118"/>
      <c r="S46" s="118" t="s">
        <v>90</v>
      </c>
      <c r="T46" s="119" t="s">
        <v>90</v>
      </c>
      <c r="U46" s="105">
        <v>0.59899999999999998</v>
      </c>
      <c r="V46" s="105">
        <f>ROUND(E46*U46,2)</f>
        <v>5.84</v>
      </c>
      <c r="W46" s="105"/>
      <c r="X46" s="105" t="s">
        <v>91</v>
      </c>
      <c r="Y46" s="105" t="s">
        <v>92</v>
      </c>
      <c r="Z46" s="101"/>
      <c r="AA46" s="101"/>
      <c r="AB46" s="101"/>
      <c r="AC46" s="101"/>
      <c r="AD46" s="101"/>
      <c r="AE46" s="101"/>
      <c r="AF46" s="101"/>
      <c r="AG46" s="101" t="s">
        <v>93</v>
      </c>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row>
    <row r="47" spans="1:60" outlineLevel="2" x14ac:dyDescent="0.2">
      <c r="A47" s="182"/>
      <c r="B47" s="183"/>
      <c r="C47" s="184" t="s">
        <v>143</v>
      </c>
      <c r="D47" s="185"/>
      <c r="E47" s="186">
        <v>4.8419999999999996</v>
      </c>
      <c r="F47" s="105"/>
      <c r="G47" s="187"/>
      <c r="H47" s="105"/>
      <c r="I47" s="105"/>
      <c r="J47" s="105"/>
      <c r="K47" s="105"/>
      <c r="L47" s="105"/>
      <c r="M47" s="105"/>
      <c r="N47" s="104"/>
      <c r="O47" s="104"/>
      <c r="P47" s="104"/>
      <c r="Q47" s="104"/>
      <c r="R47" s="105"/>
      <c r="S47" s="105"/>
      <c r="T47" s="105"/>
      <c r="U47" s="105"/>
      <c r="V47" s="105"/>
      <c r="W47" s="105"/>
      <c r="X47" s="105"/>
      <c r="Y47" s="105"/>
      <c r="Z47" s="101"/>
      <c r="AA47" s="101"/>
      <c r="AB47" s="101"/>
      <c r="AC47" s="101"/>
      <c r="AD47" s="101"/>
      <c r="AE47" s="101"/>
      <c r="AF47" s="101"/>
      <c r="AG47" s="101" t="s">
        <v>95</v>
      </c>
      <c r="AH47" s="101">
        <v>0</v>
      </c>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row>
    <row r="48" spans="1:60" outlineLevel="3" x14ac:dyDescent="0.2">
      <c r="A48" s="182"/>
      <c r="B48" s="183"/>
      <c r="C48" s="184" t="s">
        <v>144</v>
      </c>
      <c r="D48" s="185"/>
      <c r="E48" s="186">
        <v>5.6159999999999997</v>
      </c>
      <c r="F48" s="105"/>
      <c r="G48" s="187"/>
      <c r="H48" s="105"/>
      <c r="I48" s="105"/>
      <c r="J48" s="105"/>
      <c r="K48" s="105"/>
      <c r="L48" s="105"/>
      <c r="M48" s="105"/>
      <c r="N48" s="104"/>
      <c r="O48" s="104"/>
      <c r="P48" s="104"/>
      <c r="Q48" s="104"/>
      <c r="R48" s="105"/>
      <c r="S48" s="105"/>
      <c r="T48" s="105"/>
      <c r="U48" s="105"/>
      <c r="V48" s="105"/>
      <c r="W48" s="105"/>
      <c r="X48" s="105"/>
      <c r="Y48" s="105"/>
      <c r="Z48" s="101"/>
      <c r="AA48" s="101"/>
      <c r="AB48" s="101"/>
      <c r="AC48" s="101"/>
      <c r="AD48" s="101"/>
      <c r="AE48" s="101"/>
      <c r="AF48" s="101"/>
      <c r="AG48" s="101" t="s">
        <v>95</v>
      </c>
      <c r="AH48" s="101">
        <v>0</v>
      </c>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row>
    <row r="49" spans="1:60" outlineLevel="3" x14ac:dyDescent="0.2">
      <c r="A49" s="182"/>
      <c r="B49" s="183"/>
      <c r="C49" s="184" t="s">
        <v>145</v>
      </c>
      <c r="D49" s="185"/>
      <c r="E49" s="186">
        <v>-0.71279999999999999</v>
      </c>
      <c r="F49" s="105"/>
      <c r="G49" s="187"/>
      <c r="H49" s="105"/>
      <c r="I49" s="105"/>
      <c r="J49" s="105"/>
      <c r="K49" s="105"/>
      <c r="L49" s="105"/>
      <c r="M49" s="105"/>
      <c r="N49" s="104"/>
      <c r="O49" s="104"/>
      <c r="P49" s="104"/>
      <c r="Q49" s="104"/>
      <c r="R49" s="105"/>
      <c r="S49" s="105"/>
      <c r="T49" s="105"/>
      <c r="U49" s="105"/>
      <c r="V49" s="105"/>
      <c r="W49" s="105"/>
      <c r="X49" s="105"/>
      <c r="Y49" s="105"/>
      <c r="Z49" s="101"/>
      <c r="AA49" s="101"/>
      <c r="AB49" s="101"/>
      <c r="AC49" s="101"/>
      <c r="AD49" s="101"/>
      <c r="AE49" s="101"/>
      <c r="AF49" s="101"/>
      <c r="AG49" s="101" t="s">
        <v>95</v>
      </c>
      <c r="AH49" s="101">
        <v>0</v>
      </c>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row>
    <row r="50" spans="1:60" outlineLevel="1" x14ac:dyDescent="0.2">
      <c r="A50" s="113">
        <v>12</v>
      </c>
      <c r="B50" s="114" t="s">
        <v>146</v>
      </c>
      <c r="C50" s="129" t="s">
        <v>147</v>
      </c>
      <c r="D50" s="115" t="s">
        <v>89</v>
      </c>
      <c r="E50" s="116">
        <v>36.099800000000002</v>
      </c>
      <c r="F50" s="134"/>
      <c r="G50" s="119">
        <f>ROUND(E50*F50,2)</f>
        <v>0</v>
      </c>
      <c r="H50" s="179"/>
      <c r="I50" s="118">
        <f>ROUND(E50*H50,2)</f>
        <v>0</v>
      </c>
      <c r="J50" s="117"/>
      <c r="K50" s="118">
        <f>ROUND(E50*J50,2)</f>
        <v>0</v>
      </c>
      <c r="L50" s="118">
        <v>21</v>
      </c>
      <c r="M50" s="118">
        <f>G50*(1+L50/100)</f>
        <v>0</v>
      </c>
      <c r="N50" s="116">
        <v>3.9309999999999998E-2</v>
      </c>
      <c r="O50" s="116">
        <f>ROUND(E50*N50,2)</f>
        <v>1.42</v>
      </c>
      <c r="P50" s="116">
        <v>0</v>
      </c>
      <c r="Q50" s="116">
        <f>ROUND(E50*P50,2)</f>
        <v>0</v>
      </c>
      <c r="R50" s="118"/>
      <c r="S50" s="118" t="s">
        <v>90</v>
      </c>
      <c r="T50" s="119" t="s">
        <v>90</v>
      </c>
      <c r="U50" s="105">
        <v>0.65</v>
      </c>
      <c r="V50" s="105">
        <f>ROUND(E50*U50,2)</f>
        <v>23.46</v>
      </c>
      <c r="W50" s="105"/>
      <c r="X50" s="105" t="s">
        <v>91</v>
      </c>
      <c r="Y50" s="105" t="s">
        <v>92</v>
      </c>
      <c r="Z50" s="101"/>
      <c r="AA50" s="101"/>
      <c r="AB50" s="101"/>
      <c r="AC50" s="101"/>
      <c r="AD50" s="101"/>
      <c r="AE50" s="101"/>
      <c r="AF50" s="101"/>
      <c r="AG50" s="101" t="s">
        <v>93</v>
      </c>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row>
    <row r="51" spans="1:60" outlineLevel="2" x14ac:dyDescent="0.2">
      <c r="A51" s="182"/>
      <c r="B51" s="183"/>
      <c r="C51" s="184" t="s">
        <v>148</v>
      </c>
      <c r="D51" s="185"/>
      <c r="E51" s="186">
        <v>36.099800000000002</v>
      </c>
      <c r="F51" s="105"/>
      <c r="G51" s="187"/>
      <c r="H51" s="105"/>
      <c r="I51" s="105"/>
      <c r="J51" s="105"/>
      <c r="K51" s="105"/>
      <c r="L51" s="105"/>
      <c r="M51" s="105"/>
      <c r="N51" s="104"/>
      <c r="O51" s="104"/>
      <c r="P51" s="104"/>
      <c r="Q51" s="104"/>
      <c r="R51" s="105"/>
      <c r="S51" s="105"/>
      <c r="T51" s="105"/>
      <c r="U51" s="105"/>
      <c r="V51" s="105"/>
      <c r="W51" s="105"/>
      <c r="X51" s="105"/>
      <c r="Y51" s="105"/>
      <c r="Z51" s="101"/>
      <c r="AA51" s="101"/>
      <c r="AB51" s="101"/>
      <c r="AC51" s="101"/>
      <c r="AD51" s="101"/>
      <c r="AE51" s="101"/>
      <c r="AF51" s="101"/>
      <c r="AG51" s="101" t="s">
        <v>95</v>
      </c>
      <c r="AH51" s="101">
        <v>0</v>
      </c>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row>
    <row r="52" spans="1:60" ht="22.5" outlineLevel="1" x14ac:dyDescent="0.2">
      <c r="A52" s="113">
        <v>13</v>
      </c>
      <c r="B52" s="114" t="s">
        <v>149</v>
      </c>
      <c r="C52" s="129" t="s">
        <v>150</v>
      </c>
      <c r="D52" s="115" t="s">
        <v>89</v>
      </c>
      <c r="E52" s="116">
        <v>36.099800000000002</v>
      </c>
      <c r="F52" s="134"/>
      <c r="G52" s="119">
        <f>ROUND(E52*F52,2)</f>
        <v>0</v>
      </c>
      <c r="H52" s="179"/>
      <c r="I52" s="118">
        <f>ROUND(E52*H52,2)</f>
        <v>0</v>
      </c>
      <c r="J52" s="117"/>
      <c r="K52" s="118">
        <f>ROUND(E52*J52,2)</f>
        <v>0</v>
      </c>
      <c r="L52" s="118">
        <v>21</v>
      </c>
      <c r="M52" s="118">
        <f>G52*(1+L52/100)</f>
        <v>0</v>
      </c>
      <c r="N52" s="116">
        <v>0</v>
      </c>
      <c r="O52" s="116">
        <f>ROUND(E52*N52,2)</f>
        <v>0</v>
      </c>
      <c r="P52" s="116">
        <v>0</v>
      </c>
      <c r="Q52" s="116">
        <f>ROUND(E52*P52,2)</f>
        <v>0</v>
      </c>
      <c r="R52" s="118"/>
      <c r="S52" s="118" t="s">
        <v>90</v>
      </c>
      <c r="T52" s="119" t="s">
        <v>90</v>
      </c>
      <c r="U52" s="105">
        <v>0.35</v>
      </c>
      <c r="V52" s="105">
        <f>ROUND(E52*U52,2)</f>
        <v>12.63</v>
      </c>
      <c r="W52" s="105"/>
      <c r="X52" s="105" t="s">
        <v>91</v>
      </c>
      <c r="Y52" s="105" t="s">
        <v>92</v>
      </c>
      <c r="Z52" s="101"/>
      <c r="AA52" s="101"/>
      <c r="AB52" s="101"/>
      <c r="AC52" s="101"/>
      <c r="AD52" s="101"/>
      <c r="AE52" s="101"/>
      <c r="AF52" s="101"/>
      <c r="AG52" s="101" t="s">
        <v>93</v>
      </c>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row>
    <row r="53" spans="1:60" ht="12.75" customHeight="1" outlineLevel="2" x14ac:dyDescent="0.2">
      <c r="A53" s="182"/>
      <c r="B53" s="183"/>
      <c r="C53" s="295" t="s">
        <v>151</v>
      </c>
      <c r="D53" s="295"/>
      <c r="E53" s="295"/>
      <c r="F53" s="295"/>
      <c r="G53" s="296"/>
      <c r="H53" s="105"/>
      <c r="I53" s="105"/>
      <c r="J53" s="105"/>
      <c r="K53" s="105"/>
      <c r="L53" s="105"/>
      <c r="M53" s="105"/>
      <c r="N53" s="104"/>
      <c r="O53" s="104"/>
      <c r="P53" s="104"/>
      <c r="Q53" s="104"/>
      <c r="R53" s="105"/>
      <c r="S53" s="105"/>
      <c r="T53" s="105"/>
      <c r="U53" s="105"/>
      <c r="V53" s="105"/>
      <c r="W53" s="105"/>
      <c r="X53" s="105"/>
      <c r="Y53" s="105"/>
      <c r="Z53" s="101"/>
      <c r="AA53" s="101"/>
      <c r="AB53" s="101"/>
      <c r="AC53" s="101"/>
      <c r="AD53" s="101"/>
      <c r="AE53" s="101"/>
      <c r="AF53" s="101"/>
      <c r="AG53" s="101" t="s">
        <v>123</v>
      </c>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row>
    <row r="54" spans="1:60" outlineLevel="2" x14ac:dyDescent="0.2">
      <c r="A54" s="182"/>
      <c r="B54" s="183"/>
      <c r="C54" s="184" t="s">
        <v>148</v>
      </c>
      <c r="D54" s="185"/>
      <c r="E54" s="186">
        <v>36.099800000000002</v>
      </c>
      <c r="F54" s="105"/>
      <c r="G54" s="187"/>
      <c r="H54" s="105"/>
      <c r="I54" s="105"/>
      <c r="J54" s="105"/>
      <c r="K54" s="105"/>
      <c r="L54" s="105"/>
      <c r="M54" s="105"/>
      <c r="N54" s="104"/>
      <c r="O54" s="104"/>
      <c r="P54" s="104"/>
      <c r="Q54" s="104"/>
      <c r="R54" s="105"/>
      <c r="S54" s="105"/>
      <c r="T54" s="105"/>
      <c r="U54" s="105"/>
      <c r="V54" s="105"/>
      <c r="W54" s="105"/>
      <c r="X54" s="105"/>
      <c r="Y54" s="105"/>
      <c r="Z54" s="101"/>
      <c r="AA54" s="101"/>
      <c r="AB54" s="101"/>
      <c r="AC54" s="101"/>
      <c r="AD54" s="101"/>
      <c r="AE54" s="101"/>
      <c r="AF54" s="101"/>
      <c r="AG54" s="101" t="s">
        <v>95</v>
      </c>
      <c r="AH54" s="101">
        <v>0</v>
      </c>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row>
    <row r="55" spans="1:60" ht="22.5" outlineLevel="1" x14ac:dyDescent="0.2">
      <c r="A55" s="113">
        <v>14</v>
      </c>
      <c r="B55" s="114" t="s">
        <v>152</v>
      </c>
      <c r="C55" s="129" t="s">
        <v>153</v>
      </c>
      <c r="D55" s="115" t="s">
        <v>129</v>
      </c>
      <c r="E55" s="116">
        <v>0.19045000000000001</v>
      </c>
      <c r="F55" s="134"/>
      <c r="G55" s="119">
        <f>ROUND(E55*F55,2)</f>
        <v>0</v>
      </c>
      <c r="H55" s="179"/>
      <c r="I55" s="118">
        <f>ROUND(E55*H55,2)</f>
        <v>0</v>
      </c>
      <c r="J55" s="117"/>
      <c r="K55" s="118">
        <f>ROUND(E55*J55,2)</f>
        <v>0</v>
      </c>
      <c r="L55" s="118">
        <v>21</v>
      </c>
      <c r="M55" s="118">
        <f>G55*(1+L55/100)</f>
        <v>0</v>
      </c>
      <c r="N55" s="116">
        <v>1.0210999999999999</v>
      </c>
      <c r="O55" s="116">
        <f>ROUND(E55*N55,2)</f>
        <v>0.19</v>
      </c>
      <c r="P55" s="116">
        <v>0</v>
      </c>
      <c r="Q55" s="116">
        <f>ROUND(E55*P55,2)</f>
        <v>0</v>
      </c>
      <c r="R55" s="118"/>
      <c r="S55" s="118" t="s">
        <v>90</v>
      </c>
      <c r="T55" s="119" t="s">
        <v>90</v>
      </c>
      <c r="U55" s="105">
        <v>29.292000000000002</v>
      </c>
      <c r="V55" s="105">
        <f>ROUND(E55*U55,2)</f>
        <v>5.58</v>
      </c>
      <c r="W55" s="105"/>
      <c r="X55" s="105" t="s">
        <v>91</v>
      </c>
      <c r="Y55" s="105" t="s">
        <v>92</v>
      </c>
      <c r="Z55" s="101"/>
      <c r="AA55" s="101"/>
      <c r="AB55" s="101"/>
      <c r="AC55" s="101"/>
      <c r="AD55" s="101"/>
      <c r="AE55" s="101"/>
      <c r="AF55" s="101"/>
      <c r="AG55" s="101" t="s">
        <v>93</v>
      </c>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row>
    <row r="56" spans="1:60" outlineLevel="2" x14ac:dyDescent="0.2">
      <c r="A56" s="182"/>
      <c r="B56" s="183"/>
      <c r="C56" s="184" t="s">
        <v>154</v>
      </c>
      <c r="D56" s="185"/>
      <c r="E56" s="186">
        <v>0.19045000000000001</v>
      </c>
      <c r="F56" s="105"/>
      <c r="G56" s="187"/>
      <c r="H56" s="105"/>
      <c r="I56" s="105"/>
      <c r="J56" s="105"/>
      <c r="K56" s="105"/>
      <c r="L56" s="105"/>
      <c r="M56" s="105"/>
      <c r="N56" s="104"/>
      <c r="O56" s="104"/>
      <c r="P56" s="104"/>
      <c r="Q56" s="104"/>
      <c r="R56" s="105"/>
      <c r="S56" s="105"/>
      <c r="T56" s="105"/>
      <c r="U56" s="105"/>
      <c r="V56" s="105"/>
      <c r="W56" s="105"/>
      <c r="X56" s="105"/>
      <c r="Y56" s="105"/>
      <c r="Z56" s="101"/>
      <c r="AA56" s="101"/>
      <c r="AB56" s="101"/>
      <c r="AC56" s="101"/>
      <c r="AD56" s="101"/>
      <c r="AE56" s="101"/>
      <c r="AF56" s="101"/>
      <c r="AG56" s="101" t="s">
        <v>95</v>
      </c>
      <c r="AH56" s="101">
        <v>0</v>
      </c>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row>
    <row r="57" spans="1:60" ht="22.5" outlineLevel="1" x14ac:dyDescent="0.2">
      <c r="A57" s="113">
        <v>15</v>
      </c>
      <c r="B57" s="114" t="s">
        <v>155</v>
      </c>
      <c r="C57" s="129" t="s">
        <v>156</v>
      </c>
      <c r="D57" s="115" t="s">
        <v>129</v>
      </c>
      <c r="E57" s="116">
        <v>0.40211000000000002</v>
      </c>
      <c r="F57" s="134"/>
      <c r="G57" s="119">
        <f>ROUND(E57*F57,2)</f>
        <v>0</v>
      </c>
      <c r="H57" s="179"/>
      <c r="I57" s="118">
        <f>ROUND(E57*H57,2)</f>
        <v>0</v>
      </c>
      <c r="J57" s="117"/>
      <c r="K57" s="118">
        <f>ROUND(E57*J57,2)</f>
        <v>0</v>
      </c>
      <c r="L57" s="118">
        <v>21</v>
      </c>
      <c r="M57" s="118">
        <f>G57*(1+L57/100)</f>
        <v>0</v>
      </c>
      <c r="N57" s="116">
        <v>1.0591600000000001</v>
      </c>
      <c r="O57" s="116">
        <f>ROUND(E57*N57,2)</f>
        <v>0.43</v>
      </c>
      <c r="P57" s="116">
        <v>0</v>
      </c>
      <c r="Q57" s="116">
        <f>ROUND(E57*P57,2)</f>
        <v>0</v>
      </c>
      <c r="R57" s="118"/>
      <c r="S57" s="118" t="s">
        <v>90</v>
      </c>
      <c r="T57" s="119" t="s">
        <v>90</v>
      </c>
      <c r="U57" s="105">
        <v>15.231</v>
      </c>
      <c r="V57" s="105">
        <f>ROUND(E57*U57,2)</f>
        <v>6.12</v>
      </c>
      <c r="W57" s="105"/>
      <c r="X57" s="105" t="s">
        <v>91</v>
      </c>
      <c r="Y57" s="105" t="s">
        <v>92</v>
      </c>
      <c r="Z57" s="101"/>
      <c r="AA57" s="101"/>
      <c r="AB57" s="101"/>
      <c r="AC57" s="101"/>
      <c r="AD57" s="101"/>
      <c r="AE57" s="101"/>
      <c r="AF57" s="101"/>
      <c r="AG57" s="101" t="s">
        <v>93</v>
      </c>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row>
    <row r="58" spans="1:60" outlineLevel="2" x14ac:dyDescent="0.2">
      <c r="A58" s="182"/>
      <c r="B58" s="183"/>
      <c r="C58" s="184" t="s">
        <v>157</v>
      </c>
      <c r="D58" s="185"/>
      <c r="E58" s="186">
        <v>0.20105000000000001</v>
      </c>
      <c r="F58" s="105"/>
      <c r="G58" s="187"/>
      <c r="H58" s="105"/>
      <c r="I58" s="105"/>
      <c r="J58" s="105"/>
      <c r="K58" s="105"/>
      <c r="L58" s="105"/>
      <c r="M58" s="105"/>
      <c r="N58" s="104"/>
      <c r="O58" s="104"/>
      <c r="P58" s="104"/>
      <c r="Q58" s="104"/>
      <c r="R58" s="105"/>
      <c r="S58" s="105"/>
      <c r="T58" s="105"/>
      <c r="U58" s="105"/>
      <c r="V58" s="105"/>
      <c r="W58" s="105"/>
      <c r="X58" s="105"/>
      <c r="Y58" s="105"/>
      <c r="Z58" s="101"/>
      <c r="AA58" s="101"/>
      <c r="AB58" s="101"/>
      <c r="AC58" s="101"/>
      <c r="AD58" s="101"/>
      <c r="AE58" s="101"/>
      <c r="AF58" s="101"/>
      <c r="AG58" s="101" t="s">
        <v>95</v>
      </c>
      <c r="AH58" s="101">
        <v>0</v>
      </c>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row>
    <row r="59" spans="1:60" outlineLevel="3" x14ac:dyDescent="0.2">
      <c r="A59" s="182"/>
      <c r="B59" s="183"/>
      <c r="C59" s="184" t="s">
        <v>158</v>
      </c>
      <c r="D59" s="185"/>
      <c r="E59" s="186">
        <v>0.20105000000000001</v>
      </c>
      <c r="F59" s="105"/>
      <c r="G59" s="187"/>
      <c r="H59" s="105"/>
      <c r="I59" s="105"/>
      <c r="J59" s="105"/>
      <c r="K59" s="105"/>
      <c r="L59" s="105"/>
      <c r="M59" s="105"/>
      <c r="N59" s="104"/>
      <c r="O59" s="104"/>
      <c r="P59" s="104"/>
      <c r="Q59" s="104"/>
      <c r="R59" s="105"/>
      <c r="S59" s="105"/>
      <c r="T59" s="105"/>
      <c r="U59" s="105"/>
      <c r="V59" s="105"/>
      <c r="W59" s="105"/>
      <c r="X59" s="105"/>
      <c r="Y59" s="105"/>
      <c r="Z59" s="101"/>
      <c r="AA59" s="101"/>
      <c r="AB59" s="101"/>
      <c r="AC59" s="101"/>
      <c r="AD59" s="101"/>
      <c r="AE59" s="101"/>
      <c r="AF59" s="101"/>
      <c r="AG59" s="101" t="s">
        <v>95</v>
      </c>
      <c r="AH59" s="101">
        <v>0</v>
      </c>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row>
    <row r="60" spans="1:60" x14ac:dyDescent="0.2">
      <c r="A60" s="181" t="s">
        <v>85</v>
      </c>
      <c r="B60" s="108" t="s">
        <v>43</v>
      </c>
      <c r="C60" s="194" t="s">
        <v>44</v>
      </c>
      <c r="D60" s="109"/>
      <c r="E60" s="110"/>
      <c r="F60" s="111"/>
      <c r="G60" s="112">
        <f>SUMIF(AG61:AG77,"&lt;&gt;NOR",G61:G77)</f>
        <v>0</v>
      </c>
      <c r="H60" s="111"/>
      <c r="I60" s="111">
        <f>SUM(I61:I77)</f>
        <v>0</v>
      </c>
      <c r="J60" s="111"/>
      <c r="K60" s="111">
        <f>SUM(K61:K77)</f>
        <v>0</v>
      </c>
      <c r="L60" s="111"/>
      <c r="M60" s="111">
        <f>SUM(M61:M77)</f>
        <v>0</v>
      </c>
      <c r="N60" s="110"/>
      <c r="O60" s="110">
        <f>SUM(O61:O77)</f>
        <v>1.59</v>
      </c>
      <c r="P60" s="110"/>
      <c r="Q60" s="110">
        <f>SUM(Q61:Q77)</f>
        <v>0</v>
      </c>
      <c r="R60" s="111"/>
      <c r="S60" s="111"/>
      <c r="T60" s="112"/>
      <c r="U60" s="106"/>
      <c r="V60" s="106">
        <f>SUM(V61:V77)</f>
        <v>4.72</v>
      </c>
      <c r="W60" s="106"/>
      <c r="X60" s="106"/>
      <c r="Y60" s="106"/>
      <c r="AG60" t="s">
        <v>86</v>
      </c>
    </row>
    <row r="61" spans="1:60" ht="22.5" outlineLevel="1" x14ac:dyDescent="0.2">
      <c r="A61" s="113">
        <v>16</v>
      </c>
      <c r="B61" s="114" t="s">
        <v>159</v>
      </c>
      <c r="C61" s="129" t="s">
        <v>160</v>
      </c>
      <c r="D61" s="115" t="s">
        <v>105</v>
      </c>
      <c r="E61" s="116">
        <v>0.55000000000000004</v>
      </c>
      <c r="F61" s="134"/>
      <c r="G61" s="119">
        <f>ROUND(E61*F61,2)</f>
        <v>0</v>
      </c>
      <c r="H61" s="179"/>
      <c r="I61" s="118">
        <f>ROUND(E61*H61,2)</f>
        <v>0</v>
      </c>
      <c r="J61" s="117"/>
      <c r="K61" s="118">
        <f>ROUND(E61*J61,2)</f>
        <v>0</v>
      </c>
      <c r="L61" s="118">
        <v>21</v>
      </c>
      <c r="M61" s="118">
        <f>G61*(1+L61/100)</f>
        <v>0</v>
      </c>
      <c r="N61" s="116">
        <v>2.8881800000000002</v>
      </c>
      <c r="O61" s="116">
        <f>ROUND(E61*N61,2)</f>
        <v>1.59</v>
      </c>
      <c r="P61" s="116">
        <v>0</v>
      </c>
      <c r="Q61" s="116">
        <f>ROUND(E61*P61,2)</f>
        <v>0</v>
      </c>
      <c r="R61" s="118"/>
      <c r="S61" s="118" t="s">
        <v>90</v>
      </c>
      <c r="T61" s="119" t="s">
        <v>130</v>
      </c>
      <c r="U61" s="105">
        <v>8.5839999999999996</v>
      </c>
      <c r="V61" s="105">
        <f>ROUND(E61*U61,2)</f>
        <v>4.72</v>
      </c>
      <c r="W61" s="105"/>
      <c r="X61" s="105" t="s">
        <v>91</v>
      </c>
      <c r="Y61" s="105" t="s">
        <v>92</v>
      </c>
      <c r="Z61" s="101"/>
      <c r="AA61" s="101"/>
      <c r="AB61" s="101"/>
      <c r="AC61" s="101"/>
      <c r="AD61" s="101"/>
      <c r="AE61" s="101"/>
      <c r="AF61" s="101"/>
      <c r="AG61" s="101" t="s">
        <v>93</v>
      </c>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row>
    <row r="62" spans="1:60" outlineLevel="2" x14ac:dyDescent="0.2">
      <c r="A62" s="182"/>
      <c r="B62" s="183"/>
      <c r="C62" s="184" t="s">
        <v>161</v>
      </c>
      <c r="D62" s="185"/>
      <c r="E62" s="186"/>
      <c r="F62" s="105"/>
      <c r="G62" s="187"/>
      <c r="H62" s="105"/>
      <c r="I62" s="105"/>
      <c r="J62" s="105"/>
      <c r="K62" s="105"/>
      <c r="L62" s="105"/>
      <c r="M62" s="105"/>
      <c r="N62" s="104"/>
      <c r="O62" s="104"/>
      <c r="P62" s="104"/>
      <c r="Q62" s="104"/>
      <c r="R62" s="105"/>
      <c r="S62" s="105"/>
      <c r="T62" s="105"/>
      <c r="U62" s="105"/>
      <c r="V62" s="105"/>
      <c r="W62" s="105"/>
      <c r="X62" s="105"/>
      <c r="Y62" s="105"/>
      <c r="Z62" s="101"/>
      <c r="AA62" s="101"/>
      <c r="AB62" s="101"/>
      <c r="AC62" s="101"/>
      <c r="AD62" s="101"/>
      <c r="AE62" s="101"/>
      <c r="AF62" s="101"/>
      <c r="AG62" s="101" t="s">
        <v>95</v>
      </c>
      <c r="AH62" s="101">
        <v>0</v>
      </c>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row>
    <row r="63" spans="1:60" outlineLevel="3" x14ac:dyDescent="0.2">
      <c r="A63" s="182"/>
      <c r="B63" s="183"/>
      <c r="C63" s="184" t="s">
        <v>162</v>
      </c>
      <c r="D63" s="185"/>
      <c r="E63" s="186">
        <v>7.0000000000000007E-2</v>
      </c>
      <c r="F63" s="105"/>
      <c r="G63" s="187"/>
      <c r="H63" s="105"/>
      <c r="I63" s="105"/>
      <c r="J63" s="105"/>
      <c r="K63" s="105"/>
      <c r="L63" s="105"/>
      <c r="M63" s="105"/>
      <c r="N63" s="104"/>
      <c r="O63" s="104"/>
      <c r="P63" s="104"/>
      <c r="Q63" s="104"/>
      <c r="R63" s="105"/>
      <c r="S63" s="105"/>
      <c r="T63" s="105"/>
      <c r="U63" s="105"/>
      <c r="V63" s="105"/>
      <c r="W63" s="105"/>
      <c r="X63" s="105"/>
      <c r="Y63" s="105"/>
      <c r="Z63" s="101"/>
      <c r="AA63" s="101"/>
      <c r="AB63" s="101"/>
      <c r="AC63" s="101"/>
      <c r="AD63" s="101"/>
      <c r="AE63" s="101"/>
      <c r="AF63" s="101"/>
      <c r="AG63" s="101" t="s">
        <v>95</v>
      </c>
      <c r="AH63" s="101">
        <v>0</v>
      </c>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row>
    <row r="64" spans="1:60" outlineLevel="3" x14ac:dyDescent="0.2">
      <c r="A64" s="182"/>
      <c r="B64" s="183"/>
      <c r="C64" s="184" t="s">
        <v>163</v>
      </c>
      <c r="D64" s="185"/>
      <c r="E64" s="186"/>
      <c r="F64" s="105"/>
      <c r="G64" s="187"/>
      <c r="H64" s="105"/>
      <c r="I64" s="105"/>
      <c r="J64" s="105"/>
      <c r="K64" s="105"/>
      <c r="L64" s="105"/>
      <c r="M64" s="105"/>
      <c r="N64" s="104"/>
      <c r="O64" s="104"/>
      <c r="P64" s="104"/>
      <c r="Q64" s="104"/>
      <c r="R64" s="105"/>
      <c r="S64" s="105"/>
      <c r="T64" s="105"/>
      <c r="U64" s="105"/>
      <c r="V64" s="105"/>
      <c r="W64" s="105"/>
      <c r="X64" s="105"/>
      <c r="Y64" s="105"/>
      <c r="Z64" s="101"/>
      <c r="AA64" s="101"/>
      <c r="AB64" s="101"/>
      <c r="AC64" s="101"/>
      <c r="AD64" s="101"/>
      <c r="AE64" s="101"/>
      <c r="AF64" s="101"/>
      <c r="AG64" s="101" t="s">
        <v>95</v>
      </c>
      <c r="AH64" s="101">
        <v>0</v>
      </c>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row>
    <row r="65" spans="1:60" outlineLevel="3" x14ac:dyDescent="0.2">
      <c r="A65" s="182"/>
      <c r="B65" s="183"/>
      <c r="C65" s="184" t="s">
        <v>164</v>
      </c>
      <c r="D65" s="185"/>
      <c r="E65" s="186">
        <v>0.3</v>
      </c>
      <c r="F65" s="105"/>
      <c r="G65" s="187"/>
      <c r="H65" s="105"/>
      <c r="I65" s="105"/>
      <c r="J65" s="105"/>
      <c r="K65" s="105"/>
      <c r="L65" s="105"/>
      <c r="M65" s="105"/>
      <c r="N65" s="104"/>
      <c r="O65" s="104"/>
      <c r="P65" s="104"/>
      <c r="Q65" s="104"/>
      <c r="R65" s="105"/>
      <c r="S65" s="105"/>
      <c r="T65" s="105"/>
      <c r="U65" s="105"/>
      <c r="V65" s="105"/>
      <c r="W65" s="105"/>
      <c r="X65" s="105"/>
      <c r="Y65" s="105"/>
      <c r="Z65" s="101"/>
      <c r="AA65" s="101"/>
      <c r="AB65" s="101"/>
      <c r="AC65" s="101"/>
      <c r="AD65" s="101"/>
      <c r="AE65" s="101"/>
      <c r="AF65" s="101"/>
      <c r="AG65" s="101" t="s">
        <v>95</v>
      </c>
      <c r="AH65" s="101">
        <v>0</v>
      </c>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row>
    <row r="66" spans="1:60" outlineLevel="3" x14ac:dyDescent="0.2">
      <c r="A66" s="182"/>
      <c r="B66" s="183"/>
      <c r="C66" s="184" t="s">
        <v>165</v>
      </c>
      <c r="D66" s="185"/>
      <c r="E66" s="186">
        <v>0.18</v>
      </c>
      <c r="F66" s="105"/>
      <c r="G66" s="187"/>
      <c r="H66" s="105"/>
      <c r="I66" s="105"/>
      <c r="J66" s="105"/>
      <c r="K66" s="105"/>
      <c r="L66" s="105"/>
      <c r="M66" s="105"/>
      <c r="N66" s="104"/>
      <c r="O66" s="104"/>
      <c r="P66" s="104"/>
      <c r="Q66" s="104"/>
      <c r="R66" s="105"/>
      <c r="S66" s="105"/>
      <c r="T66" s="105"/>
      <c r="U66" s="105"/>
      <c r="V66" s="105"/>
      <c r="W66" s="105"/>
      <c r="X66" s="105"/>
      <c r="Y66" s="105"/>
      <c r="Z66" s="101"/>
      <c r="AA66" s="101"/>
      <c r="AB66" s="101"/>
      <c r="AC66" s="101"/>
      <c r="AD66" s="101"/>
      <c r="AE66" s="101"/>
      <c r="AF66" s="101"/>
      <c r="AG66" s="101" t="s">
        <v>95</v>
      </c>
      <c r="AH66" s="101">
        <v>0</v>
      </c>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row>
    <row r="67" spans="1:60" ht="22.5" outlineLevel="1" x14ac:dyDescent="0.2">
      <c r="A67" s="113">
        <v>17</v>
      </c>
      <c r="B67" s="114" t="s">
        <v>166</v>
      </c>
      <c r="C67" s="129" t="s">
        <v>167</v>
      </c>
      <c r="D67" s="115" t="s">
        <v>168</v>
      </c>
      <c r="E67" s="116">
        <v>2</v>
      </c>
      <c r="F67" s="134"/>
      <c r="G67" s="119">
        <f>ROUND(E67*F67,2)</f>
        <v>0</v>
      </c>
      <c r="H67" s="179"/>
      <c r="I67" s="118">
        <f>ROUND(E67*H67,2)</f>
        <v>0</v>
      </c>
      <c r="J67" s="117"/>
      <c r="K67" s="118">
        <f>ROUND(E67*J67,2)</f>
        <v>0</v>
      </c>
      <c r="L67" s="118">
        <v>21</v>
      </c>
      <c r="M67" s="118">
        <f>G67*(1+L67/100)</f>
        <v>0</v>
      </c>
      <c r="N67" s="116">
        <v>0</v>
      </c>
      <c r="O67" s="116">
        <f>ROUND(E67*N67,2)</f>
        <v>0</v>
      </c>
      <c r="P67" s="116">
        <v>0</v>
      </c>
      <c r="Q67" s="116">
        <f>ROUND(E67*P67,2)</f>
        <v>0</v>
      </c>
      <c r="R67" s="118"/>
      <c r="S67" s="118" t="s">
        <v>169</v>
      </c>
      <c r="T67" s="119" t="s">
        <v>130</v>
      </c>
      <c r="U67" s="105">
        <v>0</v>
      </c>
      <c r="V67" s="105">
        <f>ROUND(E67*U67,2)</f>
        <v>0</v>
      </c>
      <c r="W67" s="105"/>
      <c r="X67" s="105" t="s">
        <v>91</v>
      </c>
      <c r="Y67" s="105" t="s">
        <v>92</v>
      </c>
      <c r="Z67" s="101"/>
      <c r="AA67" s="101"/>
      <c r="AB67" s="101"/>
      <c r="AC67" s="101"/>
      <c r="AD67" s="101"/>
      <c r="AE67" s="101"/>
      <c r="AF67" s="101"/>
      <c r="AG67" s="101" t="s">
        <v>93</v>
      </c>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row>
    <row r="68" spans="1:60" outlineLevel="2" x14ac:dyDescent="0.2">
      <c r="A68" s="182"/>
      <c r="B68" s="183"/>
      <c r="C68" s="295" t="s">
        <v>170</v>
      </c>
      <c r="D68" s="295"/>
      <c r="E68" s="295"/>
      <c r="F68" s="295"/>
      <c r="G68" s="296"/>
      <c r="H68" s="105"/>
      <c r="I68" s="105"/>
      <c r="J68" s="105"/>
      <c r="K68" s="105"/>
      <c r="L68" s="105"/>
      <c r="M68" s="105"/>
      <c r="N68" s="104"/>
      <c r="O68" s="104"/>
      <c r="P68" s="104"/>
      <c r="Q68" s="104"/>
      <c r="R68" s="105"/>
      <c r="S68" s="105"/>
      <c r="T68" s="105"/>
      <c r="U68" s="105"/>
      <c r="V68" s="105"/>
      <c r="W68" s="105"/>
      <c r="X68" s="105"/>
      <c r="Y68" s="105"/>
      <c r="Z68" s="101"/>
      <c r="AA68" s="101"/>
      <c r="AB68" s="101"/>
      <c r="AC68" s="101"/>
      <c r="AD68" s="101"/>
      <c r="AE68" s="101"/>
      <c r="AF68" s="101"/>
      <c r="AG68" s="101" t="s">
        <v>123</v>
      </c>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row>
    <row r="69" spans="1:60" outlineLevel="3" x14ac:dyDescent="0.2">
      <c r="A69" s="182"/>
      <c r="B69" s="183"/>
      <c r="C69" s="297" t="s">
        <v>171</v>
      </c>
      <c r="D69" s="297"/>
      <c r="E69" s="297"/>
      <c r="F69" s="297"/>
      <c r="G69" s="298"/>
      <c r="H69" s="105"/>
      <c r="I69" s="105"/>
      <c r="J69" s="105"/>
      <c r="K69" s="105"/>
      <c r="L69" s="105"/>
      <c r="M69" s="105"/>
      <c r="N69" s="104"/>
      <c r="O69" s="104"/>
      <c r="P69" s="104"/>
      <c r="Q69" s="104"/>
      <c r="R69" s="105"/>
      <c r="S69" s="105"/>
      <c r="T69" s="105"/>
      <c r="U69" s="105"/>
      <c r="V69" s="105"/>
      <c r="W69" s="105"/>
      <c r="X69" s="105"/>
      <c r="Y69" s="105"/>
      <c r="Z69" s="101"/>
      <c r="AA69" s="101"/>
      <c r="AB69" s="101"/>
      <c r="AC69" s="101"/>
      <c r="AD69" s="101"/>
      <c r="AE69" s="101"/>
      <c r="AF69" s="101"/>
      <c r="AG69" s="101" t="s">
        <v>123</v>
      </c>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row>
    <row r="70" spans="1:60" ht="12.75" customHeight="1" outlineLevel="3" x14ac:dyDescent="0.2">
      <c r="A70" s="182"/>
      <c r="B70" s="183"/>
      <c r="C70" s="297" t="s">
        <v>172</v>
      </c>
      <c r="D70" s="297"/>
      <c r="E70" s="297"/>
      <c r="F70" s="297"/>
      <c r="G70" s="298"/>
      <c r="H70" s="105"/>
      <c r="I70" s="105"/>
      <c r="J70" s="105"/>
      <c r="K70" s="105"/>
      <c r="L70" s="105"/>
      <c r="M70" s="105"/>
      <c r="N70" s="104"/>
      <c r="O70" s="104"/>
      <c r="P70" s="104"/>
      <c r="Q70" s="104"/>
      <c r="R70" s="105"/>
      <c r="S70" s="105"/>
      <c r="T70" s="105"/>
      <c r="U70" s="105"/>
      <c r="V70" s="105"/>
      <c r="W70" s="105"/>
      <c r="X70" s="105"/>
      <c r="Y70" s="105"/>
      <c r="Z70" s="101"/>
      <c r="AA70" s="101"/>
      <c r="AB70" s="101"/>
      <c r="AC70" s="101"/>
      <c r="AD70" s="101"/>
      <c r="AE70" s="101"/>
      <c r="AF70" s="101"/>
      <c r="AG70" s="101" t="s">
        <v>123</v>
      </c>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row>
    <row r="71" spans="1:60" outlineLevel="3" x14ac:dyDescent="0.2">
      <c r="A71" s="182"/>
      <c r="B71" s="183"/>
      <c r="C71" s="297" t="s">
        <v>173</v>
      </c>
      <c r="D71" s="297"/>
      <c r="E71" s="297"/>
      <c r="F71" s="297"/>
      <c r="G71" s="298"/>
      <c r="H71" s="105"/>
      <c r="I71" s="105"/>
      <c r="J71" s="105"/>
      <c r="K71" s="105"/>
      <c r="L71" s="105"/>
      <c r="M71" s="105"/>
      <c r="N71" s="104"/>
      <c r="O71" s="104"/>
      <c r="P71" s="104"/>
      <c r="Q71" s="104"/>
      <c r="R71" s="105"/>
      <c r="S71" s="105"/>
      <c r="T71" s="105"/>
      <c r="U71" s="105"/>
      <c r="V71" s="105"/>
      <c r="W71" s="105"/>
      <c r="X71" s="105"/>
      <c r="Y71" s="105"/>
      <c r="Z71" s="101"/>
      <c r="AA71" s="101"/>
      <c r="AB71" s="101"/>
      <c r="AC71" s="101"/>
      <c r="AD71" s="101"/>
      <c r="AE71" s="101"/>
      <c r="AF71" s="101"/>
      <c r="AG71" s="101" t="s">
        <v>123</v>
      </c>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row>
    <row r="72" spans="1:60" ht="22.5" outlineLevel="1" x14ac:dyDescent="0.2">
      <c r="A72" s="113">
        <v>18</v>
      </c>
      <c r="B72" s="114" t="s">
        <v>174</v>
      </c>
      <c r="C72" s="129" t="s">
        <v>175</v>
      </c>
      <c r="D72" s="115" t="s">
        <v>176</v>
      </c>
      <c r="E72" s="116">
        <v>0.60499999999999998</v>
      </c>
      <c r="F72" s="134"/>
      <c r="G72" s="119">
        <f>ROUND(E72*F72,2)</f>
        <v>0</v>
      </c>
      <c r="H72" s="179"/>
      <c r="I72" s="118">
        <f>ROUND(E72*H72,2)</f>
        <v>0</v>
      </c>
      <c r="J72" s="117"/>
      <c r="K72" s="118">
        <f>ROUND(E72*J72,2)</f>
        <v>0</v>
      </c>
      <c r="L72" s="118">
        <v>21</v>
      </c>
      <c r="M72" s="118">
        <f>G72*(1+L72/100)</f>
        <v>0</v>
      </c>
      <c r="N72" s="116">
        <v>0</v>
      </c>
      <c r="O72" s="116">
        <f>ROUND(E72*N72,2)</f>
        <v>0</v>
      </c>
      <c r="P72" s="116">
        <v>0</v>
      </c>
      <c r="Q72" s="116">
        <f>ROUND(E72*P72,2)</f>
        <v>0</v>
      </c>
      <c r="R72" s="118"/>
      <c r="S72" s="118" t="s">
        <v>169</v>
      </c>
      <c r="T72" s="119" t="s">
        <v>130</v>
      </c>
      <c r="U72" s="105">
        <v>0</v>
      </c>
      <c r="V72" s="105">
        <f>ROUND(E72*U72,2)</f>
        <v>0</v>
      </c>
      <c r="W72" s="105"/>
      <c r="X72" s="105" t="s">
        <v>137</v>
      </c>
      <c r="Y72" s="105" t="s">
        <v>92</v>
      </c>
      <c r="Z72" s="101"/>
      <c r="AA72" s="101"/>
      <c r="AB72" s="101"/>
      <c r="AC72" s="101"/>
      <c r="AD72" s="101"/>
      <c r="AE72" s="101"/>
      <c r="AF72" s="101"/>
      <c r="AG72" s="101" t="s">
        <v>138</v>
      </c>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row>
    <row r="73" spans="1:60" outlineLevel="2" x14ac:dyDescent="0.2">
      <c r="A73" s="182"/>
      <c r="B73" s="183"/>
      <c r="C73" s="184" t="s">
        <v>161</v>
      </c>
      <c r="D73" s="185"/>
      <c r="E73" s="186"/>
      <c r="F73" s="105"/>
      <c r="G73" s="187"/>
      <c r="H73" s="105"/>
      <c r="I73" s="105"/>
      <c r="J73" s="105"/>
      <c r="K73" s="105"/>
      <c r="L73" s="105"/>
      <c r="M73" s="105"/>
      <c r="N73" s="104"/>
      <c r="O73" s="104"/>
      <c r="P73" s="104"/>
      <c r="Q73" s="104"/>
      <c r="R73" s="105"/>
      <c r="S73" s="105"/>
      <c r="T73" s="105"/>
      <c r="U73" s="105"/>
      <c r="V73" s="105"/>
      <c r="W73" s="105"/>
      <c r="X73" s="105"/>
      <c r="Y73" s="105"/>
      <c r="Z73" s="101"/>
      <c r="AA73" s="101"/>
      <c r="AB73" s="101"/>
      <c r="AC73" s="101"/>
      <c r="AD73" s="101"/>
      <c r="AE73" s="101"/>
      <c r="AF73" s="101"/>
      <c r="AG73" s="101" t="s">
        <v>95</v>
      </c>
      <c r="AH73" s="101">
        <v>0</v>
      </c>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row>
    <row r="74" spans="1:60" outlineLevel="3" x14ac:dyDescent="0.2">
      <c r="A74" s="182"/>
      <c r="B74" s="183"/>
      <c r="C74" s="184" t="s">
        <v>177</v>
      </c>
      <c r="D74" s="185"/>
      <c r="E74" s="186">
        <v>7.6999999999999999E-2</v>
      </c>
      <c r="F74" s="105"/>
      <c r="G74" s="187"/>
      <c r="H74" s="105"/>
      <c r="I74" s="105"/>
      <c r="J74" s="105"/>
      <c r="K74" s="105"/>
      <c r="L74" s="105"/>
      <c r="M74" s="105"/>
      <c r="N74" s="104"/>
      <c r="O74" s="104"/>
      <c r="P74" s="104"/>
      <c r="Q74" s="104"/>
      <c r="R74" s="105"/>
      <c r="S74" s="105"/>
      <c r="T74" s="105"/>
      <c r="U74" s="105"/>
      <c r="V74" s="105"/>
      <c r="W74" s="105"/>
      <c r="X74" s="105"/>
      <c r="Y74" s="105"/>
      <c r="Z74" s="101"/>
      <c r="AA74" s="101"/>
      <c r="AB74" s="101"/>
      <c r="AC74" s="101"/>
      <c r="AD74" s="101"/>
      <c r="AE74" s="101"/>
      <c r="AF74" s="101"/>
      <c r="AG74" s="101" t="s">
        <v>95</v>
      </c>
      <c r="AH74" s="101">
        <v>0</v>
      </c>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row>
    <row r="75" spans="1:60" outlineLevel="3" x14ac:dyDescent="0.2">
      <c r="A75" s="182"/>
      <c r="B75" s="183"/>
      <c r="C75" s="184" t="s">
        <v>163</v>
      </c>
      <c r="D75" s="185"/>
      <c r="E75" s="186"/>
      <c r="F75" s="105"/>
      <c r="G75" s="187"/>
      <c r="H75" s="105"/>
      <c r="I75" s="105"/>
      <c r="J75" s="105"/>
      <c r="K75" s="105"/>
      <c r="L75" s="105"/>
      <c r="M75" s="105"/>
      <c r="N75" s="104"/>
      <c r="O75" s="104"/>
      <c r="P75" s="104"/>
      <c r="Q75" s="104"/>
      <c r="R75" s="105"/>
      <c r="S75" s="105"/>
      <c r="T75" s="105"/>
      <c r="U75" s="105"/>
      <c r="V75" s="105"/>
      <c r="W75" s="105"/>
      <c r="X75" s="105"/>
      <c r="Y75" s="105"/>
      <c r="Z75" s="101"/>
      <c r="AA75" s="101"/>
      <c r="AB75" s="101"/>
      <c r="AC75" s="101"/>
      <c r="AD75" s="101"/>
      <c r="AE75" s="101"/>
      <c r="AF75" s="101"/>
      <c r="AG75" s="101" t="s">
        <v>95</v>
      </c>
      <c r="AH75" s="101">
        <v>0</v>
      </c>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row>
    <row r="76" spans="1:60" outlineLevel="3" x14ac:dyDescent="0.2">
      <c r="A76" s="182"/>
      <c r="B76" s="183"/>
      <c r="C76" s="184" t="s">
        <v>178</v>
      </c>
      <c r="D76" s="185"/>
      <c r="E76" s="186">
        <v>0.33</v>
      </c>
      <c r="F76" s="105"/>
      <c r="G76" s="187"/>
      <c r="H76" s="105"/>
      <c r="I76" s="105"/>
      <c r="J76" s="105"/>
      <c r="K76" s="105"/>
      <c r="L76" s="105"/>
      <c r="M76" s="105"/>
      <c r="N76" s="104"/>
      <c r="O76" s="104"/>
      <c r="P76" s="104"/>
      <c r="Q76" s="104"/>
      <c r="R76" s="105"/>
      <c r="S76" s="105"/>
      <c r="T76" s="105"/>
      <c r="U76" s="105"/>
      <c r="V76" s="105"/>
      <c r="W76" s="105"/>
      <c r="X76" s="105"/>
      <c r="Y76" s="105"/>
      <c r="Z76" s="101"/>
      <c r="AA76" s="101"/>
      <c r="AB76" s="101"/>
      <c r="AC76" s="101"/>
      <c r="AD76" s="101"/>
      <c r="AE76" s="101"/>
      <c r="AF76" s="101"/>
      <c r="AG76" s="101" t="s">
        <v>95</v>
      </c>
      <c r="AH76" s="101">
        <v>0</v>
      </c>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row>
    <row r="77" spans="1:60" outlineLevel="3" x14ac:dyDescent="0.2">
      <c r="A77" s="182"/>
      <c r="B77" s="183"/>
      <c r="C77" s="184" t="s">
        <v>179</v>
      </c>
      <c r="D77" s="185"/>
      <c r="E77" s="186">
        <v>0.19800000000000001</v>
      </c>
      <c r="F77" s="105"/>
      <c r="G77" s="187"/>
      <c r="H77" s="105"/>
      <c r="I77" s="105"/>
      <c r="J77" s="105"/>
      <c r="K77" s="105"/>
      <c r="L77" s="105"/>
      <c r="M77" s="105"/>
      <c r="N77" s="104"/>
      <c r="O77" s="104"/>
      <c r="P77" s="104"/>
      <c r="Q77" s="104"/>
      <c r="R77" s="105"/>
      <c r="S77" s="105"/>
      <c r="T77" s="105"/>
      <c r="U77" s="105"/>
      <c r="V77" s="105"/>
      <c r="W77" s="105"/>
      <c r="X77" s="105"/>
      <c r="Y77" s="105"/>
      <c r="Z77" s="101"/>
      <c r="AA77" s="101"/>
      <c r="AB77" s="101"/>
      <c r="AC77" s="101"/>
      <c r="AD77" s="101"/>
      <c r="AE77" s="101"/>
      <c r="AF77" s="101"/>
      <c r="AG77" s="101" t="s">
        <v>95</v>
      </c>
      <c r="AH77" s="101">
        <v>0</v>
      </c>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row>
    <row r="78" spans="1:60" x14ac:dyDescent="0.2">
      <c r="A78" s="181" t="s">
        <v>85</v>
      </c>
      <c r="B78" s="108" t="s">
        <v>45</v>
      </c>
      <c r="C78" s="194" t="s">
        <v>46</v>
      </c>
      <c r="D78" s="109"/>
      <c r="E78" s="110"/>
      <c r="F78" s="111"/>
      <c r="G78" s="112">
        <f>SUMIF(AG79:AG84,"&lt;&gt;NOR",G79:G84)</f>
        <v>0</v>
      </c>
      <c r="H78" s="111"/>
      <c r="I78" s="111">
        <f>SUM(I79:I84)</f>
        <v>0</v>
      </c>
      <c r="J78" s="111"/>
      <c r="K78" s="111">
        <f>SUM(K79:K84)</f>
        <v>0</v>
      </c>
      <c r="L78" s="111"/>
      <c r="M78" s="111">
        <f>SUM(M79:M84)</f>
        <v>0</v>
      </c>
      <c r="N78" s="110"/>
      <c r="O78" s="110">
        <f>SUM(O79:O84)</f>
        <v>20.71</v>
      </c>
      <c r="P78" s="110"/>
      <c r="Q78" s="110">
        <f>SUM(Q79:Q84)</f>
        <v>0</v>
      </c>
      <c r="R78" s="111"/>
      <c r="S78" s="111"/>
      <c r="T78" s="112"/>
      <c r="U78" s="106"/>
      <c r="V78" s="106">
        <f>SUM(V79:V84)</f>
        <v>161.88</v>
      </c>
      <c r="W78" s="106"/>
      <c r="X78" s="106"/>
      <c r="Y78" s="106"/>
      <c r="AG78" t="s">
        <v>86</v>
      </c>
    </row>
    <row r="79" spans="1:60" ht="22.5" outlineLevel="1" x14ac:dyDescent="0.2">
      <c r="A79" s="113">
        <v>19</v>
      </c>
      <c r="B79" s="114" t="s">
        <v>180</v>
      </c>
      <c r="C79" s="129" t="s">
        <v>181</v>
      </c>
      <c r="D79" s="115" t="s">
        <v>182</v>
      </c>
      <c r="E79" s="116">
        <v>120</v>
      </c>
      <c r="F79" s="134"/>
      <c r="G79" s="119">
        <f>ROUND(E79*F79,2)</f>
        <v>0</v>
      </c>
      <c r="H79" s="179"/>
      <c r="I79" s="118">
        <f>ROUND(E79*H79,2)</f>
        <v>0</v>
      </c>
      <c r="J79" s="117"/>
      <c r="K79" s="118">
        <f>ROUND(E79*J79,2)</f>
        <v>0</v>
      </c>
      <c r="L79" s="118">
        <v>21</v>
      </c>
      <c r="M79" s="118">
        <f>G79*(1+L79/100)</f>
        <v>0</v>
      </c>
      <c r="N79" s="116">
        <v>3.4610000000000002E-2</v>
      </c>
      <c r="O79" s="116">
        <f>ROUND(E79*N79,2)</f>
        <v>4.1500000000000004</v>
      </c>
      <c r="P79" s="116">
        <v>0</v>
      </c>
      <c r="Q79" s="116">
        <f>ROUND(E79*P79,2)</f>
        <v>0</v>
      </c>
      <c r="R79" s="118"/>
      <c r="S79" s="118" t="s">
        <v>90</v>
      </c>
      <c r="T79" s="119" t="s">
        <v>90</v>
      </c>
      <c r="U79" s="105">
        <v>1.349</v>
      </c>
      <c r="V79" s="105">
        <f>ROUND(E79*U79,2)</f>
        <v>161.88</v>
      </c>
      <c r="W79" s="105"/>
      <c r="X79" s="105" t="s">
        <v>91</v>
      </c>
      <c r="Y79" s="105" t="s">
        <v>92</v>
      </c>
      <c r="Z79" s="101"/>
      <c r="AA79" s="101"/>
      <c r="AB79" s="101"/>
      <c r="AC79" s="101"/>
      <c r="AD79" s="101"/>
      <c r="AE79" s="101"/>
      <c r="AF79" s="101"/>
      <c r="AG79" s="101" t="s">
        <v>93</v>
      </c>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row>
    <row r="80" spans="1:60" outlineLevel="2" x14ac:dyDescent="0.2">
      <c r="A80" s="182"/>
      <c r="B80" s="183"/>
      <c r="C80" s="184" t="s">
        <v>183</v>
      </c>
      <c r="D80" s="185"/>
      <c r="E80" s="186">
        <v>120</v>
      </c>
      <c r="F80" s="105"/>
      <c r="G80" s="187"/>
      <c r="H80" s="105"/>
      <c r="I80" s="105"/>
      <c r="J80" s="105"/>
      <c r="K80" s="105"/>
      <c r="L80" s="105"/>
      <c r="M80" s="105"/>
      <c r="N80" s="104"/>
      <c r="O80" s="104"/>
      <c r="P80" s="104"/>
      <c r="Q80" s="104"/>
      <c r="R80" s="105"/>
      <c r="S80" s="105"/>
      <c r="T80" s="105"/>
      <c r="U80" s="105"/>
      <c r="V80" s="105"/>
      <c r="W80" s="105"/>
      <c r="X80" s="105"/>
      <c r="Y80" s="105"/>
      <c r="Z80" s="101"/>
      <c r="AA80" s="101"/>
      <c r="AB80" s="101"/>
      <c r="AC80" s="101"/>
      <c r="AD80" s="101"/>
      <c r="AE80" s="101"/>
      <c r="AF80" s="101"/>
      <c r="AG80" s="101" t="s">
        <v>95</v>
      </c>
      <c r="AH80" s="101">
        <v>0</v>
      </c>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row>
    <row r="81" spans="1:60" ht="22.5" outlineLevel="1" x14ac:dyDescent="0.2">
      <c r="A81" s="113">
        <v>20</v>
      </c>
      <c r="B81" s="114" t="s">
        <v>184</v>
      </c>
      <c r="C81" s="129" t="s">
        <v>185</v>
      </c>
      <c r="D81" s="115" t="s">
        <v>186</v>
      </c>
      <c r="E81" s="116">
        <v>8.48</v>
      </c>
      <c r="F81" s="134"/>
      <c r="G81" s="119">
        <f>ROUND(E81*F81,2)</f>
        <v>0</v>
      </c>
      <c r="H81" s="179"/>
      <c r="I81" s="118">
        <f>ROUND(E81*H81,2)</f>
        <v>0</v>
      </c>
      <c r="J81" s="117"/>
      <c r="K81" s="118">
        <f>ROUND(E81*J81,2)</f>
        <v>0</v>
      </c>
      <c r="L81" s="118">
        <v>21</v>
      </c>
      <c r="M81" s="118">
        <f>G81*(1+L81/100)</f>
        <v>0</v>
      </c>
      <c r="N81" s="116">
        <v>0</v>
      </c>
      <c r="O81" s="116">
        <f>ROUND(E81*N81,2)</f>
        <v>0</v>
      </c>
      <c r="P81" s="116">
        <v>0</v>
      </c>
      <c r="Q81" s="116">
        <f>ROUND(E81*P81,2)</f>
        <v>0</v>
      </c>
      <c r="R81" s="118"/>
      <c r="S81" s="118" t="s">
        <v>169</v>
      </c>
      <c r="T81" s="119" t="s">
        <v>130</v>
      </c>
      <c r="U81" s="105">
        <v>0</v>
      </c>
      <c r="V81" s="105">
        <f>ROUND(E81*U81,2)</f>
        <v>0</v>
      </c>
      <c r="W81" s="105"/>
      <c r="X81" s="105" t="s">
        <v>91</v>
      </c>
      <c r="Y81" s="105" t="s">
        <v>92</v>
      </c>
      <c r="Z81" s="101"/>
      <c r="AA81" s="101"/>
      <c r="AB81" s="101"/>
      <c r="AC81" s="101"/>
      <c r="AD81" s="101"/>
      <c r="AE81" s="101"/>
      <c r="AF81" s="101"/>
      <c r="AG81" s="101" t="s">
        <v>93</v>
      </c>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row>
    <row r="82" spans="1:60" outlineLevel="2" x14ac:dyDescent="0.2">
      <c r="A82" s="182"/>
      <c r="B82" s="183"/>
      <c r="C82" s="184" t="s">
        <v>187</v>
      </c>
      <c r="D82" s="185"/>
      <c r="E82" s="186">
        <v>8.48</v>
      </c>
      <c r="F82" s="105"/>
      <c r="G82" s="187"/>
      <c r="H82" s="105"/>
      <c r="I82" s="105"/>
      <c r="J82" s="105"/>
      <c r="K82" s="105"/>
      <c r="L82" s="105"/>
      <c r="M82" s="105"/>
      <c r="N82" s="104"/>
      <c r="O82" s="104"/>
      <c r="P82" s="104"/>
      <c r="Q82" s="104"/>
      <c r="R82" s="105"/>
      <c r="S82" s="105"/>
      <c r="T82" s="105"/>
      <c r="U82" s="105"/>
      <c r="V82" s="105"/>
      <c r="W82" s="105"/>
      <c r="X82" s="105"/>
      <c r="Y82" s="105"/>
      <c r="Z82" s="101"/>
      <c r="AA82" s="101"/>
      <c r="AB82" s="101"/>
      <c r="AC82" s="101"/>
      <c r="AD82" s="101"/>
      <c r="AE82" s="101"/>
      <c r="AF82" s="101"/>
      <c r="AG82" s="101" t="s">
        <v>95</v>
      </c>
      <c r="AH82" s="101">
        <v>0</v>
      </c>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row>
    <row r="83" spans="1:60" outlineLevel="1" x14ac:dyDescent="0.2">
      <c r="A83" s="113">
        <v>21</v>
      </c>
      <c r="B83" s="114" t="s">
        <v>188</v>
      </c>
      <c r="C83" s="129" t="s">
        <v>189</v>
      </c>
      <c r="D83" s="115" t="s">
        <v>182</v>
      </c>
      <c r="E83" s="116">
        <v>120</v>
      </c>
      <c r="F83" s="134"/>
      <c r="G83" s="119">
        <f>ROUND(E83*F83,2)</f>
        <v>0</v>
      </c>
      <c r="H83" s="179"/>
      <c r="I83" s="118">
        <f>ROUND(E83*H83,2)</f>
        <v>0</v>
      </c>
      <c r="J83" s="117"/>
      <c r="K83" s="118">
        <f>ROUND(E83*J83,2)</f>
        <v>0</v>
      </c>
      <c r="L83" s="118">
        <v>21</v>
      </c>
      <c r="M83" s="118">
        <f>G83*(1+L83/100)</f>
        <v>0</v>
      </c>
      <c r="N83" s="116">
        <v>0.13800000000000001</v>
      </c>
      <c r="O83" s="116">
        <f>ROUND(E83*N83,2)</f>
        <v>16.559999999999999</v>
      </c>
      <c r="P83" s="116">
        <v>0</v>
      </c>
      <c r="Q83" s="116">
        <f>ROUND(E83*P83,2)</f>
        <v>0</v>
      </c>
      <c r="R83" s="118"/>
      <c r="S83" s="118" t="s">
        <v>169</v>
      </c>
      <c r="T83" s="119" t="s">
        <v>130</v>
      </c>
      <c r="U83" s="105">
        <v>0</v>
      </c>
      <c r="V83" s="105">
        <f>ROUND(E83*U83,2)</f>
        <v>0</v>
      </c>
      <c r="W83" s="105"/>
      <c r="X83" s="105" t="s">
        <v>137</v>
      </c>
      <c r="Y83" s="105" t="s">
        <v>92</v>
      </c>
      <c r="Z83" s="101"/>
      <c r="AA83" s="101"/>
      <c r="AB83" s="101"/>
      <c r="AC83" s="101"/>
      <c r="AD83" s="101"/>
      <c r="AE83" s="101"/>
      <c r="AF83" s="101"/>
      <c r="AG83" s="101" t="s">
        <v>138</v>
      </c>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row>
    <row r="84" spans="1:60" outlineLevel="2" x14ac:dyDescent="0.2">
      <c r="A84" s="182"/>
      <c r="B84" s="183"/>
      <c r="C84" s="184" t="s">
        <v>183</v>
      </c>
      <c r="D84" s="185"/>
      <c r="E84" s="186">
        <v>120</v>
      </c>
      <c r="F84" s="105"/>
      <c r="G84" s="187"/>
      <c r="H84" s="105"/>
      <c r="I84" s="105"/>
      <c r="J84" s="105"/>
      <c r="K84" s="105"/>
      <c r="L84" s="105"/>
      <c r="M84" s="105"/>
      <c r="N84" s="104"/>
      <c r="O84" s="104"/>
      <c r="P84" s="104"/>
      <c r="Q84" s="104"/>
      <c r="R84" s="105"/>
      <c r="S84" s="105"/>
      <c r="T84" s="105"/>
      <c r="U84" s="105"/>
      <c r="V84" s="105"/>
      <c r="W84" s="105"/>
      <c r="X84" s="105"/>
      <c r="Y84" s="105"/>
      <c r="Z84" s="101"/>
      <c r="AA84" s="101"/>
      <c r="AB84" s="101"/>
      <c r="AC84" s="101"/>
      <c r="AD84" s="101"/>
      <c r="AE84" s="101"/>
      <c r="AF84" s="101"/>
      <c r="AG84" s="101" t="s">
        <v>95</v>
      </c>
      <c r="AH84" s="101">
        <v>0</v>
      </c>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row>
    <row r="85" spans="1:60" x14ac:dyDescent="0.2">
      <c r="A85" s="181" t="s">
        <v>85</v>
      </c>
      <c r="B85" s="108" t="s">
        <v>47</v>
      </c>
      <c r="C85" s="194" t="s">
        <v>48</v>
      </c>
      <c r="D85" s="109"/>
      <c r="E85" s="110"/>
      <c r="F85" s="111"/>
      <c r="G85" s="112">
        <f>SUMIF(AG86:AG100,"&lt;&gt;NOR",G86:G100)</f>
        <v>0</v>
      </c>
      <c r="H85" s="111"/>
      <c r="I85" s="111">
        <f>SUM(I86:I100)</f>
        <v>0</v>
      </c>
      <c r="J85" s="111"/>
      <c r="K85" s="111">
        <f>SUM(K86:K100)</f>
        <v>0</v>
      </c>
      <c r="L85" s="111"/>
      <c r="M85" s="111">
        <f>SUM(M86:M100)</f>
        <v>0</v>
      </c>
      <c r="N85" s="110"/>
      <c r="O85" s="110">
        <f>SUM(O86:O100)</f>
        <v>10.000000000000002</v>
      </c>
      <c r="P85" s="110"/>
      <c r="Q85" s="110">
        <f>SUM(Q86:Q100)</f>
        <v>0</v>
      </c>
      <c r="R85" s="111"/>
      <c r="S85" s="111"/>
      <c r="T85" s="112"/>
      <c r="U85" s="106"/>
      <c r="V85" s="106">
        <f>SUM(V86:V100)</f>
        <v>7.3900000000000006</v>
      </c>
      <c r="W85" s="106"/>
      <c r="X85" s="106"/>
      <c r="Y85" s="106"/>
      <c r="AG85" t="s">
        <v>86</v>
      </c>
    </row>
    <row r="86" spans="1:60" ht="22.5" outlineLevel="1" x14ac:dyDescent="0.2">
      <c r="A86" s="113">
        <v>22</v>
      </c>
      <c r="B86" s="114" t="s">
        <v>190</v>
      </c>
      <c r="C86" s="129" t="s">
        <v>191</v>
      </c>
      <c r="D86" s="115" t="s">
        <v>89</v>
      </c>
      <c r="E86" s="116">
        <v>15</v>
      </c>
      <c r="F86" s="134"/>
      <c r="G86" s="119">
        <f>ROUND(E86*F86,2)</f>
        <v>0</v>
      </c>
      <c r="H86" s="179"/>
      <c r="I86" s="118">
        <f>ROUND(E86*H86,2)</f>
        <v>0</v>
      </c>
      <c r="J86" s="117"/>
      <c r="K86" s="118">
        <f>ROUND(E86*J86,2)</f>
        <v>0</v>
      </c>
      <c r="L86" s="118">
        <v>21</v>
      </c>
      <c r="M86" s="118">
        <f>G86*(1+L86/100)</f>
        <v>0</v>
      </c>
      <c r="N86" s="116">
        <v>0.1512</v>
      </c>
      <c r="O86" s="116">
        <f>ROUND(E86*N86,2)</f>
        <v>2.27</v>
      </c>
      <c r="P86" s="116">
        <v>0</v>
      </c>
      <c r="Q86" s="116">
        <f>ROUND(E86*P86,2)</f>
        <v>0</v>
      </c>
      <c r="R86" s="118"/>
      <c r="S86" s="118" t="s">
        <v>90</v>
      </c>
      <c r="T86" s="119" t="s">
        <v>90</v>
      </c>
      <c r="U86" s="105">
        <v>2.3E-2</v>
      </c>
      <c r="V86" s="105">
        <f>ROUND(E86*U86,2)</f>
        <v>0.35</v>
      </c>
      <c r="W86" s="105"/>
      <c r="X86" s="105" t="s">
        <v>91</v>
      </c>
      <c r="Y86" s="105" t="s">
        <v>92</v>
      </c>
      <c r="Z86" s="101"/>
      <c r="AA86" s="101"/>
      <c r="AB86" s="101"/>
      <c r="AC86" s="101"/>
      <c r="AD86" s="101"/>
      <c r="AE86" s="101"/>
      <c r="AF86" s="101"/>
      <c r="AG86" s="101" t="s">
        <v>93</v>
      </c>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row>
    <row r="87" spans="1:60" outlineLevel="2" x14ac:dyDescent="0.2">
      <c r="A87" s="182"/>
      <c r="B87" s="183"/>
      <c r="C87" s="184" t="s">
        <v>192</v>
      </c>
      <c r="D87" s="185"/>
      <c r="E87" s="186"/>
      <c r="F87" s="105"/>
      <c r="G87" s="187"/>
      <c r="H87" s="105"/>
      <c r="I87" s="105"/>
      <c r="J87" s="105"/>
      <c r="K87" s="105"/>
      <c r="L87" s="105"/>
      <c r="M87" s="105"/>
      <c r="N87" s="104"/>
      <c r="O87" s="104"/>
      <c r="P87" s="104"/>
      <c r="Q87" s="104"/>
      <c r="R87" s="105"/>
      <c r="S87" s="105"/>
      <c r="T87" s="105"/>
      <c r="U87" s="105"/>
      <c r="V87" s="105"/>
      <c r="W87" s="105"/>
      <c r="X87" s="105"/>
      <c r="Y87" s="105"/>
      <c r="Z87" s="101"/>
      <c r="AA87" s="101"/>
      <c r="AB87" s="101"/>
      <c r="AC87" s="101"/>
      <c r="AD87" s="101"/>
      <c r="AE87" s="101"/>
      <c r="AF87" s="101"/>
      <c r="AG87" s="101" t="s">
        <v>95</v>
      </c>
      <c r="AH87" s="101">
        <v>0</v>
      </c>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row>
    <row r="88" spans="1:60" outlineLevel="3" x14ac:dyDescent="0.2">
      <c r="A88" s="182"/>
      <c r="B88" s="183"/>
      <c r="C88" s="184" t="s">
        <v>96</v>
      </c>
      <c r="D88" s="185"/>
      <c r="E88" s="186">
        <v>15</v>
      </c>
      <c r="F88" s="105"/>
      <c r="G88" s="187"/>
      <c r="H88" s="105"/>
      <c r="I88" s="105"/>
      <c r="J88" s="105"/>
      <c r="K88" s="105"/>
      <c r="L88" s="105"/>
      <c r="M88" s="105"/>
      <c r="N88" s="104"/>
      <c r="O88" s="104"/>
      <c r="P88" s="104"/>
      <c r="Q88" s="104"/>
      <c r="R88" s="105"/>
      <c r="S88" s="105"/>
      <c r="T88" s="105"/>
      <c r="U88" s="105"/>
      <c r="V88" s="105"/>
      <c r="W88" s="105"/>
      <c r="X88" s="105"/>
      <c r="Y88" s="105"/>
      <c r="Z88" s="101"/>
      <c r="AA88" s="101"/>
      <c r="AB88" s="101"/>
      <c r="AC88" s="101"/>
      <c r="AD88" s="101"/>
      <c r="AE88" s="101"/>
      <c r="AF88" s="101"/>
      <c r="AG88" s="101" t="s">
        <v>95</v>
      </c>
      <c r="AH88" s="101">
        <v>0</v>
      </c>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row>
    <row r="89" spans="1:60" ht="22.5" outlineLevel="1" x14ac:dyDescent="0.2">
      <c r="A89" s="113">
        <v>23</v>
      </c>
      <c r="B89" s="114" t="s">
        <v>193</v>
      </c>
      <c r="C89" s="129" t="s">
        <v>194</v>
      </c>
      <c r="D89" s="115" t="s">
        <v>89</v>
      </c>
      <c r="E89" s="116">
        <v>15</v>
      </c>
      <c r="F89" s="134"/>
      <c r="G89" s="119">
        <f>ROUND(E89*F89,2)</f>
        <v>0</v>
      </c>
      <c r="H89" s="179"/>
      <c r="I89" s="118">
        <f>ROUND(E89*H89,2)</f>
        <v>0</v>
      </c>
      <c r="J89" s="117"/>
      <c r="K89" s="118">
        <f>ROUND(E89*J89,2)</f>
        <v>0</v>
      </c>
      <c r="L89" s="118">
        <v>21</v>
      </c>
      <c r="M89" s="118">
        <f>G89*(1+L89/100)</f>
        <v>0</v>
      </c>
      <c r="N89" s="116">
        <v>0.441</v>
      </c>
      <c r="O89" s="116">
        <f>ROUND(E89*N89,2)</f>
        <v>6.62</v>
      </c>
      <c r="P89" s="116">
        <v>0</v>
      </c>
      <c r="Q89" s="116">
        <f>ROUND(E89*P89,2)</f>
        <v>0</v>
      </c>
      <c r="R89" s="118"/>
      <c r="S89" s="118" t="s">
        <v>90</v>
      </c>
      <c r="T89" s="119" t="s">
        <v>90</v>
      </c>
      <c r="U89" s="105">
        <v>2.9000000000000001E-2</v>
      </c>
      <c r="V89" s="105">
        <f>ROUND(E89*U89,2)</f>
        <v>0.44</v>
      </c>
      <c r="W89" s="105"/>
      <c r="X89" s="105" t="s">
        <v>91</v>
      </c>
      <c r="Y89" s="105" t="s">
        <v>92</v>
      </c>
      <c r="Z89" s="101"/>
      <c r="AA89" s="101"/>
      <c r="AB89" s="101"/>
      <c r="AC89" s="101"/>
      <c r="AD89" s="101"/>
      <c r="AE89" s="101"/>
      <c r="AF89" s="101"/>
      <c r="AG89" s="101" t="s">
        <v>93</v>
      </c>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row>
    <row r="90" spans="1:60" outlineLevel="2" x14ac:dyDescent="0.2">
      <c r="A90" s="182"/>
      <c r="B90" s="183"/>
      <c r="C90" s="184" t="s">
        <v>192</v>
      </c>
      <c r="D90" s="185"/>
      <c r="E90" s="186"/>
      <c r="F90" s="105"/>
      <c r="G90" s="187"/>
      <c r="H90" s="105"/>
      <c r="I90" s="105"/>
      <c r="J90" s="105"/>
      <c r="K90" s="105"/>
      <c r="L90" s="105"/>
      <c r="M90" s="105"/>
      <c r="N90" s="104"/>
      <c r="O90" s="104"/>
      <c r="P90" s="104"/>
      <c r="Q90" s="104"/>
      <c r="R90" s="105"/>
      <c r="S90" s="105"/>
      <c r="T90" s="105"/>
      <c r="U90" s="105"/>
      <c r="V90" s="105"/>
      <c r="W90" s="105"/>
      <c r="X90" s="105"/>
      <c r="Y90" s="105"/>
      <c r="Z90" s="101"/>
      <c r="AA90" s="101"/>
      <c r="AB90" s="101"/>
      <c r="AC90" s="101"/>
      <c r="AD90" s="101"/>
      <c r="AE90" s="101"/>
      <c r="AF90" s="101"/>
      <c r="AG90" s="101" t="s">
        <v>95</v>
      </c>
      <c r="AH90" s="101">
        <v>0</v>
      </c>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row>
    <row r="91" spans="1:60" outlineLevel="3" x14ac:dyDescent="0.2">
      <c r="A91" s="182"/>
      <c r="B91" s="183"/>
      <c r="C91" s="184" t="s">
        <v>96</v>
      </c>
      <c r="D91" s="185"/>
      <c r="E91" s="186">
        <v>15</v>
      </c>
      <c r="F91" s="105"/>
      <c r="G91" s="187"/>
      <c r="H91" s="105"/>
      <c r="I91" s="105"/>
      <c r="J91" s="105"/>
      <c r="K91" s="105"/>
      <c r="L91" s="105"/>
      <c r="M91" s="105"/>
      <c r="N91" s="104"/>
      <c r="O91" s="104"/>
      <c r="P91" s="104"/>
      <c r="Q91" s="104"/>
      <c r="R91" s="105"/>
      <c r="S91" s="105"/>
      <c r="T91" s="105"/>
      <c r="U91" s="105"/>
      <c r="V91" s="105"/>
      <c r="W91" s="105"/>
      <c r="X91" s="105"/>
      <c r="Y91" s="105"/>
      <c r="Z91" s="101"/>
      <c r="AA91" s="101"/>
      <c r="AB91" s="101"/>
      <c r="AC91" s="101"/>
      <c r="AD91" s="101"/>
      <c r="AE91" s="101"/>
      <c r="AF91" s="101"/>
      <c r="AG91" s="101" t="s">
        <v>95</v>
      </c>
      <c r="AH91" s="101">
        <v>0</v>
      </c>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row>
    <row r="92" spans="1:60" outlineLevel="1" x14ac:dyDescent="0.2">
      <c r="A92" s="113">
        <v>24</v>
      </c>
      <c r="B92" s="114" t="s">
        <v>195</v>
      </c>
      <c r="C92" s="129" t="s">
        <v>196</v>
      </c>
      <c r="D92" s="115" t="s">
        <v>89</v>
      </c>
      <c r="E92" s="116">
        <v>1.3131999999999999</v>
      </c>
      <c r="F92" s="134"/>
      <c r="G92" s="119">
        <f>ROUND(E92*F92,2)</f>
        <v>0</v>
      </c>
      <c r="H92" s="179"/>
      <c r="I92" s="118">
        <f>ROUND(E92*H92,2)</f>
        <v>0</v>
      </c>
      <c r="J92" s="117"/>
      <c r="K92" s="118">
        <f>ROUND(E92*J92,2)</f>
        <v>0</v>
      </c>
      <c r="L92" s="118">
        <v>21</v>
      </c>
      <c r="M92" s="118">
        <f>G92*(1+L92/100)</f>
        <v>0</v>
      </c>
      <c r="N92" s="116">
        <v>0.11</v>
      </c>
      <c r="O92" s="116">
        <f>ROUND(E92*N92,2)</f>
        <v>0.14000000000000001</v>
      </c>
      <c r="P92" s="116">
        <v>0</v>
      </c>
      <c r="Q92" s="116">
        <f>ROUND(E92*P92,2)</f>
        <v>0</v>
      </c>
      <c r="R92" s="118"/>
      <c r="S92" s="118" t="s">
        <v>90</v>
      </c>
      <c r="T92" s="119" t="s">
        <v>90</v>
      </c>
      <c r="U92" s="105">
        <v>1.1930000000000001</v>
      </c>
      <c r="V92" s="105">
        <f>ROUND(E92*U92,2)</f>
        <v>1.57</v>
      </c>
      <c r="W92" s="105"/>
      <c r="X92" s="105" t="s">
        <v>91</v>
      </c>
      <c r="Y92" s="105" t="s">
        <v>92</v>
      </c>
      <c r="Z92" s="101"/>
      <c r="AA92" s="101"/>
      <c r="AB92" s="101"/>
      <c r="AC92" s="101"/>
      <c r="AD92" s="101"/>
      <c r="AE92" s="101"/>
      <c r="AF92" s="101"/>
      <c r="AG92" s="101" t="s">
        <v>93</v>
      </c>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row>
    <row r="93" spans="1:60" outlineLevel="2" x14ac:dyDescent="0.2">
      <c r="A93" s="182"/>
      <c r="B93" s="183"/>
      <c r="C93" s="184" t="s">
        <v>192</v>
      </c>
      <c r="D93" s="185"/>
      <c r="E93" s="186"/>
      <c r="F93" s="105"/>
      <c r="G93" s="187"/>
      <c r="H93" s="105"/>
      <c r="I93" s="105"/>
      <c r="J93" s="105"/>
      <c r="K93" s="105"/>
      <c r="L93" s="105"/>
      <c r="M93" s="105"/>
      <c r="N93" s="104"/>
      <c r="O93" s="104"/>
      <c r="P93" s="104"/>
      <c r="Q93" s="104"/>
      <c r="R93" s="105"/>
      <c r="S93" s="105"/>
      <c r="T93" s="105"/>
      <c r="U93" s="105"/>
      <c r="V93" s="105"/>
      <c r="W93" s="105"/>
      <c r="X93" s="105"/>
      <c r="Y93" s="105"/>
      <c r="Z93" s="101"/>
      <c r="AA93" s="101"/>
      <c r="AB93" s="101"/>
      <c r="AC93" s="101"/>
      <c r="AD93" s="101"/>
      <c r="AE93" s="101"/>
      <c r="AF93" s="101"/>
      <c r="AG93" s="101" t="s">
        <v>95</v>
      </c>
      <c r="AH93" s="101">
        <v>0</v>
      </c>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row>
    <row r="94" spans="1:60" outlineLevel="3" x14ac:dyDescent="0.2">
      <c r="A94" s="182"/>
      <c r="B94" s="183"/>
      <c r="C94" s="184" t="s">
        <v>101</v>
      </c>
      <c r="D94" s="185"/>
      <c r="E94" s="186">
        <v>0.64319999999999999</v>
      </c>
      <c r="F94" s="105"/>
      <c r="G94" s="187"/>
      <c r="H94" s="105"/>
      <c r="I94" s="105"/>
      <c r="J94" s="105"/>
      <c r="K94" s="105"/>
      <c r="L94" s="105"/>
      <c r="M94" s="105"/>
      <c r="N94" s="104"/>
      <c r="O94" s="104"/>
      <c r="P94" s="104"/>
      <c r="Q94" s="104"/>
      <c r="R94" s="105"/>
      <c r="S94" s="105"/>
      <c r="T94" s="105"/>
      <c r="U94" s="105"/>
      <c r="V94" s="105"/>
      <c r="W94" s="105"/>
      <c r="X94" s="105"/>
      <c r="Y94" s="105"/>
      <c r="Z94" s="101"/>
      <c r="AA94" s="101"/>
      <c r="AB94" s="101"/>
      <c r="AC94" s="101"/>
      <c r="AD94" s="101"/>
      <c r="AE94" s="101"/>
      <c r="AF94" s="101"/>
      <c r="AG94" s="101" t="s">
        <v>95</v>
      </c>
      <c r="AH94" s="101">
        <v>0</v>
      </c>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row>
    <row r="95" spans="1:60" outlineLevel="3" x14ac:dyDescent="0.2">
      <c r="A95" s="182"/>
      <c r="B95" s="183"/>
      <c r="C95" s="184" t="s">
        <v>102</v>
      </c>
      <c r="D95" s="185"/>
      <c r="E95" s="186">
        <v>0.67</v>
      </c>
      <c r="F95" s="105"/>
      <c r="G95" s="187"/>
      <c r="H95" s="105"/>
      <c r="I95" s="105"/>
      <c r="J95" s="105"/>
      <c r="K95" s="105"/>
      <c r="L95" s="105"/>
      <c r="M95" s="105"/>
      <c r="N95" s="104"/>
      <c r="O95" s="104"/>
      <c r="P95" s="104"/>
      <c r="Q95" s="104"/>
      <c r="R95" s="105"/>
      <c r="S95" s="105"/>
      <c r="T95" s="105"/>
      <c r="U95" s="105"/>
      <c r="V95" s="105"/>
      <c r="W95" s="105"/>
      <c r="X95" s="105"/>
      <c r="Y95" s="105"/>
      <c r="Z95" s="101"/>
      <c r="AA95" s="101"/>
      <c r="AB95" s="101"/>
      <c r="AC95" s="101"/>
      <c r="AD95" s="101"/>
      <c r="AE95" s="101"/>
      <c r="AF95" s="101"/>
      <c r="AG95" s="101" t="s">
        <v>95</v>
      </c>
      <c r="AH95" s="101">
        <v>0</v>
      </c>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row>
    <row r="96" spans="1:60" outlineLevel="1" x14ac:dyDescent="0.2">
      <c r="A96" s="113">
        <v>25</v>
      </c>
      <c r="B96" s="114" t="s">
        <v>197</v>
      </c>
      <c r="C96" s="129" t="s">
        <v>198</v>
      </c>
      <c r="D96" s="115" t="s">
        <v>89</v>
      </c>
      <c r="E96" s="116">
        <v>13.4168</v>
      </c>
      <c r="F96" s="134"/>
      <c r="G96" s="119">
        <f>ROUND(E96*F96,2)</f>
        <v>0</v>
      </c>
      <c r="H96" s="179"/>
      <c r="I96" s="118">
        <f>ROUND(E96*H96,2)</f>
        <v>0</v>
      </c>
      <c r="J96" s="117"/>
      <c r="K96" s="118">
        <f>ROUND(E96*J96,2)</f>
        <v>0</v>
      </c>
      <c r="L96" s="118">
        <v>21</v>
      </c>
      <c r="M96" s="118">
        <f>G96*(1+L96/100)</f>
        <v>0</v>
      </c>
      <c r="N96" s="116">
        <v>7.1999999999999995E-2</v>
      </c>
      <c r="O96" s="116">
        <f>ROUND(E96*N96,2)</f>
        <v>0.97</v>
      </c>
      <c r="P96" s="116">
        <v>0</v>
      </c>
      <c r="Q96" s="116">
        <f>ROUND(E96*P96,2)</f>
        <v>0</v>
      </c>
      <c r="R96" s="118"/>
      <c r="S96" s="118" t="s">
        <v>90</v>
      </c>
      <c r="T96" s="119" t="s">
        <v>90</v>
      </c>
      <c r="U96" s="105">
        <v>0.375</v>
      </c>
      <c r="V96" s="105">
        <f>ROUND(E96*U96,2)</f>
        <v>5.03</v>
      </c>
      <c r="W96" s="105"/>
      <c r="X96" s="105" t="s">
        <v>91</v>
      </c>
      <c r="Y96" s="105" t="s">
        <v>92</v>
      </c>
      <c r="Z96" s="101"/>
      <c r="AA96" s="101"/>
      <c r="AB96" s="101"/>
      <c r="AC96" s="101"/>
      <c r="AD96" s="101"/>
      <c r="AE96" s="101"/>
      <c r="AF96" s="101"/>
      <c r="AG96" s="101" t="s">
        <v>93</v>
      </c>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row>
    <row r="97" spans="1:60" outlineLevel="2" x14ac:dyDescent="0.2">
      <c r="A97" s="182"/>
      <c r="B97" s="183"/>
      <c r="C97" s="184" t="s">
        <v>192</v>
      </c>
      <c r="D97" s="185"/>
      <c r="E97" s="186"/>
      <c r="F97" s="105"/>
      <c r="G97" s="187"/>
      <c r="H97" s="105"/>
      <c r="I97" s="105"/>
      <c r="J97" s="105"/>
      <c r="K97" s="105"/>
      <c r="L97" s="105"/>
      <c r="M97" s="105"/>
      <c r="N97" s="104"/>
      <c r="O97" s="104"/>
      <c r="P97" s="104"/>
      <c r="Q97" s="104"/>
      <c r="R97" s="105"/>
      <c r="S97" s="105"/>
      <c r="T97" s="105"/>
      <c r="U97" s="105"/>
      <c r="V97" s="105"/>
      <c r="W97" s="105"/>
      <c r="X97" s="105"/>
      <c r="Y97" s="105"/>
      <c r="Z97" s="101"/>
      <c r="AA97" s="101"/>
      <c r="AB97" s="101"/>
      <c r="AC97" s="101"/>
      <c r="AD97" s="101"/>
      <c r="AE97" s="101"/>
      <c r="AF97" s="101"/>
      <c r="AG97" s="101" t="s">
        <v>95</v>
      </c>
      <c r="AH97" s="101">
        <v>0</v>
      </c>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row>
    <row r="98" spans="1:60" outlineLevel="3" x14ac:dyDescent="0.2">
      <c r="A98" s="182"/>
      <c r="B98" s="183"/>
      <c r="C98" s="184" t="s">
        <v>96</v>
      </c>
      <c r="D98" s="185"/>
      <c r="E98" s="186">
        <v>15</v>
      </c>
      <c r="F98" s="105"/>
      <c r="G98" s="187"/>
      <c r="H98" s="105"/>
      <c r="I98" s="105"/>
      <c r="J98" s="105"/>
      <c r="K98" s="105"/>
      <c r="L98" s="105"/>
      <c r="M98" s="105"/>
      <c r="N98" s="104"/>
      <c r="O98" s="104"/>
      <c r="P98" s="104"/>
      <c r="Q98" s="104"/>
      <c r="R98" s="105"/>
      <c r="S98" s="105"/>
      <c r="T98" s="105"/>
      <c r="U98" s="105"/>
      <c r="V98" s="105"/>
      <c r="W98" s="105"/>
      <c r="X98" s="105"/>
      <c r="Y98" s="105"/>
      <c r="Z98" s="101"/>
      <c r="AA98" s="101"/>
      <c r="AB98" s="101"/>
      <c r="AC98" s="101"/>
      <c r="AD98" s="101"/>
      <c r="AE98" s="101"/>
      <c r="AF98" s="101"/>
      <c r="AG98" s="101" t="s">
        <v>95</v>
      </c>
      <c r="AH98" s="101">
        <v>0</v>
      </c>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row>
    <row r="99" spans="1:60" outlineLevel="3" x14ac:dyDescent="0.2">
      <c r="A99" s="182"/>
      <c r="B99" s="183"/>
      <c r="C99" s="184" t="s">
        <v>97</v>
      </c>
      <c r="D99" s="185"/>
      <c r="E99" s="186">
        <v>-0.64319999999999999</v>
      </c>
      <c r="F99" s="105"/>
      <c r="G99" s="187"/>
      <c r="H99" s="105"/>
      <c r="I99" s="105"/>
      <c r="J99" s="105"/>
      <c r="K99" s="105"/>
      <c r="L99" s="105"/>
      <c r="M99" s="105"/>
      <c r="N99" s="104"/>
      <c r="O99" s="104"/>
      <c r="P99" s="104"/>
      <c r="Q99" s="104"/>
      <c r="R99" s="105"/>
      <c r="S99" s="105"/>
      <c r="T99" s="105"/>
      <c r="U99" s="105"/>
      <c r="V99" s="105"/>
      <c r="W99" s="105"/>
      <c r="X99" s="105"/>
      <c r="Y99" s="105"/>
      <c r="Z99" s="101"/>
      <c r="AA99" s="101"/>
      <c r="AB99" s="101"/>
      <c r="AC99" s="101"/>
      <c r="AD99" s="101"/>
      <c r="AE99" s="101"/>
      <c r="AF99" s="101"/>
      <c r="AG99" s="101" t="s">
        <v>95</v>
      </c>
      <c r="AH99" s="101">
        <v>0</v>
      </c>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row>
    <row r="100" spans="1:60" outlineLevel="3" x14ac:dyDescent="0.2">
      <c r="A100" s="182"/>
      <c r="B100" s="183"/>
      <c r="C100" s="184" t="s">
        <v>98</v>
      </c>
      <c r="D100" s="185"/>
      <c r="E100" s="186">
        <v>-0.94</v>
      </c>
      <c r="F100" s="105"/>
      <c r="G100" s="187"/>
      <c r="H100" s="105"/>
      <c r="I100" s="105"/>
      <c r="J100" s="105"/>
      <c r="K100" s="105"/>
      <c r="L100" s="105"/>
      <c r="M100" s="105"/>
      <c r="N100" s="104"/>
      <c r="O100" s="104"/>
      <c r="P100" s="104"/>
      <c r="Q100" s="104"/>
      <c r="R100" s="105"/>
      <c r="S100" s="105"/>
      <c r="T100" s="105"/>
      <c r="U100" s="105"/>
      <c r="V100" s="105"/>
      <c r="W100" s="105"/>
      <c r="X100" s="105"/>
      <c r="Y100" s="105"/>
      <c r="Z100" s="101"/>
      <c r="AA100" s="101"/>
      <c r="AB100" s="101"/>
      <c r="AC100" s="101"/>
      <c r="AD100" s="101"/>
      <c r="AE100" s="101"/>
      <c r="AF100" s="101"/>
      <c r="AG100" s="101" t="s">
        <v>95</v>
      </c>
      <c r="AH100" s="101">
        <v>0</v>
      </c>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row>
    <row r="101" spans="1:60" ht="25.5" x14ac:dyDescent="0.2">
      <c r="A101" s="181" t="s">
        <v>85</v>
      </c>
      <c r="B101" s="108" t="s">
        <v>49</v>
      </c>
      <c r="C101" s="194" t="s">
        <v>50</v>
      </c>
      <c r="D101" s="109"/>
      <c r="E101" s="110"/>
      <c r="F101" s="111"/>
      <c r="G101" s="112">
        <f>SUMIF(AG102:AG115,"&lt;&gt;NOR",G102:G115)</f>
        <v>0</v>
      </c>
      <c r="H101" s="111"/>
      <c r="I101" s="111">
        <f>SUM(I102:I115)</f>
        <v>0</v>
      </c>
      <c r="J101" s="111"/>
      <c r="K101" s="111">
        <f>SUM(K102:K115)</f>
        <v>0</v>
      </c>
      <c r="L101" s="111"/>
      <c r="M101" s="111">
        <f>SUM(M102:M115)</f>
        <v>0</v>
      </c>
      <c r="N101" s="110"/>
      <c r="O101" s="110">
        <f>SUM(O102:O115)</f>
        <v>0</v>
      </c>
      <c r="P101" s="110"/>
      <c r="Q101" s="110">
        <f>SUM(Q102:Q115)</f>
        <v>0</v>
      </c>
      <c r="R101" s="111"/>
      <c r="S101" s="111"/>
      <c r="T101" s="112"/>
      <c r="U101" s="106"/>
      <c r="V101" s="106">
        <f>SUM(V102:V115)</f>
        <v>0</v>
      </c>
      <c r="W101" s="106"/>
      <c r="X101" s="106"/>
      <c r="Y101" s="106"/>
      <c r="AG101" t="s">
        <v>86</v>
      </c>
    </row>
    <row r="102" spans="1:60" ht="33.75" outlineLevel="1" x14ac:dyDescent="0.2">
      <c r="A102" s="121">
        <v>26</v>
      </c>
      <c r="B102" s="122" t="s">
        <v>199</v>
      </c>
      <c r="C102" s="130" t="s">
        <v>200</v>
      </c>
      <c r="D102" s="123" t="s">
        <v>168</v>
      </c>
      <c r="E102" s="124">
        <v>1</v>
      </c>
      <c r="F102" s="135"/>
      <c r="G102" s="127">
        <f t="shared" ref="G102:G115" si="0">ROUND(E102*F102,2)</f>
        <v>0</v>
      </c>
      <c r="H102" s="180"/>
      <c r="I102" s="126">
        <f t="shared" ref="I102:I115" si="1">ROUND(E102*H102,2)</f>
        <v>0</v>
      </c>
      <c r="J102" s="125"/>
      <c r="K102" s="126">
        <f t="shared" ref="K102:K115" si="2">ROUND(E102*J102,2)</f>
        <v>0</v>
      </c>
      <c r="L102" s="126">
        <v>21</v>
      </c>
      <c r="M102" s="126">
        <f t="shared" ref="M102:M115" si="3">G102*(1+L102/100)</f>
        <v>0</v>
      </c>
      <c r="N102" s="124">
        <v>0</v>
      </c>
      <c r="O102" s="124">
        <f t="shared" ref="O102:O115" si="4">ROUND(E102*N102,2)</f>
        <v>0</v>
      </c>
      <c r="P102" s="124">
        <v>0</v>
      </c>
      <c r="Q102" s="124">
        <f t="shared" ref="Q102:Q115" si="5">ROUND(E102*P102,2)</f>
        <v>0</v>
      </c>
      <c r="R102" s="126"/>
      <c r="S102" s="126" t="s">
        <v>169</v>
      </c>
      <c r="T102" s="127" t="s">
        <v>130</v>
      </c>
      <c r="U102" s="105">
        <v>0</v>
      </c>
      <c r="V102" s="105">
        <f t="shared" ref="V102:V115" si="6">ROUND(E102*U102,2)</f>
        <v>0</v>
      </c>
      <c r="W102" s="105"/>
      <c r="X102" s="105" t="s">
        <v>91</v>
      </c>
      <c r="Y102" s="105" t="s">
        <v>92</v>
      </c>
      <c r="Z102" s="101"/>
      <c r="AA102" s="101"/>
      <c r="AB102" s="101"/>
      <c r="AC102" s="101"/>
      <c r="AD102" s="101"/>
      <c r="AE102" s="101"/>
      <c r="AF102" s="101"/>
      <c r="AG102" s="101" t="s">
        <v>93</v>
      </c>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row>
    <row r="103" spans="1:60" ht="33.75" outlineLevel="1" x14ac:dyDescent="0.2">
      <c r="A103" s="121">
        <v>27</v>
      </c>
      <c r="B103" s="122" t="s">
        <v>201</v>
      </c>
      <c r="C103" s="130" t="s">
        <v>202</v>
      </c>
      <c r="D103" s="123" t="s">
        <v>168</v>
      </c>
      <c r="E103" s="124">
        <v>1</v>
      </c>
      <c r="F103" s="135"/>
      <c r="G103" s="127">
        <f t="shared" si="0"/>
        <v>0</v>
      </c>
      <c r="H103" s="180"/>
      <c r="I103" s="126">
        <f t="shared" si="1"/>
        <v>0</v>
      </c>
      <c r="J103" s="125"/>
      <c r="K103" s="126">
        <f t="shared" si="2"/>
        <v>0</v>
      </c>
      <c r="L103" s="126">
        <v>21</v>
      </c>
      <c r="M103" s="126">
        <f t="shared" si="3"/>
        <v>0</v>
      </c>
      <c r="N103" s="124">
        <v>0</v>
      </c>
      <c r="O103" s="124">
        <f t="shared" si="4"/>
        <v>0</v>
      </c>
      <c r="P103" s="124">
        <v>0</v>
      </c>
      <c r="Q103" s="124">
        <f t="shared" si="5"/>
        <v>0</v>
      </c>
      <c r="R103" s="126"/>
      <c r="S103" s="126" t="s">
        <v>169</v>
      </c>
      <c r="T103" s="127" t="s">
        <v>130</v>
      </c>
      <c r="U103" s="105">
        <v>0</v>
      </c>
      <c r="V103" s="105">
        <f t="shared" si="6"/>
        <v>0</v>
      </c>
      <c r="W103" s="105"/>
      <c r="X103" s="105" t="s">
        <v>91</v>
      </c>
      <c r="Y103" s="105" t="s">
        <v>92</v>
      </c>
      <c r="Z103" s="101"/>
      <c r="AA103" s="101"/>
      <c r="AB103" s="101"/>
      <c r="AC103" s="101"/>
      <c r="AD103" s="101"/>
      <c r="AE103" s="101"/>
      <c r="AF103" s="101"/>
      <c r="AG103" s="101" t="s">
        <v>93</v>
      </c>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row>
    <row r="104" spans="1:60" ht="22.5" outlineLevel="1" x14ac:dyDescent="0.2">
      <c r="A104" s="121">
        <v>28</v>
      </c>
      <c r="B104" s="122" t="s">
        <v>203</v>
      </c>
      <c r="C104" s="130" t="s">
        <v>204</v>
      </c>
      <c r="D104" s="123" t="s">
        <v>168</v>
      </c>
      <c r="E104" s="124">
        <v>1</v>
      </c>
      <c r="F104" s="135"/>
      <c r="G104" s="127">
        <f t="shared" si="0"/>
        <v>0</v>
      </c>
      <c r="H104" s="180"/>
      <c r="I104" s="126">
        <f t="shared" si="1"/>
        <v>0</v>
      </c>
      <c r="J104" s="125"/>
      <c r="K104" s="126">
        <f t="shared" si="2"/>
        <v>0</v>
      </c>
      <c r="L104" s="126">
        <v>21</v>
      </c>
      <c r="M104" s="126">
        <f t="shared" si="3"/>
        <v>0</v>
      </c>
      <c r="N104" s="124">
        <v>0</v>
      </c>
      <c r="O104" s="124">
        <f t="shared" si="4"/>
        <v>0</v>
      </c>
      <c r="P104" s="124">
        <v>0</v>
      </c>
      <c r="Q104" s="124">
        <f t="shared" si="5"/>
        <v>0</v>
      </c>
      <c r="R104" s="126"/>
      <c r="S104" s="126" t="s">
        <v>169</v>
      </c>
      <c r="T104" s="127" t="s">
        <v>130</v>
      </c>
      <c r="U104" s="105">
        <v>0</v>
      </c>
      <c r="V104" s="105">
        <f t="shared" si="6"/>
        <v>0</v>
      </c>
      <c r="W104" s="105"/>
      <c r="X104" s="105" t="s">
        <v>91</v>
      </c>
      <c r="Y104" s="105" t="s">
        <v>92</v>
      </c>
      <c r="Z104" s="101"/>
      <c r="AA104" s="101"/>
      <c r="AB104" s="101"/>
      <c r="AC104" s="101"/>
      <c r="AD104" s="101"/>
      <c r="AE104" s="101"/>
      <c r="AF104" s="101"/>
      <c r="AG104" s="101" t="s">
        <v>93</v>
      </c>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row>
    <row r="105" spans="1:60" ht="22.5" outlineLevel="1" x14ac:dyDescent="0.2">
      <c r="A105" s="121">
        <v>29</v>
      </c>
      <c r="B105" s="122" t="s">
        <v>205</v>
      </c>
      <c r="C105" s="130" t="s">
        <v>206</v>
      </c>
      <c r="D105" s="123" t="s">
        <v>168</v>
      </c>
      <c r="E105" s="124">
        <v>1</v>
      </c>
      <c r="F105" s="135"/>
      <c r="G105" s="127">
        <f t="shared" si="0"/>
        <v>0</v>
      </c>
      <c r="H105" s="180"/>
      <c r="I105" s="126">
        <f t="shared" si="1"/>
        <v>0</v>
      </c>
      <c r="J105" s="125"/>
      <c r="K105" s="126">
        <f t="shared" si="2"/>
        <v>0</v>
      </c>
      <c r="L105" s="126">
        <v>21</v>
      </c>
      <c r="M105" s="126">
        <f t="shared" si="3"/>
        <v>0</v>
      </c>
      <c r="N105" s="124">
        <v>0</v>
      </c>
      <c r="O105" s="124">
        <f t="shared" si="4"/>
        <v>0</v>
      </c>
      <c r="P105" s="124">
        <v>0</v>
      </c>
      <c r="Q105" s="124">
        <f t="shared" si="5"/>
        <v>0</v>
      </c>
      <c r="R105" s="126"/>
      <c r="S105" s="126" t="s">
        <v>169</v>
      </c>
      <c r="T105" s="127" t="s">
        <v>130</v>
      </c>
      <c r="U105" s="105">
        <v>0</v>
      </c>
      <c r="V105" s="105">
        <f t="shared" si="6"/>
        <v>0</v>
      </c>
      <c r="W105" s="105"/>
      <c r="X105" s="105" t="s">
        <v>91</v>
      </c>
      <c r="Y105" s="105" t="s">
        <v>92</v>
      </c>
      <c r="Z105" s="101"/>
      <c r="AA105" s="101"/>
      <c r="AB105" s="101"/>
      <c r="AC105" s="101"/>
      <c r="AD105" s="101"/>
      <c r="AE105" s="101"/>
      <c r="AF105" s="101"/>
      <c r="AG105" s="101" t="s">
        <v>93</v>
      </c>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row>
    <row r="106" spans="1:60" ht="22.5" outlineLevel="1" x14ac:dyDescent="0.2">
      <c r="A106" s="121">
        <v>30</v>
      </c>
      <c r="B106" s="122" t="s">
        <v>207</v>
      </c>
      <c r="C106" s="130" t="s">
        <v>208</v>
      </c>
      <c r="D106" s="123" t="s">
        <v>168</v>
      </c>
      <c r="E106" s="124">
        <v>1</v>
      </c>
      <c r="F106" s="135"/>
      <c r="G106" s="127">
        <f t="shared" si="0"/>
        <v>0</v>
      </c>
      <c r="H106" s="180"/>
      <c r="I106" s="126">
        <f t="shared" si="1"/>
        <v>0</v>
      </c>
      <c r="J106" s="125"/>
      <c r="K106" s="126">
        <f t="shared" si="2"/>
        <v>0</v>
      </c>
      <c r="L106" s="126">
        <v>21</v>
      </c>
      <c r="M106" s="126">
        <f t="shared" si="3"/>
        <v>0</v>
      </c>
      <c r="N106" s="124">
        <v>0</v>
      </c>
      <c r="O106" s="124">
        <f t="shared" si="4"/>
        <v>0</v>
      </c>
      <c r="P106" s="124">
        <v>0</v>
      </c>
      <c r="Q106" s="124">
        <f t="shared" si="5"/>
        <v>0</v>
      </c>
      <c r="R106" s="126"/>
      <c r="S106" s="126" t="s">
        <v>169</v>
      </c>
      <c r="T106" s="127" t="s">
        <v>130</v>
      </c>
      <c r="U106" s="105">
        <v>0</v>
      </c>
      <c r="V106" s="105">
        <f t="shared" si="6"/>
        <v>0</v>
      </c>
      <c r="W106" s="105"/>
      <c r="X106" s="105" t="s">
        <v>91</v>
      </c>
      <c r="Y106" s="105" t="s">
        <v>92</v>
      </c>
      <c r="Z106" s="101"/>
      <c r="AA106" s="101"/>
      <c r="AB106" s="101"/>
      <c r="AC106" s="101"/>
      <c r="AD106" s="101"/>
      <c r="AE106" s="101"/>
      <c r="AF106" s="101"/>
      <c r="AG106" s="101" t="s">
        <v>93</v>
      </c>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row>
    <row r="107" spans="1:60" ht="33.75" outlineLevel="1" x14ac:dyDescent="0.2">
      <c r="A107" s="121">
        <v>31</v>
      </c>
      <c r="B107" s="122" t="s">
        <v>209</v>
      </c>
      <c r="C107" s="130" t="s">
        <v>210</v>
      </c>
      <c r="D107" s="123" t="s">
        <v>168</v>
      </c>
      <c r="E107" s="124">
        <v>1</v>
      </c>
      <c r="F107" s="135"/>
      <c r="G107" s="127">
        <f t="shared" si="0"/>
        <v>0</v>
      </c>
      <c r="H107" s="180"/>
      <c r="I107" s="126">
        <f t="shared" si="1"/>
        <v>0</v>
      </c>
      <c r="J107" s="125"/>
      <c r="K107" s="126">
        <f t="shared" si="2"/>
        <v>0</v>
      </c>
      <c r="L107" s="126">
        <v>21</v>
      </c>
      <c r="M107" s="126">
        <f t="shared" si="3"/>
        <v>0</v>
      </c>
      <c r="N107" s="124">
        <v>0</v>
      </c>
      <c r="O107" s="124">
        <f t="shared" si="4"/>
        <v>0</v>
      </c>
      <c r="P107" s="124">
        <v>0</v>
      </c>
      <c r="Q107" s="124">
        <f t="shared" si="5"/>
        <v>0</v>
      </c>
      <c r="R107" s="126"/>
      <c r="S107" s="126" t="s">
        <v>169</v>
      </c>
      <c r="T107" s="127" t="s">
        <v>130</v>
      </c>
      <c r="U107" s="105">
        <v>0</v>
      </c>
      <c r="V107" s="105">
        <f t="shared" si="6"/>
        <v>0</v>
      </c>
      <c r="W107" s="105"/>
      <c r="X107" s="105" t="s">
        <v>91</v>
      </c>
      <c r="Y107" s="105" t="s">
        <v>92</v>
      </c>
      <c r="Z107" s="101"/>
      <c r="AA107" s="101"/>
      <c r="AB107" s="101"/>
      <c r="AC107" s="101"/>
      <c r="AD107" s="101"/>
      <c r="AE107" s="101"/>
      <c r="AF107" s="101"/>
      <c r="AG107" s="101" t="s">
        <v>93</v>
      </c>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row>
    <row r="108" spans="1:60" ht="33.75" outlineLevel="1" x14ac:dyDescent="0.2">
      <c r="A108" s="121">
        <v>32</v>
      </c>
      <c r="B108" s="122" t="s">
        <v>211</v>
      </c>
      <c r="C108" s="130" t="s">
        <v>212</v>
      </c>
      <c r="D108" s="123" t="s">
        <v>168</v>
      </c>
      <c r="E108" s="124">
        <v>1</v>
      </c>
      <c r="F108" s="135"/>
      <c r="G108" s="127">
        <f t="shared" si="0"/>
        <v>0</v>
      </c>
      <c r="H108" s="180"/>
      <c r="I108" s="126">
        <f t="shared" si="1"/>
        <v>0</v>
      </c>
      <c r="J108" s="125"/>
      <c r="K108" s="126">
        <f t="shared" si="2"/>
        <v>0</v>
      </c>
      <c r="L108" s="126">
        <v>21</v>
      </c>
      <c r="M108" s="126">
        <f t="shared" si="3"/>
        <v>0</v>
      </c>
      <c r="N108" s="124">
        <v>0</v>
      </c>
      <c r="O108" s="124">
        <f t="shared" si="4"/>
        <v>0</v>
      </c>
      <c r="P108" s="124">
        <v>0</v>
      </c>
      <c r="Q108" s="124">
        <f t="shared" si="5"/>
        <v>0</v>
      </c>
      <c r="R108" s="126"/>
      <c r="S108" s="126" t="s">
        <v>169</v>
      </c>
      <c r="T108" s="127" t="s">
        <v>130</v>
      </c>
      <c r="U108" s="105">
        <v>0</v>
      </c>
      <c r="V108" s="105">
        <f t="shared" si="6"/>
        <v>0</v>
      </c>
      <c r="W108" s="105"/>
      <c r="X108" s="105" t="s">
        <v>91</v>
      </c>
      <c r="Y108" s="105" t="s">
        <v>92</v>
      </c>
      <c r="Z108" s="101"/>
      <c r="AA108" s="101"/>
      <c r="AB108" s="101"/>
      <c r="AC108" s="101"/>
      <c r="AD108" s="101"/>
      <c r="AE108" s="101"/>
      <c r="AF108" s="101"/>
      <c r="AG108" s="101" t="s">
        <v>93</v>
      </c>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row>
    <row r="109" spans="1:60" ht="33.75" outlineLevel="1" x14ac:dyDescent="0.2">
      <c r="A109" s="121">
        <v>33</v>
      </c>
      <c r="B109" s="122" t="s">
        <v>213</v>
      </c>
      <c r="C109" s="130" t="s">
        <v>214</v>
      </c>
      <c r="D109" s="123" t="s">
        <v>186</v>
      </c>
      <c r="E109" s="124">
        <v>4</v>
      </c>
      <c r="F109" s="135"/>
      <c r="G109" s="127">
        <f t="shared" si="0"/>
        <v>0</v>
      </c>
      <c r="H109" s="180"/>
      <c r="I109" s="126">
        <f t="shared" si="1"/>
        <v>0</v>
      </c>
      <c r="J109" s="125"/>
      <c r="K109" s="126">
        <f t="shared" si="2"/>
        <v>0</v>
      </c>
      <c r="L109" s="126">
        <v>21</v>
      </c>
      <c r="M109" s="126">
        <f t="shared" si="3"/>
        <v>0</v>
      </c>
      <c r="N109" s="124">
        <v>0</v>
      </c>
      <c r="O109" s="124">
        <f t="shared" si="4"/>
        <v>0</v>
      </c>
      <c r="P109" s="124">
        <v>0</v>
      </c>
      <c r="Q109" s="124">
        <f t="shared" si="5"/>
        <v>0</v>
      </c>
      <c r="R109" s="126"/>
      <c r="S109" s="126" t="s">
        <v>169</v>
      </c>
      <c r="T109" s="127" t="s">
        <v>130</v>
      </c>
      <c r="U109" s="105">
        <v>0</v>
      </c>
      <c r="V109" s="105">
        <f t="shared" si="6"/>
        <v>0</v>
      </c>
      <c r="W109" s="105"/>
      <c r="X109" s="105" t="s">
        <v>91</v>
      </c>
      <c r="Y109" s="105" t="s">
        <v>92</v>
      </c>
      <c r="Z109" s="101"/>
      <c r="AA109" s="101"/>
      <c r="AB109" s="101"/>
      <c r="AC109" s="101"/>
      <c r="AD109" s="101"/>
      <c r="AE109" s="101"/>
      <c r="AF109" s="101"/>
      <c r="AG109" s="101" t="s">
        <v>93</v>
      </c>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row>
    <row r="110" spans="1:60" outlineLevel="1" x14ac:dyDescent="0.2">
      <c r="A110" s="121">
        <v>34</v>
      </c>
      <c r="B110" s="122" t="s">
        <v>215</v>
      </c>
      <c r="C110" s="130" t="s">
        <v>216</v>
      </c>
      <c r="D110" s="123" t="s">
        <v>168</v>
      </c>
      <c r="E110" s="124">
        <v>1</v>
      </c>
      <c r="F110" s="135"/>
      <c r="G110" s="127">
        <f t="shared" si="0"/>
        <v>0</v>
      </c>
      <c r="H110" s="180"/>
      <c r="I110" s="126">
        <f t="shared" si="1"/>
        <v>0</v>
      </c>
      <c r="J110" s="125"/>
      <c r="K110" s="126">
        <f t="shared" si="2"/>
        <v>0</v>
      </c>
      <c r="L110" s="126">
        <v>21</v>
      </c>
      <c r="M110" s="126">
        <f t="shared" si="3"/>
        <v>0</v>
      </c>
      <c r="N110" s="124">
        <v>0</v>
      </c>
      <c r="O110" s="124">
        <f t="shared" si="4"/>
        <v>0</v>
      </c>
      <c r="P110" s="124">
        <v>0</v>
      </c>
      <c r="Q110" s="124">
        <f t="shared" si="5"/>
        <v>0</v>
      </c>
      <c r="R110" s="126"/>
      <c r="S110" s="126" t="s">
        <v>169</v>
      </c>
      <c r="T110" s="127" t="s">
        <v>130</v>
      </c>
      <c r="U110" s="105">
        <v>0</v>
      </c>
      <c r="V110" s="105">
        <f t="shared" si="6"/>
        <v>0</v>
      </c>
      <c r="W110" s="105"/>
      <c r="X110" s="105" t="s">
        <v>91</v>
      </c>
      <c r="Y110" s="105" t="s">
        <v>92</v>
      </c>
      <c r="Z110" s="101"/>
      <c r="AA110" s="101"/>
      <c r="AB110" s="101"/>
      <c r="AC110" s="101"/>
      <c r="AD110" s="101"/>
      <c r="AE110" s="101"/>
      <c r="AF110" s="101"/>
      <c r="AG110" s="101" t="s">
        <v>93</v>
      </c>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row>
    <row r="111" spans="1:60" ht="22.5" outlineLevel="1" x14ac:dyDescent="0.2">
      <c r="A111" s="121">
        <v>35</v>
      </c>
      <c r="B111" s="122" t="s">
        <v>217</v>
      </c>
      <c r="C111" s="130" t="s">
        <v>218</v>
      </c>
      <c r="D111" s="123" t="s">
        <v>168</v>
      </c>
      <c r="E111" s="124">
        <v>1</v>
      </c>
      <c r="F111" s="135"/>
      <c r="G111" s="127">
        <f t="shared" si="0"/>
        <v>0</v>
      </c>
      <c r="H111" s="180"/>
      <c r="I111" s="126">
        <f t="shared" si="1"/>
        <v>0</v>
      </c>
      <c r="J111" s="125"/>
      <c r="K111" s="126">
        <f t="shared" si="2"/>
        <v>0</v>
      </c>
      <c r="L111" s="126">
        <v>21</v>
      </c>
      <c r="M111" s="126">
        <f t="shared" si="3"/>
        <v>0</v>
      </c>
      <c r="N111" s="124">
        <v>0</v>
      </c>
      <c r="O111" s="124">
        <f t="shared" si="4"/>
        <v>0</v>
      </c>
      <c r="P111" s="124">
        <v>0</v>
      </c>
      <c r="Q111" s="124">
        <f t="shared" si="5"/>
        <v>0</v>
      </c>
      <c r="R111" s="126"/>
      <c r="S111" s="126" t="s">
        <v>169</v>
      </c>
      <c r="T111" s="127" t="s">
        <v>130</v>
      </c>
      <c r="U111" s="105">
        <v>0</v>
      </c>
      <c r="V111" s="105">
        <f t="shared" si="6"/>
        <v>0</v>
      </c>
      <c r="W111" s="105"/>
      <c r="X111" s="105" t="s">
        <v>91</v>
      </c>
      <c r="Y111" s="105" t="s">
        <v>92</v>
      </c>
      <c r="Z111" s="101"/>
      <c r="AA111" s="101"/>
      <c r="AB111" s="101"/>
      <c r="AC111" s="101"/>
      <c r="AD111" s="101"/>
      <c r="AE111" s="101"/>
      <c r="AF111" s="101"/>
      <c r="AG111" s="101" t="s">
        <v>93</v>
      </c>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row>
    <row r="112" spans="1:60" ht="22.5" outlineLevel="1" x14ac:dyDescent="0.2">
      <c r="A112" s="121">
        <v>36</v>
      </c>
      <c r="B112" s="122" t="s">
        <v>219</v>
      </c>
      <c r="C112" s="130" t="s">
        <v>220</v>
      </c>
      <c r="D112" s="123" t="s">
        <v>168</v>
      </c>
      <c r="E112" s="124">
        <v>1</v>
      </c>
      <c r="F112" s="135"/>
      <c r="G112" s="127">
        <f t="shared" si="0"/>
        <v>0</v>
      </c>
      <c r="H112" s="180"/>
      <c r="I112" s="126">
        <f t="shared" si="1"/>
        <v>0</v>
      </c>
      <c r="J112" s="125"/>
      <c r="K112" s="126">
        <f t="shared" si="2"/>
        <v>0</v>
      </c>
      <c r="L112" s="126">
        <v>21</v>
      </c>
      <c r="M112" s="126">
        <f t="shared" si="3"/>
        <v>0</v>
      </c>
      <c r="N112" s="124">
        <v>0</v>
      </c>
      <c r="O112" s="124">
        <f t="shared" si="4"/>
        <v>0</v>
      </c>
      <c r="P112" s="124">
        <v>0</v>
      </c>
      <c r="Q112" s="124">
        <f t="shared" si="5"/>
        <v>0</v>
      </c>
      <c r="R112" s="126"/>
      <c r="S112" s="126" t="s">
        <v>169</v>
      </c>
      <c r="T112" s="127" t="s">
        <v>130</v>
      </c>
      <c r="U112" s="105">
        <v>0</v>
      </c>
      <c r="V112" s="105">
        <f t="shared" si="6"/>
        <v>0</v>
      </c>
      <c r="W112" s="105"/>
      <c r="X112" s="105" t="s">
        <v>91</v>
      </c>
      <c r="Y112" s="105" t="s">
        <v>92</v>
      </c>
      <c r="Z112" s="101"/>
      <c r="AA112" s="101"/>
      <c r="AB112" s="101"/>
      <c r="AC112" s="101"/>
      <c r="AD112" s="101"/>
      <c r="AE112" s="101"/>
      <c r="AF112" s="101"/>
      <c r="AG112" s="101" t="s">
        <v>93</v>
      </c>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row>
    <row r="113" spans="1:60" outlineLevel="1" x14ac:dyDescent="0.2">
      <c r="A113" s="121">
        <v>37</v>
      </c>
      <c r="B113" s="122" t="s">
        <v>221</v>
      </c>
      <c r="C113" s="130" t="s">
        <v>222</v>
      </c>
      <c r="D113" s="123" t="s">
        <v>168</v>
      </c>
      <c r="E113" s="124">
        <v>1</v>
      </c>
      <c r="F113" s="135"/>
      <c r="G113" s="127">
        <f t="shared" si="0"/>
        <v>0</v>
      </c>
      <c r="H113" s="180"/>
      <c r="I113" s="126">
        <f t="shared" si="1"/>
        <v>0</v>
      </c>
      <c r="J113" s="125"/>
      <c r="K113" s="126">
        <f t="shared" si="2"/>
        <v>0</v>
      </c>
      <c r="L113" s="126">
        <v>21</v>
      </c>
      <c r="M113" s="126">
        <f t="shared" si="3"/>
        <v>0</v>
      </c>
      <c r="N113" s="124">
        <v>0</v>
      </c>
      <c r="O113" s="124">
        <f t="shared" si="4"/>
        <v>0</v>
      </c>
      <c r="P113" s="124">
        <v>0</v>
      </c>
      <c r="Q113" s="124">
        <f t="shared" si="5"/>
        <v>0</v>
      </c>
      <c r="R113" s="126"/>
      <c r="S113" s="126" t="s">
        <v>169</v>
      </c>
      <c r="T113" s="127" t="s">
        <v>130</v>
      </c>
      <c r="U113" s="105">
        <v>0</v>
      </c>
      <c r="V113" s="105">
        <f t="shared" si="6"/>
        <v>0</v>
      </c>
      <c r="W113" s="105"/>
      <c r="X113" s="105" t="s">
        <v>91</v>
      </c>
      <c r="Y113" s="105" t="s">
        <v>92</v>
      </c>
      <c r="Z113" s="101"/>
      <c r="AA113" s="101"/>
      <c r="AB113" s="101"/>
      <c r="AC113" s="101"/>
      <c r="AD113" s="101"/>
      <c r="AE113" s="101"/>
      <c r="AF113" s="101"/>
      <c r="AG113" s="101" t="s">
        <v>93</v>
      </c>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row>
    <row r="114" spans="1:60" ht="22.5" outlineLevel="1" x14ac:dyDescent="0.2">
      <c r="A114" s="121">
        <v>38</v>
      </c>
      <c r="B114" s="122" t="s">
        <v>223</v>
      </c>
      <c r="C114" s="130" t="s">
        <v>224</v>
      </c>
      <c r="D114" s="123" t="s">
        <v>168</v>
      </c>
      <c r="E114" s="124">
        <v>1</v>
      </c>
      <c r="F114" s="135"/>
      <c r="G114" s="127">
        <f t="shared" si="0"/>
        <v>0</v>
      </c>
      <c r="H114" s="180"/>
      <c r="I114" s="126">
        <f t="shared" si="1"/>
        <v>0</v>
      </c>
      <c r="J114" s="125"/>
      <c r="K114" s="126">
        <f t="shared" si="2"/>
        <v>0</v>
      </c>
      <c r="L114" s="126">
        <v>21</v>
      </c>
      <c r="M114" s="126">
        <f t="shared" si="3"/>
        <v>0</v>
      </c>
      <c r="N114" s="124">
        <v>0</v>
      </c>
      <c r="O114" s="124">
        <f t="shared" si="4"/>
        <v>0</v>
      </c>
      <c r="P114" s="124">
        <v>0</v>
      </c>
      <c r="Q114" s="124">
        <f t="shared" si="5"/>
        <v>0</v>
      </c>
      <c r="R114" s="126"/>
      <c r="S114" s="126" t="s">
        <v>169</v>
      </c>
      <c r="T114" s="127" t="s">
        <v>130</v>
      </c>
      <c r="U114" s="105">
        <v>0</v>
      </c>
      <c r="V114" s="105">
        <f t="shared" si="6"/>
        <v>0</v>
      </c>
      <c r="W114" s="105"/>
      <c r="X114" s="105" t="s">
        <v>91</v>
      </c>
      <c r="Y114" s="105" t="s">
        <v>92</v>
      </c>
      <c r="Z114" s="101"/>
      <c r="AA114" s="101"/>
      <c r="AB114" s="101"/>
      <c r="AC114" s="101"/>
      <c r="AD114" s="101"/>
      <c r="AE114" s="101"/>
      <c r="AF114" s="101"/>
      <c r="AG114" s="101" t="s">
        <v>93</v>
      </c>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row>
    <row r="115" spans="1:60" outlineLevel="1" x14ac:dyDescent="0.2">
      <c r="A115" s="121">
        <v>39</v>
      </c>
      <c r="B115" s="122" t="s">
        <v>225</v>
      </c>
      <c r="C115" s="130" t="s">
        <v>226</v>
      </c>
      <c r="D115" s="123" t="s">
        <v>168</v>
      </c>
      <c r="E115" s="124">
        <v>1</v>
      </c>
      <c r="F115" s="135"/>
      <c r="G115" s="127">
        <f t="shared" si="0"/>
        <v>0</v>
      </c>
      <c r="H115" s="180"/>
      <c r="I115" s="126">
        <f t="shared" si="1"/>
        <v>0</v>
      </c>
      <c r="J115" s="125"/>
      <c r="K115" s="126">
        <f t="shared" si="2"/>
        <v>0</v>
      </c>
      <c r="L115" s="126">
        <v>21</v>
      </c>
      <c r="M115" s="126">
        <f t="shared" si="3"/>
        <v>0</v>
      </c>
      <c r="N115" s="124">
        <v>0</v>
      </c>
      <c r="O115" s="124">
        <f t="shared" si="4"/>
        <v>0</v>
      </c>
      <c r="P115" s="124">
        <v>0</v>
      </c>
      <c r="Q115" s="124">
        <f t="shared" si="5"/>
        <v>0</v>
      </c>
      <c r="R115" s="126"/>
      <c r="S115" s="126" t="s">
        <v>169</v>
      </c>
      <c r="T115" s="127" t="s">
        <v>130</v>
      </c>
      <c r="U115" s="105">
        <v>0</v>
      </c>
      <c r="V115" s="105">
        <f t="shared" si="6"/>
        <v>0</v>
      </c>
      <c r="W115" s="105"/>
      <c r="X115" s="105" t="s">
        <v>91</v>
      </c>
      <c r="Y115" s="105" t="s">
        <v>92</v>
      </c>
      <c r="Z115" s="101"/>
      <c r="AA115" s="101"/>
      <c r="AB115" s="101"/>
      <c r="AC115" s="101"/>
      <c r="AD115" s="101"/>
      <c r="AE115" s="101"/>
      <c r="AF115" s="101"/>
      <c r="AG115" s="101" t="s">
        <v>93</v>
      </c>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row>
    <row r="116" spans="1:60" x14ac:dyDescent="0.2">
      <c r="A116" s="107" t="s">
        <v>85</v>
      </c>
      <c r="B116" s="108" t="s">
        <v>51</v>
      </c>
      <c r="C116" s="194" t="s">
        <v>52</v>
      </c>
      <c r="D116" s="109"/>
      <c r="E116" s="110"/>
      <c r="F116" s="111"/>
      <c r="G116" s="112">
        <f>SUMIF(AG117:AG134,"&lt;&gt;NOR",G117:G134)</f>
        <v>0</v>
      </c>
      <c r="H116" s="111"/>
      <c r="I116" s="111">
        <f>SUM(I117:I134)</f>
        <v>0</v>
      </c>
      <c r="J116" s="111"/>
      <c r="K116" s="111">
        <f>SUM(K117:K134)</f>
        <v>0</v>
      </c>
      <c r="L116" s="111"/>
      <c r="M116" s="111">
        <f>SUM(M117:M134)</f>
        <v>0</v>
      </c>
      <c r="N116" s="110"/>
      <c r="O116" s="110">
        <f>SUM(O117:O134)</f>
        <v>0.03</v>
      </c>
      <c r="P116" s="110"/>
      <c r="Q116" s="110">
        <f>SUM(Q117:Q134)</f>
        <v>66.69</v>
      </c>
      <c r="R116" s="111"/>
      <c r="S116" s="111"/>
      <c r="T116" s="112"/>
      <c r="U116" s="106"/>
      <c r="V116" s="106">
        <f>SUM(V117:V134)</f>
        <v>155.1</v>
      </c>
      <c r="W116" s="106"/>
      <c r="X116" s="106"/>
      <c r="Y116" s="106"/>
      <c r="AG116" t="s">
        <v>86</v>
      </c>
    </row>
    <row r="117" spans="1:60" outlineLevel="1" x14ac:dyDescent="0.2">
      <c r="A117" s="113">
        <v>40</v>
      </c>
      <c r="B117" s="114" t="s">
        <v>227</v>
      </c>
      <c r="C117" s="129" t="s">
        <v>228</v>
      </c>
      <c r="D117" s="115" t="s">
        <v>105</v>
      </c>
      <c r="E117" s="116">
        <v>0.55000000000000004</v>
      </c>
      <c r="F117" s="134"/>
      <c r="G117" s="119">
        <f>ROUND(E117*F117,2)</f>
        <v>0</v>
      </c>
      <c r="H117" s="179"/>
      <c r="I117" s="118">
        <f>ROUND(E117*H117,2)</f>
        <v>0</v>
      </c>
      <c r="J117" s="117"/>
      <c r="K117" s="118">
        <f>ROUND(E117*J117,2)</f>
        <v>0</v>
      </c>
      <c r="L117" s="118">
        <v>21</v>
      </c>
      <c r="M117" s="118">
        <f>G117*(1+L117/100)</f>
        <v>0</v>
      </c>
      <c r="N117" s="116">
        <v>1.1199999999999999E-3</v>
      </c>
      <c r="O117" s="116">
        <f>ROUND(E117*N117,2)</f>
        <v>0</v>
      </c>
      <c r="P117" s="116">
        <v>2.5</v>
      </c>
      <c r="Q117" s="116">
        <f>ROUND(E117*P117,2)</f>
        <v>1.38</v>
      </c>
      <c r="R117" s="118"/>
      <c r="S117" s="118" t="s">
        <v>90</v>
      </c>
      <c r="T117" s="119" t="s">
        <v>90</v>
      </c>
      <c r="U117" s="105">
        <v>1.756</v>
      </c>
      <c r="V117" s="105">
        <f>ROUND(E117*U117,2)</f>
        <v>0.97</v>
      </c>
      <c r="W117" s="105"/>
      <c r="X117" s="105" t="s">
        <v>91</v>
      </c>
      <c r="Y117" s="105" t="s">
        <v>92</v>
      </c>
      <c r="Z117" s="101"/>
      <c r="AA117" s="101"/>
      <c r="AB117" s="101"/>
      <c r="AC117" s="101"/>
      <c r="AD117" s="101"/>
      <c r="AE117" s="101"/>
      <c r="AF117" s="101"/>
      <c r="AG117" s="101" t="s">
        <v>93</v>
      </c>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row>
    <row r="118" spans="1:60" outlineLevel="2" x14ac:dyDescent="0.2">
      <c r="A118" s="182"/>
      <c r="B118" s="183"/>
      <c r="C118" s="184" t="s">
        <v>161</v>
      </c>
      <c r="D118" s="185"/>
      <c r="E118" s="186"/>
      <c r="F118" s="105"/>
      <c r="G118" s="187"/>
      <c r="H118" s="105"/>
      <c r="I118" s="105"/>
      <c r="J118" s="105"/>
      <c r="K118" s="105"/>
      <c r="L118" s="105"/>
      <c r="M118" s="105"/>
      <c r="N118" s="104"/>
      <c r="O118" s="104"/>
      <c r="P118" s="104"/>
      <c r="Q118" s="104"/>
      <c r="R118" s="105"/>
      <c r="S118" s="105"/>
      <c r="T118" s="105"/>
      <c r="U118" s="105"/>
      <c r="V118" s="105"/>
      <c r="W118" s="105"/>
      <c r="X118" s="105"/>
      <c r="Y118" s="105"/>
      <c r="Z118" s="101"/>
      <c r="AA118" s="101"/>
      <c r="AB118" s="101"/>
      <c r="AC118" s="101"/>
      <c r="AD118" s="101"/>
      <c r="AE118" s="101"/>
      <c r="AF118" s="101"/>
      <c r="AG118" s="101" t="s">
        <v>95</v>
      </c>
      <c r="AH118" s="101">
        <v>0</v>
      </c>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row>
    <row r="119" spans="1:60" outlineLevel="3" x14ac:dyDescent="0.2">
      <c r="A119" s="182"/>
      <c r="B119" s="183"/>
      <c r="C119" s="184" t="s">
        <v>162</v>
      </c>
      <c r="D119" s="185"/>
      <c r="E119" s="186">
        <v>7.0000000000000007E-2</v>
      </c>
      <c r="F119" s="105"/>
      <c r="G119" s="187"/>
      <c r="H119" s="105"/>
      <c r="I119" s="105"/>
      <c r="J119" s="105"/>
      <c r="K119" s="105"/>
      <c r="L119" s="105"/>
      <c r="M119" s="105"/>
      <c r="N119" s="104"/>
      <c r="O119" s="104"/>
      <c r="P119" s="104"/>
      <c r="Q119" s="104"/>
      <c r="R119" s="105"/>
      <c r="S119" s="105"/>
      <c r="T119" s="105"/>
      <c r="U119" s="105"/>
      <c r="V119" s="105"/>
      <c r="W119" s="105"/>
      <c r="X119" s="105"/>
      <c r="Y119" s="105"/>
      <c r="Z119" s="101"/>
      <c r="AA119" s="101"/>
      <c r="AB119" s="101"/>
      <c r="AC119" s="101"/>
      <c r="AD119" s="101"/>
      <c r="AE119" s="101"/>
      <c r="AF119" s="101"/>
      <c r="AG119" s="101" t="s">
        <v>95</v>
      </c>
      <c r="AH119" s="101">
        <v>0</v>
      </c>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row>
    <row r="120" spans="1:60" outlineLevel="3" x14ac:dyDescent="0.2">
      <c r="A120" s="182"/>
      <c r="B120" s="183"/>
      <c r="C120" s="184" t="s">
        <v>163</v>
      </c>
      <c r="D120" s="185"/>
      <c r="E120" s="186"/>
      <c r="F120" s="105"/>
      <c r="G120" s="187"/>
      <c r="H120" s="105"/>
      <c r="I120" s="105"/>
      <c r="J120" s="105"/>
      <c r="K120" s="105"/>
      <c r="L120" s="105"/>
      <c r="M120" s="105"/>
      <c r="N120" s="104"/>
      <c r="O120" s="104"/>
      <c r="P120" s="104"/>
      <c r="Q120" s="104"/>
      <c r="R120" s="105"/>
      <c r="S120" s="105"/>
      <c r="T120" s="105"/>
      <c r="U120" s="105"/>
      <c r="V120" s="105"/>
      <c r="W120" s="105"/>
      <c r="X120" s="105"/>
      <c r="Y120" s="105"/>
      <c r="Z120" s="101"/>
      <c r="AA120" s="101"/>
      <c r="AB120" s="101"/>
      <c r="AC120" s="101"/>
      <c r="AD120" s="101"/>
      <c r="AE120" s="101"/>
      <c r="AF120" s="101"/>
      <c r="AG120" s="101" t="s">
        <v>95</v>
      </c>
      <c r="AH120" s="101">
        <v>0</v>
      </c>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row>
    <row r="121" spans="1:60" outlineLevel="3" x14ac:dyDescent="0.2">
      <c r="A121" s="182"/>
      <c r="B121" s="183"/>
      <c r="C121" s="184" t="s">
        <v>164</v>
      </c>
      <c r="D121" s="185"/>
      <c r="E121" s="186">
        <v>0.3</v>
      </c>
      <c r="F121" s="105"/>
      <c r="G121" s="187"/>
      <c r="H121" s="105"/>
      <c r="I121" s="105"/>
      <c r="J121" s="105"/>
      <c r="K121" s="105"/>
      <c r="L121" s="105"/>
      <c r="M121" s="105"/>
      <c r="N121" s="104"/>
      <c r="O121" s="104"/>
      <c r="P121" s="104"/>
      <c r="Q121" s="104"/>
      <c r="R121" s="105"/>
      <c r="S121" s="105"/>
      <c r="T121" s="105"/>
      <c r="U121" s="105"/>
      <c r="V121" s="105"/>
      <c r="W121" s="105"/>
      <c r="X121" s="105"/>
      <c r="Y121" s="105"/>
      <c r="Z121" s="101"/>
      <c r="AA121" s="101"/>
      <c r="AB121" s="101"/>
      <c r="AC121" s="101"/>
      <c r="AD121" s="101"/>
      <c r="AE121" s="101"/>
      <c r="AF121" s="101"/>
      <c r="AG121" s="101" t="s">
        <v>95</v>
      </c>
      <c r="AH121" s="101">
        <v>0</v>
      </c>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row>
    <row r="122" spans="1:60" outlineLevel="3" x14ac:dyDescent="0.2">
      <c r="A122" s="182"/>
      <c r="B122" s="183"/>
      <c r="C122" s="184" t="s">
        <v>165</v>
      </c>
      <c r="D122" s="185"/>
      <c r="E122" s="186">
        <v>0.18</v>
      </c>
      <c r="F122" s="105"/>
      <c r="G122" s="187"/>
      <c r="H122" s="105"/>
      <c r="I122" s="105"/>
      <c r="J122" s="105"/>
      <c r="K122" s="105"/>
      <c r="L122" s="105"/>
      <c r="M122" s="105"/>
      <c r="N122" s="104"/>
      <c r="O122" s="104"/>
      <c r="P122" s="104"/>
      <c r="Q122" s="104"/>
      <c r="R122" s="105"/>
      <c r="S122" s="105"/>
      <c r="T122" s="105"/>
      <c r="U122" s="105"/>
      <c r="V122" s="105"/>
      <c r="W122" s="105"/>
      <c r="X122" s="105"/>
      <c r="Y122" s="105"/>
      <c r="Z122" s="101"/>
      <c r="AA122" s="101"/>
      <c r="AB122" s="101"/>
      <c r="AC122" s="101"/>
      <c r="AD122" s="101"/>
      <c r="AE122" s="101"/>
      <c r="AF122" s="101"/>
      <c r="AG122" s="101" t="s">
        <v>95</v>
      </c>
      <c r="AH122" s="101">
        <v>0</v>
      </c>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row>
    <row r="123" spans="1:60" outlineLevel="1" x14ac:dyDescent="0.2">
      <c r="A123" s="113">
        <v>41</v>
      </c>
      <c r="B123" s="114" t="s">
        <v>229</v>
      </c>
      <c r="C123" s="129" t="s">
        <v>230</v>
      </c>
      <c r="D123" s="115" t="s">
        <v>105</v>
      </c>
      <c r="E123" s="116">
        <v>22.815000000000001</v>
      </c>
      <c r="F123" s="134"/>
      <c r="G123" s="119">
        <f>ROUND(E123*F123,2)</f>
        <v>0</v>
      </c>
      <c r="H123" s="179"/>
      <c r="I123" s="118">
        <f>ROUND(E123*H123,2)</f>
        <v>0</v>
      </c>
      <c r="J123" s="117"/>
      <c r="K123" s="118">
        <f>ROUND(E123*J123,2)</f>
        <v>0</v>
      </c>
      <c r="L123" s="118">
        <v>21</v>
      </c>
      <c r="M123" s="118">
        <f>G123*(1+L123/100)</f>
        <v>0</v>
      </c>
      <c r="N123" s="116">
        <v>1.47E-3</v>
      </c>
      <c r="O123" s="116">
        <f>ROUND(E123*N123,2)</f>
        <v>0.03</v>
      </c>
      <c r="P123" s="116">
        <v>2.2000000000000002</v>
      </c>
      <c r="Q123" s="116">
        <f>ROUND(E123*P123,2)</f>
        <v>50.19</v>
      </c>
      <c r="R123" s="118"/>
      <c r="S123" s="118" t="s">
        <v>90</v>
      </c>
      <c r="T123" s="119" t="s">
        <v>90</v>
      </c>
      <c r="U123" s="105">
        <v>4.9960000000000004</v>
      </c>
      <c r="V123" s="105">
        <f>ROUND(E123*U123,2)</f>
        <v>113.98</v>
      </c>
      <c r="W123" s="105"/>
      <c r="X123" s="105" t="s">
        <v>91</v>
      </c>
      <c r="Y123" s="105" t="s">
        <v>92</v>
      </c>
      <c r="Z123" s="101"/>
      <c r="AA123" s="101"/>
      <c r="AB123" s="101"/>
      <c r="AC123" s="101"/>
      <c r="AD123" s="101"/>
      <c r="AE123" s="101"/>
      <c r="AF123" s="101"/>
      <c r="AG123" s="101" t="s">
        <v>93</v>
      </c>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row>
    <row r="124" spans="1:60" outlineLevel="2" x14ac:dyDescent="0.2">
      <c r="A124" s="182"/>
      <c r="B124" s="183"/>
      <c r="C124" s="184" t="s">
        <v>231</v>
      </c>
      <c r="D124" s="185"/>
      <c r="E124" s="186">
        <v>22.815000000000001</v>
      </c>
      <c r="F124" s="105"/>
      <c r="G124" s="187"/>
      <c r="H124" s="105"/>
      <c r="I124" s="105"/>
      <c r="J124" s="105"/>
      <c r="K124" s="105"/>
      <c r="L124" s="105"/>
      <c r="M124" s="105"/>
      <c r="N124" s="104"/>
      <c r="O124" s="104"/>
      <c r="P124" s="104"/>
      <c r="Q124" s="104"/>
      <c r="R124" s="105"/>
      <c r="S124" s="105"/>
      <c r="T124" s="105"/>
      <c r="U124" s="105"/>
      <c r="V124" s="105"/>
      <c r="W124" s="105"/>
      <c r="X124" s="105"/>
      <c r="Y124" s="105"/>
      <c r="Z124" s="101"/>
      <c r="AA124" s="101"/>
      <c r="AB124" s="101"/>
      <c r="AC124" s="101"/>
      <c r="AD124" s="101"/>
      <c r="AE124" s="101"/>
      <c r="AF124" s="101"/>
      <c r="AG124" s="101" t="s">
        <v>95</v>
      </c>
      <c r="AH124" s="101">
        <v>0</v>
      </c>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row>
    <row r="125" spans="1:60" outlineLevel="1" x14ac:dyDescent="0.2">
      <c r="A125" s="113">
        <v>42</v>
      </c>
      <c r="B125" s="114" t="s">
        <v>232</v>
      </c>
      <c r="C125" s="129" t="s">
        <v>233</v>
      </c>
      <c r="D125" s="115" t="s">
        <v>182</v>
      </c>
      <c r="E125" s="116">
        <v>135</v>
      </c>
      <c r="F125" s="134"/>
      <c r="G125" s="119">
        <f>ROUND(E125*F125,2)</f>
        <v>0</v>
      </c>
      <c r="H125" s="179"/>
      <c r="I125" s="118">
        <f>ROUND(E125*H125,2)</f>
        <v>0</v>
      </c>
      <c r="J125" s="117"/>
      <c r="K125" s="118">
        <f>ROUND(E125*J125,2)</f>
        <v>0</v>
      </c>
      <c r="L125" s="118">
        <v>21</v>
      </c>
      <c r="M125" s="118">
        <f>G125*(1+L125/100)</f>
        <v>0</v>
      </c>
      <c r="N125" s="116">
        <v>0</v>
      </c>
      <c r="O125" s="116">
        <f>ROUND(E125*N125,2)</f>
        <v>0</v>
      </c>
      <c r="P125" s="116">
        <v>0.112</v>
      </c>
      <c r="Q125" s="116">
        <f>ROUND(E125*P125,2)</f>
        <v>15.12</v>
      </c>
      <c r="R125" s="118"/>
      <c r="S125" s="118" t="s">
        <v>90</v>
      </c>
      <c r="T125" s="119" t="s">
        <v>90</v>
      </c>
      <c r="U125" s="105">
        <v>0.28499999999999998</v>
      </c>
      <c r="V125" s="105">
        <f>ROUND(E125*U125,2)</f>
        <v>38.479999999999997</v>
      </c>
      <c r="W125" s="105"/>
      <c r="X125" s="105" t="s">
        <v>91</v>
      </c>
      <c r="Y125" s="105" t="s">
        <v>92</v>
      </c>
      <c r="Z125" s="101"/>
      <c r="AA125" s="101"/>
      <c r="AB125" s="101"/>
      <c r="AC125" s="101"/>
      <c r="AD125" s="101"/>
      <c r="AE125" s="101"/>
      <c r="AF125" s="101"/>
      <c r="AG125" s="101" t="s">
        <v>93</v>
      </c>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row>
    <row r="126" spans="1:60" outlineLevel="2" x14ac:dyDescent="0.2">
      <c r="A126" s="182"/>
      <c r="B126" s="183"/>
      <c r="C126" s="184" t="s">
        <v>234</v>
      </c>
      <c r="D126" s="185"/>
      <c r="E126" s="186">
        <v>135</v>
      </c>
      <c r="F126" s="105"/>
      <c r="G126" s="187"/>
      <c r="H126" s="105"/>
      <c r="I126" s="105"/>
      <c r="J126" s="105"/>
      <c r="K126" s="105"/>
      <c r="L126" s="105"/>
      <c r="M126" s="105"/>
      <c r="N126" s="104"/>
      <c r="O126" s="104"/>
      <c r="P126" s="104"/>
      <c r="Q126" s="104"/>
      <c r="R126" s="105"/>
      <c r="S126" s="105"/>
      <c r="T126" s="105"/>
      <c r="U126" s="105"/>
      <c r="V126" s="105"/>
      <c r="W126" s="105"/>
      <c r="X126" s="105"/>
      <c r="Y126" s="105"/>
      <c r="Z126" s="101"/>
      <c r="AA126" s="101"/>
      <c r="AB126" s="101"/>
      <c r="AC126" s="101"/>
      <c r="AD126" s="101"/>
      <c r="AE126" s="101"/>
      <c r="AF126" s="101"/>
      <c r="AG126" s="101" t="s">
        <v>95</v>
      </c>
      <c r="AH126" s="101">
        <v>0</v>
      </c>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row>
    <row r="127" spans="1:60" outlineLevel="1" x14ac:dyDescent="0.2">
      <c r="A127" s="113">
        <v>43</v>
      </c>
      <c r="B127" s="114" t="s">
        <v>235</v>
      </c>
      <c r="C127" s="129" t="s">
        <v>236</v>
      </c>
      <c r="D127" s="115" t="s">
        <v>89</v>
      </c>
      <c r="E127" s="116">
        <v>13.4168</v>
      </c>
      <c r="F127" s="134"/>
      <c r="G127" s="119">
        <f>ROUND(E127*F127,2)</f>
        <v>0</v>
      </c>
      <c r="H127" s="179"/>
      <c r="I127" s="118">
        <f>ROUND(E127*H127,2)</f>
        <v>0</v>
      </c>
      <c r="J127" s="117"/>
      <c r="K127" s="118">
        <f>ROUND(E127*J127,2)</f>
        <v>0</v>
      </c>
      <c r="L127" s="118">
        <v>21</v>
      </c>
      <c r="M127" s="118">
        <f>G127*(1+L127/100)</f>
        <v>0</v>
      </c>
      <c r="N127" s="116">
        <v>0</v>
      </c>
      <c r="O127" s="116">
        <f>ROUND(E127*N127,2)</f>
        <v>0</v>
      </c>
      <c r="P127" s="116">
        <v>0</v>
      </c>
      <c r="Q127" s="116">
        <f>ROUND(E127*P127,2)</f>
        <v>0</v>
      </c>
      <c r="R127" s="118"/>
      <c r="S127" s="118" t="s">
        <v>90</v>
      </c>
      <c r="T127" s="119" t="s">
        <v>90</v>
      </c>
      <c r="U127" s="105">
        <v>0.115</v>
      </c>
      <c r="V127" s="105">
        <f>ROUND(E127*U127,2)</f>
        <v>1.54</v>
      </c>
      <c r="W127" s="105"/>
      <c r="X127" s="105" t="s">
        <v>91</v>
      </c>
      <c r="Y127" s="105" t="s">
        <v>92</v>
      </c>
      <c r="Z127" s="101"/>
      <c r="AA127" s="101"/>
      <c r="AB127" s="101"/>
      <c r="AC127" s="101"/>
      <c r="AD127" s="101"/>
      <c r="AE127" s="101"/>
      <c r="AF127" s="101"/>
      <c r="AG127" s="101" t="s">
        <v>93</v>
      </c>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row>
    <row r="128" spans="1:60" outlineLevel="2" x14ac:dyDescent="0.2">
      <c r="A128" s="182"/>
      <c r="B128" s="183"/>
      <c r="C128" s="184" t="s">
        <v>94</v>
      </c>
      <c r="D128" s="185"/>
      <c r="E128" s="186"/>
      <c r="F128" s="105"/>
      <c r="G128" s="187"/>
      <c r="H128" s="105"/>
      <c r="I128" s="105"/>
      <c r="J128" s="105"/>
      <c r="K128" s="105"/>
      <c r="L128" s="105"/>
      <c r="M128" s="105"/>
      <c r="N128" s="104"/>
      <c r="O128" s="104"/>
      <c r="P128" s="104"/>
      <c r="Q128" s="104"/>
      <c r="R128" s="105"/>
      <c r="S128" s="105"/>
      <c r="T128" s="105"/>
      <c r="U128" s="105"/>
      <c r="V128" s="105"/>
      <c r="W128" s="105"/>
      <c r="X128" s="105"/>
      <c r="Y128" s="105"/>
      <c r="Z128" s="101"/>
      <c r="AA128" s="101"/>
      <c r="AB128" s="101"/>
      <c r="AC128" s="101"/>
      <c r="AD128" s="101"/>
      <c r="AE128" s="101"/>
      <c r="AF128" s="101"/>
      <c r="AG128" s="101" t="s">
        <v>95</v>
      </c>
      <c r="AH128" s="101">
        <v>0</v>
      </c>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row>
    <row r="129" spans="1:60" outlineLevel="3" x14ac:dyDescent="0.2">
      <c r="A129" s="182"/>
      <c r="B129" s="183"/>
      <c r="C129" s="184" t="s">
        <v>96</v>
      </c>
      <c r="D129" s="185"/>
      <c r="E129" s="186">
        <v>15</v>
      </c>
      <c r="F129" s="105"/>
      <c r="G129" s="187"/>
      <c r="H129" s="105"/>
      <c r="I129" s="105"/>
      <c r="J129" s="105"/>
      <c r="K129" s="105"/>
      <c r="L129" s="105"/>
      <c r="M129" s="105"/>
      <c r="N129" s="104"/>
      <c r="O129" s="104"/>
      <c r="P129" s="104"/>
      <c r="Q129" s="104"/>
      <c r="R129" s="105"/>
      <c r="S129" s="105"/>
      <c r="T129" s="105"/>
      <c r="U129" s="105"/>
      <c r="V129" s="105"/>
      <c r="W129" s="105"/>
      <c r="X129" s="105"/>
      <c r="Y129" s="105"/>
      <c r="Z129" s="101"/>
      <c r="AA129" s="101"/>
      <c r="AB129" s="101"/>
      <c r="AC129" s="101"/>
      <c r="AD129" s="101"/>
      <c r="AE129" s="101"/>
      <c r="AF129" s="101"/>
      <c r="AG129" s="101" t="s">
        <v>95</v>
      </c>
      <c r="AH129" s="101">
        <v>0</v>
      </c>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row>
    <row r="130" spans="1:60" outlineLevel="3" x14ac:dyDescent="0.2">
      <c r="A130" s="182"/>
      <c r="B130" s="183"/>
      <c r="C130" s="184" t="s">
        <v>97</v>
      </c>
      <c r="D130" s="185"/>
      <c r="E130" s="186">
        <v>-0.64319999999999999</v>
      </c>
      <c r="F130" s="105"/>
      <c r="G130" s="187"/>
      <c r="H130" s="105"/>
      <c r="I130" s="105"/>
      <c r="J130" s="105"/>
      <c r="K130" s="105"/>
      <c r="L130" s="105"/>
      <c r="M130" s="105"/>
      <c r="N130" s="104"/>
      <c r="O130" s="104"/>
      <c r="P130" s="104"/>
      <c r="Q130" s="104"/>
      <c r="R130" s="105"/>
      <c r="S130" s="105"/>
      <c r="T130" s="105"/>
      <c r="U130" s="105"/>
      <c r="V130" s="105"/>
      <c r="W130" s="105"/>
      <c r="X130" s="105"/>
      <c r="Y130" s="105"/>
      <c r="Z130" s="101"/>
      <c r="AA130" s="101"/>
      <c r="AB130" s="101"/>
      <c r="AC130" s="101"/>
      <c r="AD130" s="101"/>
      <c r="AE130" s="101"/>
      <c r="AF130" s="101"/>
      <c r="AG130" s="101" t="s">
        <v>95</v>
      </c>
      <c r="AH130" s="101">
        <v>0</v>
      </c>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row>
    <row r="131" spans="1:60" outlineLevel="3" x14ac:dyDescent="0.2">
      <c r="A131" s="182"/>
      <c r="B131" s="183"/>
      <c r="C131" s="184" t="s">
        <v>98</v>
      </c>
      <c r="D131" s="185"/>
      <c r="E131" s="186">
        <v>-0.94</v>
      </c>
      <c r="F131" s="105"/>
      <c r="G131" s="187"/>
      <c r="H131" s="105"/>
      <c r="I131" s="105"/>
      <c r="J131" s="105"/>
      <c r="K131" s="105"/>
      <c r="L131" s="105"/>
      <c r="M131" s="105"/>
      <c r="N131" s="104"/>
      <c r="O131" s="104"/>
      <c r="P131" s="104"/>
      <c r="Q131" s="104"/>
      <c r="R131" s="105"/>
      <c r="S131" s="105"/>
      <c r="T131" s="105"/>
      <c r="U131" s="105"/>
      <c r="V131" s="105"/>
      <c r="W131" s="105"/>
      <c r="X131" s="105"/>
      <c r="Y131" s="105"/>
      <c r="Z131" s="101"/>
      <c r="AA131" s="101"/>
      <c r="AB131" s="101"/>
      <c r="AC131" s="101"/>
      <c r="AD131" s="101"/>
      <c r="AE131" s="101"/>
      <c r="AF131" s="101"/>
      <c r="AG131" s="101" t="s">
        <v>95</v>
      </c>
      <c r="AH131" s="101">
        <v>0</v>
      </c>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row>
    <row r="132" spans="1:60" outlineLevel="1" x14ac:dyDescent="0.2">
      <c r="A132" s="113">
        <v>44</v>
      </c>
      <c r="B132" s="114" t="s">
        <v>237</v>
      </c>
      <c r="C132" s="129" t="s">
        <v>238</v>
      </c>
      <c r="D132" s="115" t="s">
        <v>89</v>
      </c>
      <c r="E132" s="116">
        <v>1.3131999999999999</v>
      </c>
      <c r="F132" s="134"/>
      <c r="G132" s="119">
        <f>ROUND(E132*F132,2)</f>
        <v>0</v>
      </c>
      <c r="H132" s="179"/>
      <c r="I132" s="118">
        <f>ROUND(E132*H132,2)</f>
        <v>0</v>
      </c>
      <c r="J132" s="117"/>
      <c r="K132" s="118">
        <f>ROUND(E132*J132,2)</f>
        <v>0</v>
      </c>
      <c r="L132" s="118">
        <v>21</v>
      </c>
      <c r="M132" s="118">
        <f>G132*(1+L132/100)</f>
        <v>0</v>
      </c>
      <c r="N132" s="116">
        <v>0</v>
      </c>
      <c r="O132" s="116">
        <f>ROUND(E132*N132,2)</f>
        <v>0</v>
      </c>
      <c r="P132" s="116">
        <v>0</v>
      </c>
      <c r="Q132" s="116">
        <f>ROUND(E132*P132,2)</f>
        <v>0</v>
      </c>
      <c r="R132" s="118"/>
      <c r="S132" s="118" t="s">
        <v>90</v>
      </c>
      <c r="T132" s="119" t="s">
        <v>90</v>
      </c>
      <c r="U132" s="105">
        <v>0.1</v>
      </c>
      <c r="V132" s="105">
        <f>ROUND(E132*U132,2)</f>
        <v>0.13</v>
      </c>
      <c r="W132" s="105"/>
      <c r="X132" s="105" t="s">
        <v>91</v>
      </c>
      <c r="Y132" s="105" t="s">
        <v>92</v>
      </c>
      <c r="Z132" s="101"/>
      <c r="AA132" s="101"/>
      <c r="AB132" s="101"/>
      <c r="AC132" s="101"/>
      <c r="AD132" s="101"/>
      <c r="AE132" s="101"/>
      <c r="AF132" s="101"/>
      <c r="AG132" s="101" t="s">
        <v>93</v>
      </c>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row>
    <row r="133" spans="1:60" outlineLevel="2" x14ac:dyDescent="0.2">
      <c r="A133" s="182"/>
      <c r="B133" s="183"/>
      <c r="C133" s="184" t="s">
        <v>101</v>
      </c>
      <c r="D133" s="185"/>
      <c r="E133" s="186">
        <v>0.64319999999999999</v>
      </c>
      <c r="F133" s="105"/>
      <c r="G133" s="187"/>
      <c r="H133" s="105"/>
      <c r="I133" s="105"/>
      <c r="J133" s="105"/>
      <c r="K133" s="105"/>
      <c r="L133" s="105"/>
      <c r="M133" s="105"/>
      <c r="N133" s="104"/>
      <c r="O133" s="104"/>
      <c r="P133" s="104"/>
      <c r="Q133" s="104"/>
      <c r="R133" s="105"/>
      <c r="S133" s="105"/>
      <c r="T133" s="105"/>
      <c r="U133" s="105"/>
      <c r="V133" s="105"/>
      <c r="W133" s="105"/>
      <c r="X133" s="105"/>
      <c r="Y133" s="105"/>
      <c r="Z133" s="101"/>
      <c r="AA133" s="101"/>
      <c r="AB133" s="101"/>
      <c r="AC133" s="101"/>
      <c r="AD133" s="101"/>
      <c r="AE133" s="101"/>
      <c r="AF133" s="101"/>
      <c r="AG133" s="101" t="s">
        <v>95</v>
      </c>
      <c r="AH133" s="101">
        <v>0</v>
      </c>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row>
    <row r="134" spans="1:60" outlineLevel="3" x14ac:dyDescent="0.2">
      <c r="A134" s="182"/>
      <c r="B134" s="183"/>
      <c r="C134" s="184" t="s">
        <v>102</v>
      </c>
      <c r="D134" s="185"/>
      <c r="E134" s="186">
        <v>0.67</v>
      </c>
      <c r="F134" s="105"/>
      <c r="G134" s="187"/>
      <c r="H134" s="105"/>
      <c r="I134" s="105"/>
      <c r="J134" s="105"/>
      <c r="K134" s="105"/>
      <c r="L134" s="105"/>
      <c r="M134" s="105"/>
      <c r="N134" s="104"/>
      <c r="O134" s="104"/>
      <c r="P134" s="104"/>
      <c r="Q134" s="104"/>
      <c r="R134" s="105"/>
      <c r="S134" s="105"/>
      <c r="T134" s="105"/>
      <c r="U134" s="105"/>
      <c r="V134" s="105"/>
      <c r="W134" s="105"/>
      <c r="X134" s="105"/>
      <c r="Y134" s="105"/>
      <c r="Z134" s="101"/>
      <c r="AA134" s="101"/>
      <c r="AB134" s="101"/>
      <c r="AC134" s="101"/>
      <c r="AD134" s="101"/>
      <c r="AE134" s="101"/>
      <c r="AF134" s="101"/>
      <c r="AG134" s="101" t="s">
        <v>95</v>
      </c>
      <c r="AH134" s="101">
        <v>0</v>
      </c>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row>
    <row r="135" spans="1:60" x14ac:dyDescent="0.2">
      <c r="A135" s="107" t="s">
        <v>85</v>
      </c>
      <c r="B135" s="108" t="s">
        <v>53</v>
      </c>
      <c r="C135" s="194" t="s">
        <v>54</v>
      </c>
      <c r="D135" s="109"/>
      <c r="E135" s="110"/>
      <c r="F135" s="111"/>
      <c r="G135" s="112">
        <f>SUMIF(AG136:AG136,"&lt;&gt;NOR",G136:G136)</f>
        <v>0</v>
      </c>
      <c r="H135" s="111"/>
      <c r="I135" s="111">
        <f>SUM(I136:I136)</f>
        <v>0</v>
      </c>
      <c r="J135" s="111"/>
      <c r="K135" s="111">
        <f>SUM(K136:K136)</f>
        <v>0</v>
      </c>
      <c r="L135" s="111"/>
      <c r="M135" s="111">
        <f>SUM(M136:M136)</f>
        <v>0</v>
      </c>
      <c r="N135" s="110"/>
      <c r="O135" s="110">
        <f>SUM(O136:O136)</f>
        <v>0</v>
      </c>
      <c r="P135" s="110"/>
      <c r="Q135" s="110">
        <f>SUM(Q136:Q136)</f>
        <v>0</v>
      </c>
      <c r="R135" s="111"/>
      <c r="S135" s="111"/>
      <c r="T135" s="112"/>
      <c r="U135" s="106"/>
      <c r="V135" s="106">
        <f>SUM(V136:V136)</f>
        <v>199.19</v>
      </c>
      <c r="W135" s="106"/>
      <c r="X135" s="106"/>
      <c r="Y135" s="106"/>
      <c r="AG135" t="s">
        <v>86</v>
      </c>
    </row>
    <row r="136" spans="1:60" ht="22.5" outlineLevel="1" x14ac:dyDescent="0.2">
      <c r="A136" s="121">
        <v>45</v>
      </c>
      <c r="B136" s="122" t="s">
        <v>239</v>
      </c>
      <c r="C136" s="130" t="s">
        <v>240</v>
      </c>
      <c r="D136" s="123" t="s">
        <v>129</v>
      </c>
      <c r="E136" s="124">
        <v>94.854619999999997</v>
      </c>
      <c r="F136" s="135"/>
      <c r="G136" s="127">
        <f>ROUND(E136*F136,2)</f>
        <v>0</v>
      </c>
      <c r="H136" s="180"/>
      <c r="I136" s="126">
        <f>ROUND(E136*H136,2)</f>
        <v>0</v>
      </c>
      <c r="J136" s="125"/>
      <c r="K136" s="126">
        <f>ROUND(E136*J136,2)</f>
        <v>0</v>
      </c>
      <c r="L136" s="126">
        <v>21</v>
      </c>
      <c r="M136" s="126">
        <f>G136*(1+L136/100)</f>
        <v>0</v>
      </c>
      <c r="N136" s="124">
        <v>0</v>
      </c>
      <c r="O136" s="124">
        <f>ROUND(E136*N136,2)</f>
        <v>0</v>
      </c>
      <c r="P136" s="124">
        <v>0</v>
      </c>
      <c r="Q136" s="124">
        <f>ROUND(E136*P136,2)</f>
        <v>0</v>
      </c>
      <c r="R136" s="126"/>
      <c r="S136" s="126" t="s">
        <v>90</v>
      </c>
      <c r="T136" s="127" t="s">
        <v>90</v>
      </c>
      <c r="U136" s="105">
        <v>2.1</v>
      </c>
      <c r="V136" s="105">
        <f>ROUND(E136*U136,2)</f>
        <v>199.19</v>
      </c>
      <c r="W136" s="105"/>
      <c r="X136" s="105" t="s">
        <v>241</v>
      </c>
      <c r="Y136" s="105" t="s">
        <v>92</v>
      </c>
      <c r="Z136" s="101"/>
      <c r="AA136" s="101"/>
      <c r="AB136" s="101"/>
      <c r="AC136" s="101"/>
      <c r="AD136" s="101"/>
      <c r="AE136" s="101"/>
      <c r="AF136" s="101"/>
      <c r="AG136" s="101" t="s">
        <v>242</v>
      </c>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row>
    <row r="137" spans="1:60" x14ac:dyDescent="0.2">
      <c r="A137" s="107" t="s">
        <v>85</v>
      </c>
      <c r="B137" s="108" t="s">
        <v>55</v>
      </c>
      <c r="C137" s="194" t="s">
        <v>56</v>
      </c>
      <c r="D137" s="109"/>
      <c r="E137" s="110"/>
      <c r="F137" s="111"/>
      <c r="G137" s="112">
        <f>SUMIF(AG138:AG143,"&lt;&gt;NOR",G138:G143)</f>
        <v>0</v>
      </c>
      <c r="H137" s="111"/>
      <c r="I137" s="111">
        <f>SUM(I138:I143)</f>
        <v>0</v>
      </c>
      <c r="J137" s="111"/>
      <c r="K137" s="111">
        <f>SUM(K138:K143)</f>
        <v>0</v>
      </c>
      <c r="L137" s="111"/>
      <c r="M137" s="111">
        <f>SUM(M138:M143)</f>
        <v>0</v>
      </c>
      <c r="N137" s="110"/>
      <c r="O137" s="110">
        <f>SUM(O138:O143)</f>
        <v>0</v>
      </c>
      <c r="P137" s="110"/>
      <c r="Q137" s="110">
        <f>SUM(Q138:Q143)</f>
        <v>0</v>
      </c>
      <c r="R137" s="111"/>
      <c r="S137" s="111"/>
      <c r="T137" s="112"/>
      <c r="U137" s="106"/>
      <c r="V137" s="106">
        <f>SUM(V138:V143)</f>
        <v>0</v>
      </c>
      <c r="W137" s="106"/>
      <c r="X137" s="106"/>
      <c r="Y137" s="106"/>
      <c r="AG137" t="s">
        <v>86</v>
      </c>
    </row>
    <row r="138" spans="1:60" ht="33.75" outlineLevel="1" x14ac:dyDescent="0.2">
      <c r="A138" s="113">
        <v>46</v>
      </c>
      <c r="B138" s="114" t="s">
        <v>243</v>
      </c>
      <c r="C138" s="129" t="s">
        <v>244</v>
      </c>
      <c r="D138" s="115" t="s">
        <v>186</v>
      </c>
      <c r="E138" s="116">
        <v>5.54</v>
      </c>
      <c r="F138" s="134"/>
      <c r="G138" s="119">
        <f>ROUND(E138*F138,2)</f>
        <v>0</v>
      </c>
      <c r="H138" s="179"/>
      <c r="I138" s="118">
        <f>ROUND(E138*H138,2)</f>
        <v>0</v>
      </c>
      <c r="J138" s="117"/>
      <c r="K138" s="118">
        <f>ROUND(E138*J138,2)</f>
        <v>0</v>
      </c>
      <c r="L138" s="118">
        <v>21</v>
      </c>
      <c r="M138" s="118">
        <f>G138*(1+L138/100)</f>
        <v>0</v>
      </c>
      <c r="N138" s="116">
        <v>0</v>
      </c>
      <c r="O138" s="116">
        <f>ROUND(E138*N138,2)</f>
        <v>0</v>
      </c>
      <c r="P138" s="116">
        <v>0</v>
      </c>
      <c r="Q138" s="116">
        <f>ROUND(E138*P138,2)</f>
        <v>0</v>
      </c>
      <c r="R138" s="118"/>
      <c r="S138" s="118" t="s">
        <v>169</v>
      </c>
      <c r="T138" s="119" t="s">
        <v>130</v>
      </c>
      <c r="U138" s="105">
        <v>0</v>
      </c>
      <c r="V138" s="105">
        <f>ROUND(E138*U138,2)</f>
        <v>0</v>
      </c>
      <c r="W138" s="105"/>
      <c r="X138" s="105" t="s">
        <v>91</v>
      </c>
      <c r="Y138" s="105" t="s">
        <v>92</v>
      </c>
      <c r="Z138" s="101"/>
      <c r="AA138" s="101"/>
      <c r="AB138" s="101"/>
      <c r="AC138" s="101"/>
      <c r="AD138" s="101"/>
      <c r="AE138" s="101"/>
      <c r="AF138" s="101"/>
      <c r="AG138" s="101" t="s">
        <v>93</v>
      </c>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row>
    <row r="139" spans="1:60" outlineLevel="2" x14ac:dyDescent="0.2">
      <c r="A139" s="182"/>
      <c r="B139" s="183"/>
      <c r="C139" s="295" t="s">
        <v>245</v>
      </c>
      <c r="D139" s="295"/>
      <c r="E139" s="295"/>
      <c r="F139" s="295"/>
      <c r="G139" s="296"/>
      <c r="H139" s="105"/>
      <c r="I139" s="105"/>
      <c r="J139" s="105"/>
      <c r="K139" s="105"/>
      <c r="L139" s="105"/>
      <c r="M139" s="105"/>
      <c r="N139" s="104"/>
      <c r="O139" s="104"/>
      <c r="P139" s="104"/>
      <c r="Q139" s="104"/>
      <c r="R139" s="105"/>
      <c r="S139" s="105"/>
      <c r="T139" s="105"/>
      <c r="U139" s="105"/>
      <c r="V139" s="105"/>
      <c r="W139" s="105"/>
      <c r="X139" s="105"/>
      <c r="Y139" s="105"/>
      <c r="Z139" s="101"/>
      <c r="AA139" s="101"/>
      <c r="AB139" s="101"/>
      <c r="AC139" s="101"/>
      <c r="AD139" s="101"/>
      <c r="AE139" s="101"/>
      <c r="AF139" s="101"/>
      <c r="AG139" s="101" t="s">
        <v>123</v>
      </c>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row>
    <row r="140" spans="1:60" outlineLevel="3" x14ac:dyDescent="0.2">
      <c r="A140" s="182"/>
      <c r="B140" s="183"/>
      <c r="C140" s="297" t="s">
        <v>246</v>
      </c>
      <c r="D140" s="297"/>
      <c r="E140" s="297"/>
      <c r="F140" s="297"/>
      <c r="G140" s="298"/>
      <c r="H140" s="105"/>
      <c r="I140" s="105"/>
      <c r="J140" s="105"/>
      <c r="K140" s="105"/>
      <c r="L140" s="105"/>
      <c r="M140" s="105"/>
      <c r="N140" s="104"/>
      <c r="O140" s="104"/>
      <c r="P140" s="104"/>
      <c r="Q140" s="104"/>
      <c r="R140" s="105"/>
      <c r="S140" s="105"/>
      <c r="T140" s="105"/>
      <c r="U140" s="105"/>
      <c r="V140" s="105"/>
      <c r="W140" s="105"/>
      <c r="X140" s="105"/>
      <c r="Y140" s="105"/>
      <c r="Z140" s="101"/>
      <c r="AA140" s="101"/>
      <c r="AB140" s="101"/>
      <c r="AC140" s="101"/>
      <c r="AD140" s="101"/>
      <c r="AE140" s="101"/>
      <c r="AF140" s="101"/>
      <c r="AG140" s="101" t="s">
        <v>123</v>
      </c>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row>
    <row r="141" spans="1:60" ht="12.75" customHeight="1" outlineLevel="3" x14ac:dyDescent="0.2">
      <c r="A141" s="182"/>
      <c r="B141" s="183"/>
      <c r="C141" s="297" t="s">
        <v>247</v>
      </c>
      <c r="D141" s="297"/>
      <c r="E141" s="297"/>
      <c r="F141" s="297"/>
      <c r="G141" s="298"/>
      <c r="H141" s="105"/>
      <c r="I141" s="105"/>
      <c r="J141" s="105"/>
      <c r="K141" s="105"/>
      <c r="L141" s="105"/>
      <c r="M141" s="105"/>
      <c r="N141" s="104"/>
      <c r="O141" s="104"/>
      <c r="P141" s="104"/>
      <c r="Q141" s="104"/>
      <c r="R141" s="105"/>
      <c r="S141" s="105"/>
      <c r="T141" s="105"/>
      <c r="U141" s="105"/>
      <c r="V141" s="105"/>
      <c r="W141" s="105"/>
      <c r="X141" s="105"/>
      <c r="Y141" s="105"/>
      <c r="Z141" s="101"/>
      <c r="AA141" s="101"/>
      <c r="AB141" s="101"/>
      <c r="AC141" s="101"/>
      <c r="AD141" s="101"/>
      <c r="AE141" s="101"/>
      <c r="AF141" s="101"/>
      <c r="AG141" s="101" t="s">
        <v>123</v>
      </c>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row>
    <row r="142" spans="1:60" outlineLevel="2" x14ac:dyDescent="0.2">
      <c r="A142" s="182"/>
      <c r="B142" s="183"/>
      <c r="C142" s="184" t="s">
        <v>248</v>
      </c>
      <c r="D142" s="185"/>
      <c r="E142" s="186">
        <v>2.74</v>
      </c>
      <c r="F142" s="105"/>
      <c r="G142" s="187"/>
      <c r="H142" s="105"/>
      <c r="I142" s="105"/>
      <c r="J142" s="105"/>
      <c r="K142" s="105"/>
      <c r="L142" s="105"/>
      <c r="M142" s="105"/>
      <c r="N142" s="104"/>
      <c r="O142" s="104"/>
      <c r="P142" s="104"/>
      <c r="Q142" s="104"/>
      <c r="R142" s="105"/>
      <c r="S142" s="105"/>
      <c r="T142" s="105"/>
      <c r="U142" s="105"/>
      <c r="V142" s="105"/>
      <c r="W142" s="105"/>
      <c r="X142" s="105"/>
      <c r="Y142" s="105"/>
      <c r="Z142" s="101"/>
      <c r="AA142" s="101"/>
      <c r="AB142" s="101"/>
      <c r="AC142" s="101"/>
      <c r="AD142" s="101"/>
      <c r="AE142" s="101"/>
      <c r="AF142" s="101"/>
      <c r="AG142" s="101" t="s">
        <v>95</v>
      </c>
      <c r="AH142" s="101">
        <v>0</v>
      </c>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row>
    <row r="143" spans="1:60" outlineLevel="3" x14ac:dyDescent="0.2">
      <c r="A143" s="182"/>
      <c r="B143" s="183"/>
      <c r="C143" s="184" t="s">
        <v>249</v>
      </c>
      <c r="D143" s="185"/>
      <c r="E143" s="186">
        <v>2.8</v>
      </c>
      <c r="F143" s="105"/>
      <c r="G143" s="187"/>
      <c r="H143" s="105"/>
      <c r="I143" s="105"/>
      <c r="J143" s="105"/>
      <c r="K143" s="105"/>
      <c r="L143" s="105"/>
      <c r="M143" s="105"/>
      <c r="N143" s="104"/>
      <c r="O143" s="104"/>
      <c r="P143" s="104"/>
      <c r="Q143" s="104"/>
      <c r="R143" s="105"/>
      <c r="S143" s="105"/>
      <c r="T143" s="105"/>
      <c r="U143" s="105"/>
      <c r="V143" s="105"/>
      <c r="W143" s="105"/>
      <c r="X143" s="105"/>
      <c r="Y143" s="105"/>
      <c r="Z143" s="101"/>
      <c r="AA143" s="101"/>
      <c r="AB143" s="101"/>
      <c r="AC143" s="101"/>
      <c r="AD143" s="101"/>
      <c r="AE143" s="101"/>
      <c r="AF143" s="101"/>
      <c r="AG143" s="101" t="s">
        <v>95</v>
      </c>
      <c r="AH143" s="101">
        <v>0</v>
      </c>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row>
    <row r="144" spans="1:60" x14ac:dyDescent="0.2">
      <c r="A144" s="107" t="s">
        <v>85</v>
      </c>
      <c r="B144" s="108" t="s">
        <v>57</v>
      </c>
      <c r="C144" s="194" t="s">
        <v>58</v>
      </c>
      <c r="D144" s="109"/>
      <c r="E144" s="110"/>
      <c r="F144" s="111"/>
      <c r="G144" s="112">
        <f>SUMIF(AG145:AG148,"&lt;&gt;NOR",G145:G148)</f>
        <v>0</v>
      </c>
      <c r="H144" s="111"/>
      <c r="I144" s="111">
        <f>SUM(I145:I148)</f>
        <v>0</v>
      </c>
      <c r="J144" s="111"/>
      <c r="K144" s="111">
        <f>SUM(K145:K148)</f>
        <v>0</v>
      </c>
      <c r="L144" s="111"/>
      <c r="M144" s="111">
        <f>SUM(M145:M148)</f>
        <v>0</v>
      </c>
      <c r="N144" s="110"/>
      <c r="O144" s="110">
        <f>SUM(O145:O148)</f>
        <v>0</v>
      </c>
      <c r="P144" s="110"/>
      <c r="Q144" s="110">
        <f>SUM(Q145:Q148)</f>
        <v>0</v>
      </c>
      <c r="R144" s="111"/>
      <c r="S144" s="111"/>
      <c r="T144" s="112"/>
      <c r="U144" s="106"/>
      <c r="V144" s="106">
        <f>SUM(V145:V148)</f>
        <v>108.69999999999999</v>
      </c>
      <c r="W144" s="106"/>
      <c r="X144" s="106"/>
      <c r="Y144" s="106"/>
      <c r="AG144" t="s">
        <v>86</v>
      </c>
    </row>
    <row r="145" spans="1:60" outlineLevel="1" x14ac:dyDescent="0.2">
      <c r="A145" s="121">
        <v>47</v>
      </c>
      <c r="B145" s="122" t="s">
        <v>250</v>
      </c>
      <c r="C145" s="130" t="s">
        <v>251</v>
      </c>
      <c r="D145" s="123" t="s">
        <v>129</v>
      </c>
      <c r="E145" s="124">
        <v>66.688000000000002</v>
      </c>
      <c r="F145" s="135"/>
      <c r="G145" s="127">
        <f>ROUND(E145*F145,2)</f>
        <v>0</v>
      </c>
      <c r="H145" s="180"/>
      <c r="I145" s="126">
        <f>ROUND(E145*H145,2)</f>
        <v>0</v>
      </c>
      <c r="J145" s="125"/>
      <c r="K145" s="126">
        <f>ROUND(E145*J145,2)</f>
        <v>0</v>
      </c>
      <c r="L145" s="126">
        <v>21</v>
      </c>
      <c r="M145" s="126">
        <f>G145*(1+L145/100)</f>
        <v>0</v>
      </c>
      <c r="N145" s="124">
        <v>0</v>
      </c>
      <c r="O145" s="124">
        <f>ROUND(E145*N145,2)</f>
        <v>0</v>
      </c>
      <c r="P145" s="124">
        <v>0</v>
      </c>
      <c r="Q145" s="124">
        <f>ROUND(E145*P145,2)</f>
        <v>0</v>
      </c>
      <c r="R145" s="126"/>
      <c r="S145" s="126" t="s">
        <v>90</v>
      </c>
      <c r="T145" s="127" t="s">
        <v>90</v>
      </c>
      <c r="U145" s="105">
        <v>1.1399999999999999</v>
      </c>
      <c r="V145" s="105">
        <f>ROUND(E145*U145,2)</f>
        <v>76.02</v>
      </c>
      <c r="W145" s="105"/>
      <c r="X145" s="105" t="s">
        <v>252</v>
      </c>
      <c r="Y145" s="105" t="s">
        <v>92</v>
      </c>
      <c r="Z145" s="101"/>
      <c r="AA145" s="101"/>
      <c r="AB145" s="101"/>
      <c r="AC145" s="101"/>
      <c r="AD145" s="101"/>
      <c r="AE145" s="101"/>
      <c r="AF145" s="101"/>
      <c r="AG145" s="101" t="s">
        <v>253</v>
      </c>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row>
    <row r="146" spans="1:60" outlineLevel="1" x14ac:dyDescent="0.2">
      <c r="A146" s="121">
        <v>48</v>
      </c>
      <c r="B146" s="122" t="s">
        <v>254</v>
      </c>
      <c r="C146" s="130" t="s">
        <v>255</v>
      </c>
      <c r="D146" s="123" t="s">
        <v>129</v>
      </c>
      <c r="E146" s="124">
        <v>66.688000000000002</v>
      </c>
      <c r="F146" s="135"/>
      <c r="G146" s="127">
        <f>ROUND(E146*F146,2)</f>
        <v>0</v>
      </c>
      <c r="H146" s="180"/>
      <c r="I146" s="126">
        <f>ROUND(E146*H146,2)</f>
        <v>0</v>
      </c>
      <c r="J146" s="125"/>
      <c r="K146" s="126">
        <f>ROUND(E146*J146,2)</f>
        <v>0</v>
      </c>
      <c r="L146" s="126">
        <v>21</v>
      </c>
      <c r="M146" s="126">
        <f>G146*(1+L146/100)</f>
        <v>0</v>
      </c>
      <c r="N146" s="124">
        <v>0</v>
      </c>
      <c r="O146" s="124">
        <f>ROUND(E146*N146,2)</f>
        <v>0</v>
      </c>
      <c r="P146" s="124">
        <v>0</v>
      </c>
      <c r="Q146" s="124">
        <f>ROUND(E146*P146,2)</f>
        <v>0</v>
      </c>
      <c r="R146" s="126"/>
      <c r="S146" s="126" t="s">
        <v>90</v>
      </c>
      <c r="T146" s="127" t="s">
        <v>90</v>
      </c>
      <c r="U146" s="105">
        <v>0.49</v>
      </c>
      <c r="V146" s="105">
        <f>ROUND(E146*U146,2)</f>
        <v>32.68</v>
      </c>
      <c r="W146" s="105"/>
      <c r="X146" s="105" t="s">
        <v>252</v>
      </c>
      <c r="Y146" s="105" t="s">
        <v>92</v>
      </c>
      <c r="Z146" s="101"/>
      <c r="AA146" s="101"/>
      <c r="AB146" s="101"/>
      <c r="AC146" s="101"/>
      <c r="AD146" s="101"/>
      <c r="AE146" s="101"/>
      <c r="AF146" s="101"/>
      <c r="AG146" s="101" t="s">
        <v>253</v>
      </c>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row>
    <row r="147" spans="1:60" outlineLevel="1" x14ac:dyDescent="0.2">
      <c r="A147" s="121">
        <v>49</v>
      </c>
      <c r="B147" s="122" t="s">
        <v>256</v>
      </c>
      <c r="C147" s="130" t="s">
        <v>257</v>
      </c>
      <c r="D147" s="123" t="s">
        <v>129</v>
      </c>
      <c r="E147" s="124">
        <v>600.19200000000001</v>
      </c>
      <c r="F147" s="135"/>
      <c r="G147" s="127">
        <f>ROUND(E147*F147,2)</f>
        <v>0</v>
      </c>
      <c r="H147" s="180"/>
      <c r="I147" s="126">
        <f>ROUND(E147*H147,2)</f>
        <v>0</v>
      </c>
      <c r="J147" s="125"/>
      <c r="K147" s="126">
        <f>ROUND(E147*J147,2)</f>
        <v>0</v>
      </c>
      <c r="L147" s="126">
        <v>21</v>
      </c>
      <c r="M147" s="126">
        <f>G147*(1+L147/100)</f>
        <v>0</v>
      </c>
      <c r="N147" s="124">
        <v>0</v>
      </c>
      <c r="O147" s="124">
        <f>ROUND(E147*N147,2)</f>
        <v>0</v>
      </c>
      <c r="P147" s="124">
        <v>0</v>
      </c>
      <c r="Q147" s="124">
        <f>ROUND(E147*P147,2)</f>
        <v>0</v>
      </c>
      <c r="R147" s="126"/>
      <c r="S147" s="126" t="s">
        <v>90</v>
      </c>
      <c r="T147" s="127" t="s">
        <v>90</v>
      </c>
      <c r="U147" s="105">
        <v>0</v>
      </c>
      <c r="V147" s="105">
        <f>ROUND(E147*U147,2)</f>
        <v>0</v>
      </c>
      <c r="W147" s="105"/>
      <c r="X147" s="105" t="s">
        <v>252</v>
      </c>
      <c r="Y147" s="105" t="s">
        <v>92</v>
      </c>
      <c r="Z147" s="101"/>
      <c r="AA147" s="101"/>
      <c r="AB147" s="101"/>
      <c r="AC147" s="101"/>
      <c r="AD147" s="101"/>
      <c r="AE147" s="101"/>
      <c r="AF147" s="101"/>
      <c r="AG147" s="101" t="s">
        <v>253</v>
      </c>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row>
    <row r="148" spans="1:60" ht="22.5" outlineLevel="1" x14ac:dyDescent="0.2">
      <c r="A148" s="121">
        <v>50</v>
      </c>
      <c r="B148" s="122" t="s">
        <v>258</v>
      </c>
      <c r="C148" s="130" t="s">
        <v>259</v>
      </c>
      <c r="D148" s="123" t="s">
        <v>129</v>
      </c>
      <c r="E148" s="124">
        <v>66.688000000000002</v>
      </c>
      <c r="F148" s="135"/>
      <c r="G148" s="127">
        <f>ROUND(E148*F148,2)</f>
        <v>0</v>
      </c>
      <c r="H148" s="180"/>
      <c r="I148" s="126">
        <f>ROUND(E148*H148,2)</f>
        <v>0</v>
      </c>
      <c r="J148" s="125"/>
      <c r="K148" s="126">
        <f>ROUND(E148*J148,2)</f>
        <v>0</v>
      </c>
      <c r="L148" s="126">
        <v>21</v>
      </c>
      <c r="M148" s="126">
        <f>G148*(1+L148/100)</f>
        <v>0</v>
      </c>
      <c r="N148" s="124">
        <v>0</v>
      </c>
      <c r="O148" s="124">
        <f>ROUND(E148*N148,2)</f>
        <v>0</v>
      </c>
      <c r="P148" s="124">
        <v>0</v>
      </c>
      <c r="Q148" s="124">
        <f>ROUND(E148*P148,2)</f>
        <v>0</v>
      </c>
      <c r="R148" s="126"/>
      <c r="S148" s="126" t="s">
        <v>90</v>
      </c>
      <c r="T148" s="127" t="s">
        <v>130</v>
      </c>
      <c r="U148" s="105">
        <v>0</v>
      </c>
      <c r="V148" s="105">
        <f>ROUND(E148*U148,2)</f>
        <v>0</v>
      </c>
      <c r="W148" s="105"/>
      <c r="X148" s="105" t="s">
        <v>252</v>
      </c>
      <c r="Y148" s="105" t="s">
        <v>92</v>
      </c>
      <c r="Z148" s="101"/>
      <c r="AA148" s="101"/>
      <c r="AB148" s="101"/>
      <c r="AC148" s="101"/>
      <c r="AD148" s="101"/>
      <c r="AE148" s="101"/>
      <c r="AF148" s="101"/>
      <c r="AG148" s="101" t="s">
        <v>253</v>
      </c>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row>
    <row r="149" spans="1:60" x14ac:dyDescent="0.2">
      <c r="A149" s="188"/>
      <c r="B149" s="189" t="s">
        <v>21</v>
      </c>
      <c r="C149" s="190"/>
      <c r="D149" s="191"/>
      <c r="E149" s="192"/>
      <c r="F149" s="192"/>
      <c r="G149" s="193">
        <f>G8+G45+G60+G78+G85+G101+G116+G135+G137+G144</f>
        <v>0</v>
      </c>
      <c r="H149" s="3"/>
      <c r="I149" s="3"/>
      <c r="J149" s="3"/>
      <c r="K149" s="3"/>
      <c r="L149" s="3"/>
      <c r="M149" s="3"/>
      <c r="N149" s="3"/>
      <c r="O149" s="3"/>
      <c r="P149" s="3"/>
      <c r="Q149" s="3"/>
      <c r="R149" s="3"/>
      <c r="S149" s="3"/>
      <c r="T149" s="3"/>
      <c r="U149" s="3"/>
      <c r="V149" s="3"/>
      <c r="W149" s="3"/>
      <c r="X149" s="3"/>
      <c r="Y149" s="3"/>
      <c r="AE149">
        <f>SUMIF(L7:L148,#REF!,G7:G148)</f>
        <v>0</v>
      </c>
      <c r="AF149">
        <f>SUMIF(L7:L148,#REF!,G7:G148)</f>
        <v>0</v>
      </c>
      <c r="AG149" t="s">
        <v>263</v>
      </c>
    </row>
    <row r="150" spans="1:60" x14ac:dyDescent="0.2">
      <c r="A150" s="3"/>
      <c r="B150" s="4"/>
      <c r="C150" s="131"/>
      <c r="D150" s="6"/>
      <c r="E150" s="3"/>
      <c r="F150" s="3"/>
      <c r="G150" s="3"/>
      <c r="H150" s="3"/>
      <c r="I150" s="3"/>
      <c r="J150" s="3"/>
      <c r="K150" s="3"/>
      <c r="L150" s="3"/>
      <c r="M150" s="3"/>
      <c r="N150" s="3"/>
      <c r="O150" s="3"/>
      <c r="P150" s="3"/>
      <c r="Q150" s="3"/>
      <c r="R150" s="3"/>
      <c r="S150" s="3"/>
      <c r="T150" s="3"/>
      <c r="U150" s="3"/>
      <c r="V150" s="3"/>
      <c r="W150" s="3"/>
      <c r="X150" s="3"/>
      <c r="Y150" s="3"/>
    </row>
    <row r="151" spans="1:60" x14ac:dyDescent="0.2">
      <c r="A151" s="3"/>
      <c r="B151" s="4"/>
      <c r="C151" s="131"/>
      <c r="D151" s="6"/>
      <c r="E151" s="3"/>
      <c r="F151" s="3"/>
      <c r="G151" s="3"/>
      <c r="H151" s="3"/>
      <c r="I151" s="3"/>
      <c r="J151" s="3"/>
      <c r="K151" s="3"/>
      <c r="L151" s="3"/>
      <c r="M151" s="3"/>
      <c r="N151" s="3"/>
      <c r="O151" s="3"/>
      <c r="P151" s="3"/>
      <c r="Q151" s="3"/>
      <c r="R151" s="3"/>
      <c r="S151" s="3"/>
      <c r="T151" s="3"/>
      <c r="U151" s="3"/>
      <c r="V151" s="3"/>
      <c r="W151" s="3"/>
      <c r="X151" s="3"/>
      <c r="Y151" s="3"/>
    </row>
    <row r="152" spans="1:60" x14ac:dyDescent="0.2">
      <c r="A152" s="479" t="s">
        <v>264</v>
      </c>
      <c r="B152" s="479"/>
      <c r="C152" s="480"/>
      <c r="D152" s="6"/>
      <c r="E152" s="3"/>
      <c r="F152" s="3"/>
      <c r="G152" s="3"/>
      <c r="H152" s="3"/>
      <c r="I152" s="3"/>
      <c r="J152" s="3"/>
      <c r="K152" s="3"/>
      <c r="L152" s="3"/>
      <c r="M152" s="3"/>
      <c r="N152" s="3"/>
      <c r="O152" s="3"/>
      <c r="P152" s="3"/>
      <c r="Q152" s="3"/>
      <c r="R152" s="3"/>
      <c r="S152" s="3"/>
      <c r="T152" s="3"/>
      <c r="U152" s="3"/>
      <c r="V152" s="3"/>
      <c r="W152" s="3"/>
      <c r="X152" s="3"/>
      <c r="Y152" s="3"/>
    </row>
    <row r="153" spans="1:60" x14ac:dyDescent="0.2">
      <c r="A153" s="481"/>
      <c r="B153" s="482"/>
      <c r="C153" s="483"/>
      <c r="D153" s="482"/>
      <c r="E153" s="482"/>
      <c r="F153" s="482"/>
      <c r="G153" s="484"/>
      <c r="H153" s="3"/>
      <c r="I153" s="3"/>
      <c r="J153" s="3"/>
      <c r="K153" s="3"/>
      <c r="L153" s="3"/>
      <c r="M153" s="3"/>
      <c r="N153" s="3"/>
      <c r="O153" s="3"/>
      <c r="P153" s="3"/>
      <c r="Q153" s="3"/>
      <c r="R153" s="3"/>
      <c r="S153" s="3"/>
      <c r="T153" s="3"/>
      <c r="U153" s="3"/>
      <c r="V153" s="3"/>
      <c r="W153" s="3"/>
      <c r="X153" s="3"/>
      <c r="Y153" s="3"/>
      <c r="AG153" t="s">
        <v>265</v>
      </c>
    </row>
    <row r="154" spans="1:60" x14ac:dyDescent="0.2">
      <c r="A154" s="485"/>
      <c r="B154" s="486"/>
      <c r="C154" s="487"/>
      <c r="D154" s="486"/>
      <c r="E154" s="486"/>
      <c r="F154" s="486"/>
      <c r="G154" s="488"/>
      <c r="H154" s="3"/>
      <c r="I154" s="3"/>
      <c r="J154" s="3"/>
      <c r="K154" s="3"/>
      <c r="L154" s="3"/>
      <c r="M154" s="3"/>
      <c r="N154" s="3"/>
      <c r="O154" s="3"/>
      <c r="P154" s="3"/>
      <c r="Q154" s="3"/>
      <c r="R154" s="3"/>
      <c r="S154" s="3"/>
      <c r="T154" s="3"/>
      <c r="U154" s="3"/>
      <c r="V154" s="3"/>
      <c r="W154" s="3"/>
      <c r="X154" s="3"/>
      <c r="Y154" s="3"/>
    </row>
    <row r="155" spans="1:60" x14ac:dyDescent="0.2">
      <c r="A155" s="485"/>
      <c r="B155" s="486"/>
      <c r="C155" s="487"/>
      <c r="D155" s="486"/>
      <c r="E155" s="486"/>
      <c r="F155" s="486"/>
      <c r="G155" s="488"/>
      <c r="H155" s="3"/>
      <c r="I155" s="3"/>
      <c r="J155" s="3"/>
      <c r="K155" s="3"/>
      <c r="L155" s="3"/>
      <c r="M155" s="3"/>
      <c r="N155" s="3"/>
      <c r="O155" s="3"/>
      <c r="P155" s="3"/>
      <c r="Q155" s="3"/>
      <c r="R155" s="3"/>
      <c r="S155" s="3"/>
      <c r="T155" s="3"/>
      <c r="U155" s="3"/>
      <c r="V155" s="3"/>
      <c r="W155" s="3"/>
      <c r="X155" s="3"/>
      <c r="Y155" s="3"/>
    </row>
    <row r="156" spans="1:60" x14ac:dyDescent="0.2">
      <c r="A156" s="485"/>
      <c r="B156" s="486"/>
      <c r="C156" s="487"/>
      <c r="D156" s="486"/>
      <c r="E156" s="486"/>
      <c r="F156" s="486"/>
      <c r="G156" s="488"/>
      <c r="H156" s="3"/>
      <c r="I156" s="3"/>
      <c r="J156" s="3"/>
      <c r="K156" s="3"/>
      <c r="L156" s="3"/>
      <c r="M156" s="3"/>
      <c r="N156" s="3"/>
      <c r="O156" s="3"/>
      <c r="P156" s="3"/>
      <c r="Q156" s="3"/>
      <c r="R156" s="3"/>
      <c r="S156" s="3"/>
      <c r="T156" s="3"/>
      <c r="U156" s="3"/>
      <c r="V156" s="3"/>
      <c r="W156" s="3"/>
      <c r="X156" s="3"/>
      <c r="Y156" s="3"/>
    </row>
    <row r="157" spans="1:60" x14ac:dyDescent="0.2">
      <c r="A157" s="489"/>
      <c r="B157" s="490"/>
      <c r="C157" s="491"/>
      <c r="D157" s="490"/>
      <c r="E157" s="490"/>
      <c r="F157" s="490"/>
      <c r="G157" s="492"/>
      <c r="H157" s="3"/>
      <c r="I157" s="3"/>
      <c r="J157" s="3"/>
      <c r="K157" s="3"/>
      <c r="L157" s="3"/>
      <c r="M157" s="3"/>
      <c r="N157" s="3"/>
      <c r="O157" s="3"/>
      <c r="P157" s="3"/>
      <c r="Q157" s="3"/>
      <c r="R157" s="3"/>
      <c r="S157" s="3"/>
      <c r="T157" s="3"/>
      <c r="U157" s="3"/>
      <c r="V157" s="3"/>
      <c r="W157" s="3"/>
      <c r="X157" s="3"/>
      <c r="Y157" s="3"/>
    </row>
    <row r="158" spans="1:60" x14ac:dyDescent="0.2">
      <c r="A158" s="3"/>
      <c r="B158" s="4"/>
      <c r="C158" s="131"/>
      <c r="D158" s="6"/>
      <c r="E158" s="3"/>
      <c r="F158" s="3"/>
      <c r="G158" s="3"/>
      <c r="H158" s="3"/>
      <c r="I158" s="3"/>
      <c r="J158" s="3"/>
      <c r="K158" s="3"/>
      <c r="L158" s="3"/>
      <c r="M158" s="3"/>
      <c r="N158" s="3"/>
      <c r="O158" s="3"/>
      <c r="P158" s="3"/>
      <c r="Q158" s="3"/>
      <c r="R158" s="3"/>
      <c r="S158" s="3"/>
      <c r="T158" s="3"/>
      <c r="U158" s="3"/>
      <c r="V158" s="3"/>
      <c r="W158" s="3"/>
      <c r="X158" s="3"/>
      <c r="Y158" s="3"/>
    </row>
    <row r="159" spans="1:60" x14ac:dyDescent="0.2">
      <c r="C159" s="132"/>
      <c r="D159" s="10"/>
      <c r="AG159" t="s">
        <v>266</v>
      </c>
    </row>
    <row r="160" spans="1:60"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sheetData>
  <sheetProtection algorithmName="SHA-512" hashValue="fRzrcntUrE3etxPVlNi8Cfz1q+0HoCb5v93qeWR7Ub7YhBu5PSnMLw55QzRlBuZJfGRAVjxm2J4HvLdXW/klSg==" saltValue="yjHQC0edauAvw8ammJl8QA==" spinCount="100000" sheet="1" objects="1" scenarios="1" formatRows="0" deleteRows="0"/>
  <protectedRanges>
    <protectedRange sqref="A153:G157" name="poznámka"/>
    <protectedRange sqref="F9:F148" name="jednotkové ceny"/>
  </protectedRanges>
  <mergeCells count="6">
    <mergeCell ref="A152:C152"/>
    <mergeCell ref="A153:G157"/>
    <mergeCell ref="A1:G1"/>
    <mergeCell ref="C2:G2"/>
    <mergeCell ref="C3:G3"/>
    <mergeCell ref="C4:G4"/>
  </mergeCells>
  <pageMargins left="0.59055118110236204" right="0.196850393700787" top="0.78740157499999996" bottom="0.78740157499999996" header="0.3" footer="0.3"/>
  <pageSetup paperSize="9" fitToHeight="0" orientation="portrait" horizontalDpi="360" verticalDpi="360" r:id="rId1"/>
  <headerFooter>
    <oddFooter>&amp;RStránka &amp;P z &amp;N&amp;LZpracováno programem BUILDpower S,  © RTS, a.s.</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9EB0-2F30-4DD5-B675-BE9854950CE2}">
  <sheetPr>
    <tabColor rgb="FFFFFFCC"/>
    <pageSetUpPr fitToPage="1"/>
  </sheetPr>
  <dimension ref="A1:P57"/>
  <sheetViews>
    <sheetView topLeftCell="B25" workbookViewId="0">
      <selection activeCell="E47" sqref="E47"/>
    </sheetView>
  </sheetViews>
  <sheetFormatPr defaultRowHeight="15" x14ac:dyDescent="0.25"/>
  <cols>
    <col min="1" max="1" width="9.140625" style="142"/>
    <col min="2" max="2" width="16.140625" style="142" customWidth="1"/>
    <col min="3" max="3" width="9.7109375" style="142" customWidth="1"/>
    <col min="4" max="4" width="13" style="142" customWidth="1"/>
    <col min="5" max="5" width="64.85546875" style="142" customWidth="1"/>
    <col min="6" max="6" width="13" style="142" customWidth="1"/>
    <col min="7" max="9" width="16.140625" style="142" customWidth="1"/>
    <col min="10" max="10" width="14.85546875" style="142" bestFit="1" customWidth="1"/>
    <col min="11" max="11" width="9.140625" style="142"/>
    <col min="12" max="17" width="0" style="142" hidden="1" customWidth="1"/>
    <col min="18" max="16384" width="9.140625" style="142"/>
  </cols>
  <sheetData>
    <row r="1" spans="1:16" x14ac:dyDescent="0.25">
      <c r="A1" s="137" t="s">
        <v>272</v>
      </c>
      <c r="B1" s="138"/>
      <c r="C1" s="139"/>
      <c r="D1" s="139"/>
      <c r="E1" s="140" t="s">
        <v>273</v>
      </c>
      <c r="F1" s="139"/>
      <c r="G1" s="139"/>
      <c r="H1" s="139"/>
      <c r="I1" s="139"/>
      <c r="J1" s="141"/>
      <c r="P1" s="142">
        <v>3</v>
      </c>
    </row>
    <row r="2" spans="1:16" ht="20.25" x14ac:dyDescent="0.25">
      <c r="A2" s="137"/>
      <c r="B2" s="143"/>
      <c r="C2" s="144"/>
      <c r="D2" s="144"/>
      <c r="E2" s="145" t="s">
        <v>274</v>
      </c>
      <c r="F2" s="144"/>
      <c r="G2" s="144"/>
      <c r="H2" s="144"/>
      <c r="I2" s="144"/>
      <c r="J2" s="146"/>
    </row>
    <row r="3" spans="1:16" ht="30" x14ac:dyDescent="0.25">
      <c r="A3" s="144" t="s">
        <v>275</v>
      </c>
      <c r="B3" s="147" t="s">
        <v>16</v>
      </c>
      <c r="C3" s="500" t="s">
        <v>271</v>
      </c>
      <c r="D3" s="501"/>
      <c r="E3" s="148" t="s">
        <v>276</v>
      </c>
      <c r="F3" s="144"/>
      <c r="G3" s="144"/>
      <c r="H3" s="149" t="s">
        <v>277</v>
      </c>
      <c r="I3" s="159">
        <f>SUMIFS(I8:I57,A8:A57,"SD")</f>
        <v>0</v>
      </c>
      <c r="J3" s="428" t="s">
        <v>925</v>
      </c>
      <c r="O3" s="142">
        <v>0</v>
      </c>
      <c r="P3" s="142">
        <v>2</v>
      </c>
    </row>
    <row r="4" spans="1:16" x14ac:dyDescent="0.25">
      <c r="A4" s="144" t="s">
        <v>278</v>
      </c>
      <c r="B4" s="147" t="s">
        <v>34</v>
      </c>
      <c r="C4" s="502"/>
      <c r="D4" s="503"/>
      <c r="E4" s="148" t="s">
        <v>48</v>
      </c>
      <c r="F4" s="144"/>
      <c r="G4" s="144"/>
      <c r="H4" s="144"/>
      <c r="I4" s="144"/>
      <c r="J4" s="146"/>
      <c r="O4" s="142">
        <v>0.12</v>
      </c>
      <c r="P4" s="142">
        <v>2</v>
      </c>
    </row>
    <row r="5" spans="1:16" x14ac:dyDescent="0.25">
      <c r="A5" s="504" t="s">
        <v>279</v>
      </c>
      <c r="B5" s="505" t="s">
        <v>280</v>
      </c>
      <c r="C5" s="506" t="s">
        <v>281</v>
      </c>
      <c r="D5" s="506" t="s">
        <v>282</v>
      </c>
      <c r="E5" s="506" t="s">
        <v>283</v>
      </c>
      <c r="F5" s="506" t="s">
        <v>66</v>
      </c>
      <c r="G5" s="506" t="s">
        <v>67</v>
      </c>
      <c r="H5" s="506" t="s">
        <v>284</v>
      </c>
      <c r="I5" s="506"/>
      <c r="J5" s="507" t="s">
        <v>285</v>
      </c>
      <c r="O5" s="142">
        <v>0.21</v>
      </c>
    </row>
    <row r="6" spans="1:16" x14ac:dyDescent="0.25">
      <c r="A6" s="504"/>
      <c r="B6" s="505"/>
      <c r="C6" s="506"/>
      <c r="D6" s="506"/>
      <c r="E6" s="506"/>
      <c r="F6" s="506"/>
      <c r="G6" s="506"/>
      <c r="H6" s="151" t="s">
        <v>286</v>
      </c>
      <c r="I6" s="151" t="s">
        <v>21</v>
      </c>
      <c r="J6" s="507"/>
    </row>
    <row r="7" spans="1:16" x14ac:dyDescent="0.25">
      <c r="A7" s="153">
        <v>0</v>
      </c>
      <c r="B7" s="150">
        <v>1</v>
      </c>
      <c r="C7" s="154">
        <v>2</v>
      </c>
      <c r="D7" s="151">
        <v>3</v>
      </c>
      <c r="E7" s="154">
        <v>4</v>
      </c>
      <c r="F7" s="151">
        <v>5</v>
      </c>
      <c r="G7" s="151">
        <v>6</v>
      </c>
      <c r="H7" s="151">
        <v>7</v>
      </c>
      <c r="I7" s="154">
        <v>8</v>
      </c>
      <c r="J7" s="152">
        <v>9</v>
      </c>
    </row>
    <row r="8" spans="1:16" x14ac:dyDescent="0.25">
      <c r="A8" s="155" t="s">
        <v>287</v>
      </c>
      <c r="B8" s="156"/>
      <c r="C8" s="157" t="s">
        <v>288</v>
      </c>
      <c r="D8" s="158"/>
      <c r="E8" s="155" t="s">
        <v>289</v>
      </c>
      <c r="F8" s="158"/>
      <c r="G8" s="158"/>
      <c r="H8" s="158"/>
      <c r="I8" s="159">
        <f>SUMIFS(I9:I16,A9:A16,"P")</f>
        <v>0</v>
      </c>
      <c r="J8" s="160"/>
    </row>
    <row r="9" spans="1:16" ht="30" x14ac:dyDescent="0.25">
      <c r="A9" s="161" t="s">
        <v>290</v>
      </c>
      <c r="B9" s="161">
        <v>1</v>
      </c>
      <c r="C9" s="162" t="s">
        <v>291</v>
      </c>
      <c r="D9" s="161" t="s">
        <v>292</v>
      </c>
      <c r="E9" s="163" t="s">
        <v>293</v>
      </c>
      <c r="F9" s="164" t="s">
        <v>294</v>
      </c>
      <c r="G9" s="165">
        <v>65.5</v>
      </c>
      <c r="H9" s="166"/>
      <c r="I9" s="167">
        <f>ROUND(G9*H9,P4)</f>
        <v>0</v>
      </c>
      <c r="J9" s="161"/>
      <c r="O9" s="168">
        <f>I9*0.21</f>
        <v>0</v>
      </c>
      <c r="P9" s="142">
        <v>3</v>
      </c>
    </row>
    <row r="10" spans="1:16" x14ac:dyDescent="0.25">
      <c r="A10" s="161" t="s">
        <v>295</v>
      </c>
      <c r="B10" s="169"/>
      <c r="E10" s="170" t="s">
        <v>292</v>
      </c>
      <c r="J10" s="171"/>
    </row>
    <row r="11" spans="1:16" x14ac:dyDescent="0.25">
      <c r="A11" s="161" t="s">
        <v>95</v>
      </c>
      <c r="B11" s="169"/>
      <c r="E11" s="172" t="s">
        <v>296</v>
      </c>
      <c r="J11" s="171"/>
    </row>
    <row r="12" spans="1:16" ht="141" x14ac:dyDescent="0.25">
      <c r="A12" s="161" t="s">
        <v>297</v>
      </c>
      <c r="B12" s="169"/>
      <c r="E12" s="512" t="s">
        <v>298</v>
      </c>
      <c r="J12" s="171"/>
    </row>
    <row r="13" spans="1:16" ht="30" x14ac:dyDescent="0.25">
      <c r="A13" s="161" t="s">
        <v>290</v>
      </c>
      <c r="B13" s="161">
        <v>2</v>
      </c>
      <c r="C13" s="162" t="s">
        <v>299</v>
      </c>
      <c r="D13" s="161" t="s">
        <v>292</v>
      </c>
      <c r="E13" s="163" t="s">
        <v>300</v>
      </c>
      <c r="F13" s="164" t="s">
        <v>294</v>
      </c>
      <c r="G13" s="165">
        <v>36.36</v>
      </c>
      <c r="H13" s="166"/>
      <c r="I13" s="167">
        <f>ROUND(G13*H13,P4)</f>
        <v>0</v>
      </c>
      <c r="J13" s="161"/>
      <c r="O13" s="168">
        <f>I13*0.21</f>
        <v>0</v>
      </c>
      <c r="P13" s="142">
        <v>3</v>
      </c>
    </row>
    <row r="14" spans="1:16" x14ac:dyDescent="0.25">
      <c r="A14" s="161" t="s">
        <v>295</v>
      </c>
      <c r="B14" s="169"/>
      <c r="E14" s="170" t="s">
        <v>292</v>
      </c>
      <c r="J14" s="171"/>
    </row>
    <row r="15" spans="1:16" x14ac:dyDescent="0.25">
      <c r="A15" s="161" t="s">
        <v>95</v>
      </c>
      <c r="B15" s="169"/>
      <c r="E15" s="172" t="s">
        <v>301</v>
      </c>
      <c r="J15" s="171"/>
    </row>
    <row r="16" spans="1:16" ht="141" x14ac:dyDescent="0.25">
      <c r="A16" s="161" t="s">
        <v>297</v>
      </c>
      <c r="B16" s="169"/>
      <c r="E16" s="512" t="s">
        <v>298</v>
      </c>
      <c r="J16" s="171"/>
    </row>
    <row r="17" spans="1:16" x14ac:dyDescent="0.25">
      <c r="A17" s="155" t="s">
        <v>287</v>
      </c>
      <c r="B17" s="156"/>
      <c r="C17" s="157" t="s">
        <v>39</v>
      </c>
      <c r="D17" s="158"/>
      <c r="E17" s="155" t="s">
        <v>40</v>
      </c>
      <c r="F17" s="158"/>
      <c r="G17" s="158"/>
      <c r="H17" s="158"/>
      <c r="I17" s="159">
        <f>SUMIFS(I18:I37,A18:A37,"P")</f>
        <v>0</v>
      </c>
      <c r="J17" s="160"/>
    </row>
    <row r="18" spans="1:16" ht="30" x14ac:dyDescent="0.25">
      <c r="A18" s="161" t="s">
        <v>290</v>
      </c>
      <c r="B18" s="161">
        <v>7</v>
      </c>
      <c r="C18" s="162" t="s">
        <v>302</v>
      </c>
      <c r="D18" s="161" t="s">
        <v>292</v>
      </c>
      <c r="E18" s="163" t="s">
        <v>303</v>
      </c>
      <c r="F18" s="164" t="s">
        <v>304</v>
      </c>
      <c r="G18" s="165">
        <v>15.15</v>
      </c>
      <c r="H18" s="166"/>
      <c r="I18" s="167">
        <f>ROUND(G18*H18,P4)</f>
        <v>0</v>
      </c>
      <c r="J18" s="161"/>
      <c r="O18" s="168">
        <f>I18*0.21</f>
        <v>0</v>
      </c>
      <c r="P18" s="142">
        <v>3</v>
      </c>
    </row>
    <row r="19" spans="1:16" x14ac:dyDescent="0.25">
      <c r="A19" s="161" t="s">
        <v>295</v>
      </c>
      <c r="B19" s="169"/>
      <c r="E19" s="170" t="s">
        <v>292</v>
      </c>
      <c r="J19" s="171"/>
    </row>
    <row r="20" spans="1:16" x14ac:dyDescent="0.25">
      <c r="A20" s="161" t="s">
        <v>95</v>
      </c>
      <c r="B20" s="169"/>
      <c r="E20" s="172" t="s">
        <v>305</v>
      </c>
      <c r="J20" s="171"/>
    </row>
    <row r="21" spans="1:16" ht="90" x14ac:dyDescent="0.25">
      <c r="A21" s="161" t="s">
        <v>297</v>
      </c>
      <c r="B21" s="169"/>
      <c r="E21" s="512" t="s">
        <v>306</v>
      </c>
      <c r="J21" s="171"/>
    </row>
    <row r="22" spans="1:16" x14ac:dyDescent="0.25">
      <c r="A22" s="161" t="s">
        <v>290</v>
      </c>
      <c r="B22" s="161">
        <v>8</v>
      </c>
      <c r="C22" s="162" t="s">
        <v>307</v>
      </c>
      <c r="D22" s="161" t="s">
        <v>292</v>
      </c>
      <c r="E22" s="163" t="s">
        <v>308</v>
      </c>
      <c r="F22" s="164" t="s">
        <v>304</v>
      </c>
      <c r="G22" s="165">
        <v>32.75</v>
      </c>
      <c r="H22" s="166"/>
      <c r="I22" s="167">
        <f>ROUND(G22*H22,P4)</f>
        <v>0</v>
      </c>
      <c r="J22" s="161"/>
      <c r="O22" s="168">
        <f>I22*0.21</f>
        <v>0</v>
      </c>
      <c r="P22" s="142">
        <v>3</v>
      </c>
    </row>
    <row r="23" spans="1:16" x14ac:dyDescent="0.25">
      <c r="A23" s="161" t="s">
        <v>295</v>
      </c>
      <c r="B23" s="169"/>
      <c r="E23" s="170" t="s">
        <v>292</v>
      </c>
      <c r="J23" s="171"/>
    </row>
    <row r="24" spans="1:16" x14ac:dyDescent="0.25">
      <c r="A24" s="161" t="s">
        <v>95</v>
      </c>
      <c r="B24" s="169"/>
      <c r="E24" s="172" t="s">
        <v>309</v>
      </c>
      <c r="J24" s="171"/>
    </row>
    <row r="25" spans="1:16" ht="396" x14ac:dyDescent="0.25">
      <c r="A25" s="161" t="s">
        <v>297</v>
      </c>
      <c r="B25" s="169"/>
      <c r="E25" s="512" t="s">
        <v>310</v>
      </c>
      <c r="J25" s="171"/>
    </row>
    <row r="26" spans="1:16" x14ac:dyDescent="0.25">
      <c r="A26" s="161" t="s">
        <v>290</v>
      </c>
      <c r="B26" s="161">
        <v>9</v>
      </c>
      <c r="C26" s="162" t="s">
        <v>311</v>
      </c>
      <c r="D26" s="161" t="s">
        <v>292</v>
      </c>
      <c r="E26" s="163" t="s">
        <v>312</v>
      </c>
      <c r="F26" s="164" t="s">
        <v>313</v>
      </c>
      <c r="G26" s="165">
        <v>131</v>
      </c>
      <c r="H26" s="166"/>
      <c r="I26" s="167">
        <f>ROUND(G26*H26,P4)</f>
        <v>0</v>
      </c>
      <c r="J26" s="161"/>
      <c r="O26" s="168">
        <f>I26*0.21</f>
        <v>0</v>
      </c>
      <c r="P26" s="142">
        <v>3</v>
      </c>
    </row>
    <row r="27" spans="1:16" x14ac:dyDescent="0.25">
      <c r="A27" s="161" t="s">
        <v>295</v>
      </c>
      <c r="B27" s="169"/>
      <c r="E27" s="170" t="s">
        <v>292</v>
      </c>
      <c r="J27" s="171"/>
    </row>
    <row r="28" spans="1:16" ht="51.75" x14ac:dyDescent="0.25">
      <c r="A28" s="161" t="s">
        <v>297</v>
      </c>
      <c r="B28" s="169"/>
      <c r="E28" s="512" t="s">
        <v>314</v>
      </c>
      <c r="J28" s="171"/>
    </row>
    <row r="29" spans="1:16" x14ac:dyDescent="0.25">
      <c r="A29" s="161" t="s">
        <v>290</v>
      </c>
      <c r="B29" s="161">
        <v>10</v>
      </c>
      <c r="C29" s="162" t="s">
        <v>315</v>
      </c>
      <c r="D29" s="161" t="s">
        <v>292</v>
      </c>
      <c r="E29" s="163" t="s">
        <v>316</v>
      </c>
      <c r="F29" s="164" t="s">
        <v>313</v>
      </c>
      <c r="G29" s="165">
        <v>26.2</v>
      </c>
      <c r="H29" s="166"/>
      <c r="I29" s="167">
        <f>ROUND(G29*H29,P4)</f>
        <v>0</v>
      </c>
      <c r="J29" s="161"/>
      <c r="O29" s="168">
        <f>I29*0.21</f>
        <v>0</v>
      </c>
      <c r="P29" s="142">
        <v>3</v>
      </c>
    </row>
    <row r="30" spans="1:16" x14ac:dyDescent="0.25">
      <c r="A30" s="161" t="s">
        <v>295</v>
      </c>
      <c r="B30" s="169"/>
      <c r="E30" s="170" t="s">
        <v>292</v>
      </c>
      <c r="J30" s="171"/>
    </row>
    <row r="31" spans="1:16" ht="51.75" x14ac:dyDescent="0.25">
      <c r="A31" s="161" t="s">
        <v>297</v>
      </c>
      <c r="B31" s="169"/>
      <c r="E31" s="512" t="s">
        <v>317</v>
      </c>
      <c r="J31" s="171"/>
    </row>
    <row r="32" spans="1:16" x14ac:dyDescent="0.25">
      <c r="A32" s="161" t="s">
        <v>290</v>
      </c>
      <c r="B32" s="161">
        <v>16</v>
      </c>
      <c r="C32" s="162" t="s">
        <v>318</v>
      </c>
      <c r="D32" s="161" t="s">
        <v>292</v>
      </c>
      <c r="E32" s="163" t="s">
        <v>319</v>
      </c>
      <c r="F32" s="164" t="s">
        <v>313</v>
      </c>
      <c r="G32" s="165">
        <v>26.2</v>
      </c>
      <c r="H32" s="166"/>
      <c r="I32" s="167">
        <f>ROUND(G32*H32,P4)</f>
        <v>0</v>
      </c>
      <c r="J32" s="161"/>
      <c r="O32" s="168">
        <f>I32*0.21</f>
        <v>0</v>
      </c>
      <c r="P32" s="142">
        <v>3</v>
      </c>
    </row>
    <row r="33" spans="1:16" x14ac:dyDescent="0.25">
      <c r="A33" s="161" t="s">
        <v>295</v>
      </c>
      <c r="B33" s="169"/>
      <c r="E33" s="170" t="s">
        <v>292</v>
      </c>
      <c r="J33" s="171"/>
    </row>
    <row r="34" spans="1:16" ht="64.5" x14ac:dyDescent="0.25">
      <c r="A34" s="161" t="s">
        <v>297</v>
      </c>
      <c r="B34" s="169"/>
      <c r="E34" s="512" t="s">
        <v>320</v>
      </c>
      <c r="J34" s="171"/>
    </row>
    <row r="35" spans="1:16" x14ac:dyDescent="0.25">
      <c r="A35" s="161" t="s">
        <v>290</v>
      </c>
      <c r="B35" s="161">
        <v>11</v>
      </c>
      <c r="C35" s="162" t="s">
        <v>321</v>
      </c>
      <c r="D35" s="161" t="s">
        <v>292</v>
      </c>
      <c r="E35" s="163" t="s">
        <v>322</v>
      </c>
      <c r="F35" s="164" t="s">
        <v>313</v>
      </c>
      <c r="G35" s="165">
        <v>26.2</v>
      </c>
      <c r="H35" s="166"/>
      <c r="I35" s="167">
        <f>ROUND(G35*H35,P4)</f>
        <v>0</v>
      </c>
      <c r="J35" s="161"/>
      <c r="O35" s="168">
        <f>I35*0.21</f>
        <v>0</v>
      </c>
      <c r="P35" s="142">
        <v>3</v>
      </c>
    </row>
    <row r="36" spans="1:16" x14ac:dyDescent="0.25">
      <c r="A36" s="161" t="s">
        <v>295</v>
      </c>
      <c r="B36" s="169"/>
      <c r="E36" s="170" t="s">
        <v>292</v>
      </c>
      <c r="J36" s="171"/>
    </row>
    <row r="37" spans="1:16" ht="64.5" x14ac:dyDescent="0.25">
      <c r="A37" s="161" t="s">
        <v>297</v>
      </c>
      <c r="B37" s="169"/>
      <c r="E37" s="512" t="s">
        <v>323</v>
      </c>
      <c r="J37" s="171"/>
    </row>
    <row r="38" spans="1:16" x14ac:dyDescent="0.25">
      <c r="A38" s="155" t="s">
        <v>287</v>
      </c>
      <c r="B38" s="156"/>
      <c r="C38" s="157" t="s">
        <v>47</v>
      </c>
      <c r="D38" s="158"/>
      <c r="E38" s="155" t="s">
        <v>48</v>
      </c>
      <c r="F38" s="158"/>
      <c r="G38" s="158"/>
      <c r="H38" s="158"/>
      <c r="I38" s="159">
        <f>SUMIFS(I39:I48,A39:A48,"P")</f>
        <v>0</v>
      </c>
      <c r="J38" s="160"/>
    </row>
    <row r="39" spans="1:16" x14ac:dyDescent="0.25">
      <c r="A39" s="161" t="s">
        <v>290</v>
      </c>
      <c r="B39" s="161">
        <v>12</v>
      </c>
      <c r="C39" s="162" t="s">
        <v>324</v>
      </c>
      <c r="D39" s="161" t="s">
        <v>292</v>
      </c>
      <c r="E39" s="163" t="s">
        <v>325</v>
      </c>
      <c r="F39" s="164" t="s">
        <v>313</v>
      </c>
      <c r="G39" s="165">
        <v>131</v>
      </c>
      <c r="H39" s="166"/>
      <c r="I39" s="167">
        <f>ROUND(G39*H39,P4)</f>
        <v>0</v>
      </c>
      <c r="J39" s="161"/>
      <c r="O39" s="168">
        <f>I39*0.21</f>
        <v>0</v>
      </c>
      <c r="P39" s="142">
        <v>3</v>
      </c>
    </row>
    <row r="40" spans="1:16" x14ac:dyDescent="0.25">
      <c r="A40" s="161" t="s">
        <v>295</v>
      </c>
      <c r="B40" s="169"/>
      <c r="E40" s="163" t="s">
        <v>326</v>
      </c>
      <c r="J40" s="171"/>
    </row>
    <row r="41" spans="1:16" ht="141" x14ac:dyDescent="0.25">
      <c r="A41" s="161" t="s">
        <v>297</v>
      </c>
      <c r="B41" s="169"/>
      <c r="E41" s="512" t="s">
        <v>327</v>
      </c>
      <c r="J41" s="171"/>
    </row>
    <row r="42" spans="1:16" x14ac:dyDescent="0.25">
      <c r="A42" s="161" t="s">
        <v>290</v>
      </c>
      <c r="B42" s="161">
        <v>13</v>
      </c>
      <c r="C42" s="162" t="s">
        <v>328</v>
      </c>
      <c r="D42" s="161" t="s">
        <v>292</v>
      </c>
      <c r="E42" s="163" t="s">
        <v>329</v>
      </c>
      <c r="F42" s="164" t="s">
        <v>313</v>
      </c>
      <c r="G42" s="165">
        <v>131</v>
      </c>
      <c r="H42" s="166"/>
      <c r="I42" s="167">
        <f>ROUND(G42*H42,P4)</f>
        <v>0</v>
      </c>
      <c r="J42" s="161"/>
      <c r="O42" s="168">
        <f>I42*0.21</f>
        <v>0</v>
      </c>
      <c r="P42" s="142">
        <v>3</v>
      </c>
    </row>
    <row r="43" spans="1:16" x14ac:dyDescent="0.25">
      <c r="A43" s="161" t="s">
        <v>295</v>
      </c>
      <c r="B43" s="169"/>
      <c r="E43" s="170" t="s">
        <v>292</v>
      </c>
      <c r="J43" s="171"/>
    </row>
    <row r="44" spans="1:16" x14ac:dyDescent="0.25">
      <c r="A44" s="161" t="s">
        <v>95</v>
      </c>
      <c r="B44" s="169"/>
      <c r="E44" s="173" t="s">
        <v>292</v>
      </c>
      <c r="J44" s="171"/>
    </row>
    <row r="45" spans="1:16" ht="77.25" x14ac:dyDescent="0.25">
      <c r="A45" s="161" t="s">
        <v>297</v>
      </c>
      <c r="B45" s="169"/>
      <c r="E45" s="512" t="s">
        <v>330</v>
      </c>
      <c r="J45" s="171"/>
    </row>
    <row r="46" spans="1:16" x14ac:dyDescent="0.25">
      <c r="A46" s="161" t="s">
        <v>290</v>
      </c>
      <c r="B46" s="161">
        <v>14</v>
      </c>
      <c r="C46" s="162" t="s">
        <v>331</v>
      </c>
      <c r="D46" s="161" t="s">
        <v>332</v>
      </c>
      <c r="E46" s="163" t="s">
        <v>333</v>
      </c>
      <c r="F46" s="164" t="s">
        <v>313</v>
      </c>
      <c r="G46" s="165">
        <v>131</v>
      </c>
      <c r="H46" s="166"/>
      <c r="I46" s="167">
        <f>ROUND(G46*H46,P4)</f>
        <v>0</v>
      </c>
      <c r="J46" s="161"/>
      <c r="O46" s="168">
        <f>I46*0.21</f>
        <v>0</v>
      </c>
      <c r="P46" s="142">
        <v>3</v>
      </c>
    </row>
    <row r="47" spans="1:16" x14ac:dyDescent="0.25">
      <c r="A47" s="161" t="s">
        <v>295</v>
      </c>
      <c r="B47" s="169"/>
      <c r="E47" s="163" t="s">
        <v>334</v>
      </c>
      <c r="J47" s="171"/>
    </row>
    <row r="48" spans="1:16" ht="192" x14ac:dyDescent="0.25">
      <c r="A48" s="161" t="s">
        <v>297</v>
      </c>
      <c r="B48" s="169"/>
      <c r="E48" s="512" t="s">
        <v>335</v>
      </c>
      <c r="J48" s="171"/>
    </row>
    <row r="49" spans="1:16" x14ac:dyDescent="0.25">
      <c r="A49" s="155" t="s">
        <v>287</v>
      </c>
      <c r="B49" s="156"/>
      <c r="C49" s="157" t="s">
        <v>336</v>
      </c>
      <c r="D49" s="158"/>
      <c r="E49" s="155" t="s">
        <v>337</v>
      </c>
      <c r="F49" s="158"/>
      <c r="G49" s="158"/>
      <c r="H49" s="158"/>
      <c r="I49" s="159">
        <f>SUMIFS(I50:I52,A50:A52,"P")</f>
        <v>0</v>
      </c>
      <c r="J49" s="160"/>
    </row>
    <row r="50" spans="1:16" x14ac:dyDescent="0.25">
      <c r="A50" s="161" t="s">
        <v>290</v>
      </c>
      <c r="B50" s="161">
        <v>17</v>
      </c>
      <c r="C50" s="162" t="s">
        <v>338</v>
      </c>
      <c r="D50" s="161" t="s">
        <v>292</v>
      </c>
      <c r="E50" s="163" t="s">
        <v>339</v>
      </c>
      <c r="F50" s="164" t="s">
        <v>340</v>
      </c>
      <c r="G50" s="165">
        <v>12</v>
      </c>
      <c r="H50" s="166"/>
      <c r="I50" s="167">
        <f>ROUND(G50*H50,P4)</f>
        <v>0</v>
      </c>
      <c r="J50" s="161"/>
      <c r="O50" s="168">
        <f>I50*0.21</f>
        <v>0</v>
      </c>
      <c r="P50" s="142">
        <v>3</v>
      </c>
    </row>
    <row r="51" spans="1:16" x14ac:dyDescent="0.25">
      <c r="A51" s="161" t="s">
        <v>295</v>
      </c>
      <c r="B51" s="169"/>
      <c r="E51" s="170" t="s">
        <v>292</v>
      </c>
      <c r="J51" s="171"/>
    </row>
    <row r="52" spans="1:16" ht="255.75" x14ac:dyDescent="0.25">
      <c r="A52" s="161" t="s">
        <v>297</v>
      </c>
      <c r="B52" s="169"/>
      <c r="E52" s="512" t="s">
        <v>341</v>
      </c>
      <c r="J52" s="171"/>
    </row>
    <row r="53" spans="1:16" x14ac:dyDescent="0.25">
      <c r="A53" s="155" t="s">
        <v>287</v>
      </c>
      <c r="B53" s="156"/>
      <c r="C53" s="157" t="s">
        <v>342</v>
      </c>
      <c r="D53" s="158"/>
      <c r="E53" s="155" t="s">
        <v>343</v>
      </c>
      <c r="F53" s="158"/>
      <c r="G53" s="158"/>
      <c r="H53" s="158"/>
      <c r="I53" s="159">
        <f>SUMIFS(I54:I57,A54:A57,"P")</f>
        <v>0</v>
      </c>
      <c r="J53" s="160"/>
    </row>
    <row r="54" spans="1:16" x14ac:dyDescent="0.25">
      <c r="A54" s="161" t="s">
        <v>290</v>
      </c>
      <c r="B54" s="161">
        <v>15</v>
      </c>
      <c r="C54" s="162" t="s">
        <v>344</v>
      </c>
      <c r="D54" s="161" t="s">
        <v>332</v>
      </c>
      <c r="E54" s="163" t="s">
        <v>345</v>
      </c>
      <c r="F54" s="164" t="s">
        <v>340</v>
      </c>
      <c r="G54" s="165">
        <v>30.4</v>
      </c>
      <c r="H54" s="166"/>
      <c r="I54" s="167">
        <f>ROUND(G54*H54,P4)</f>
        <v>0</v>
      </c>
      <c r="J54" s="161"/>
      <c r="O54" s="168">
        <f>I54*0.21</f>
        <v>0</v>
      </c>
      <c r="P54" s="142">
        <v>3</v>
      </c>
    </row>
    <row r="55" spans="1:16" x14ac:dyDescent="0.25">
      <c r="A55" s="161" t="s">
        <v>295</v>
      </c>
      <c r="B55" s="169"/>
      <c r="E55" s="163" t="s">
        <v>346</v>
      </c>
      <c r="J55" s="171"/>
    </row>
    <row r="56" spans="1:16" x14ac:dyDescent="0.25">
      <c r="A56" s="161" t="s">
        <v>95</v>
      </c>
      <c r="B56" s="169"/>
      <c r="E56" s="173" t="s">
        <v>292</v>
      </c>
      <c r="J56" s="171"/>
    </row>
    <row r="57" spans="1:16" ht="77.25" x14ac:dyDescent="0.25">
      <c r="A57" s="161" t="s">
        <v>297</v>
      </c>
      <c r="B57" s="174"/>
      <c r="C57" s="175"/>
      <c r="D57" s="175"/>
      <c r="E57" s="512" t="s">
        <v>347</v>
      </c>
      <c r="F57" s="175"/>
      <c r="G57" s="175"/>
      <c r="H57" s="175"/>
      <c r="I57" s="175"/>
      <c r="J57" s="176"/>
    </row>
  </sheetData>
  <sheetProtection algorithmName="SHA-512" hashValue="DRNjXTqDEd+7QXH2XhGk2r+aaZer9aUpORCzH82lUw25BSCGjVEn8qkQZfHRKjlP06X6/DHOiDjvXCASXJx0RQ==" saltValue="HX0IxYmVE2KO4PaZxua13g==" spinCount="100000" sheet="1" objects="1" scenarios="1"/>
  <protectedRanges>
    <protectedRange sqref="H9:H57" name="jednotková cena"/>
  </protectedRanges>
  <mergeCells count="11">
    <mergeCell ref="E5:E6"/>
    <mergeCell ref="F5:F6"/>
    <mergeCell ref="G5:G6"/>
    <mergeCell ref="H5:I5"/>
    <mergeCell ref="J5:J6"/>
    <mergeCell ref="C3:D3"/>
    <mergeCell ref="C4:D4"/>
    <mergeCell ref="A5:A6"/>
    <mergeCell ref="B5:B6"/>
    <mergeCell ref="C5:C6"/>
    <mergeCell ref="D5:D6"/>
  </mergeCells>
  <pageMargins left="0.7" right="0.7" top="0.78740157499999996" bottom="0.78740157499999996" header="0.3" footer="0.3"/>
  <pageSetup scale="4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91FD-8C79-49F1-929F-3EA8620900FC}">
  <sheetPr>
    <tabColor rgb="FFFFFFCC"/>
    <pageSetUpPr fitToPage="1"/>
  </sheetPr>
  <dimension ref="B4:BD231"/>
  <sheetViews>
    <sheetView showGridLines="0" topLeftCell="A169" zoomScaleNormal="100" workbookViewId="0">
      <selection activeCell="E42" sqref="E42:H42"/>
    </sheetView>
  </sheetViews>
  <sheetFormatPr defaultRowHeight="11.25" x14ac:dyDescent="0.2"/>
  <cols>
    <col min="1" max="1" width="7.140625" style="198" customWidth="1"/>
    <col min="2" max="2" width="1" style="198" customWidth="1"/>
    <col min="3" max="3" width="3.5703125" style="198" customWidth="1"/>
    <col min="4" max="4" width="3.7109375" style="198" customWidth="1"/>
    <col min="5" max="5" width="14.7109375" style="198" customWidth="1"/>
    <col min="6" max="6" width="86.42578125" style="198" customWidth="1"/>
    <col min="7" max="7" width="6.42578125" style="198" customWidth="1"/>
    <col min="8" max="8" width="12" style="198" customWidth="1"/>
    <col min="9" max="9" width="13.5703125" style="198" customWidth="1"/>
    <col min="10" max="11" width="19.140625" style="198" customWidth="1"/>
    <col min="12" max="12" width="12.140625" style="198" customWidth="1"/>
    <col min="13" max="13" width="10.5703125" style="198" customWidth="1"/>
    <col min="14" max="14" width="14" style="198" customWidth="1"/>
    <col min="15" max="15" width="10.5703125" style="198" customWidth="1"/>
    <col min="16" max="16" width="12.85546875" style="198" customWidth="1"/>
    <col min="17" max="17" width="9.42578125" style="198" customWidth="1"/>
    <col min="18" max="18" width="12.85546875" style="198" customWidth="1"/>
    <col min="19" max="19" width="14" style="198" customWidth="1"/>
    <col min="20" max="20" width="9.42578125" style="198" customWidth="1"/>
    <col min="21" max="21" width="12.85546875" style="198" customWidth="1"/>
    <col min="22" max="22" width="14" style="198" customWidth="1"/>
    <col min="23" max="16384" width="9.140625" style="198"/>
  </cols>
  <sheetData>
    <row r="4" spans="2:11" s="201" customFormat="1" ht="6.95" hidden="1" customHeight="1" x14ac:dyDescent="0.2">
      <c r="B4" s="212"/>
      <c r="C4" s="213"/>
      <c r="D4" s="213"/>
      <c r="E4" s="213"/>
      <c r="F4" s="213"/>
      <c r="G4" s="213"/>
      <c r="H4" s="213"/>
      <c r="I4" s="213"/>
      <c r="J4" s="213"/>
      <c r="K4" s="213"/>
    </row>
    <row r="5" spans="2:11" s="201" customFormat="1" ht="24.95" hidden="1" customHeight="1" x14ac:dyDescent="0.2">
      <c r="B5" s="202"/>
      <c r="C5" s="200" t="s">
        <v>356</v>
      </c>
    </row>
    <row r="6" spans="2:11" s="201" customFormat="1" ht="6.95" hidden="1" customHeight="1" x14ac:dyDescent="0.2">
      <c r="B6" s="202"/>
    </row>
    <row r="7" spans="2:11" s="201" customFormat="1" ht="12" hidden="1" customHeight="1" x14ac:dyDescent="0.2">
      <c r="B7" s="202"/>
      <c r="C7" s="203" t="s">
        <v>16</v>
      </c>
    </row>
    <row r="8" spans="2:11" s="201" customFormat="1" ht="16.5" hidden="1" customHeight="1" x14ac:dyDescent="0.2">
      <c r="B8" s="202"/>
      <c r="E8" s="508" t="e">
        <f>#REF!</f>
        <v>#REF!</v>
      </c>
      <c r="F8" s="509"/>
      <c r="G8" s="509"/>
      <c r="H8" s="509"/>
    </row>
    <row r="9" spans="2:11" s="201" customFormat="1" ht="6.95" hidden="1" customHeight="1" x14ac:dyDescent="0.2">
      <c r="B9" s="202"/>
    </row>
    <row r="10" spans="2:11" s="201" customFormat="1" ht="12" hidden="1" customHeight="1" x14ac:dyDescent="0.2">
      <c r="B10" s="202"/>
      <c r="C10" s="203" t="s">
        <v>349</v>
      </c>
      <c r="F10" s="204" t="e">
        <f>#REF!</f>
        <v>#REF!</v>
      </c>
      <c r="I10" s="203" t="s">
        <v>350</v>
      </c>
      <c r="J10" s="205" t="e">
        <f>IF(#REF!="","",#REF!)</f>
        <v>#REF!</v>
      </c>
    </row>
    <row r="11" spans="2:11" s="201" customFormat="1" ht="6.95" hidden="1" customHeight="1" x14ac:dyDescent="0.2">
      <c r="B11" s="202"/>
    </row>
    <row r="12" spans="2:11" s="201" customFormat="1" ht="25.7" hidden="1" customHeight="1" x14ac:dyDescent="0.2">
      <c r="B12" s="202"/>
      <c r="C12" s="203" t="s">
        <v>351</v>
      </c>
      <c r="F12" s="204" t="e">
        <f>#REF!</f>
        <v>#REF!</v>
      </c>
      <c r="I12" s="203" t="s">
        <v>14</v>
      </c>
      <c r="J12" s="206" t="e">
        <f>#REF!</f>
        <v>#REF!</v>
      </c>
    </row>
    <row r="13" spans="2:11" s="201" customFormat="1" ht="25.7" hidden="1" customHeight="1" x14ac:dyDescent="0.2">
      <c r="B13" s="202"/>
      <c r="C13" s="203" t="s">
        <v>352</v>
      </c>
      <c r="F13" s="204" t="e">
        <f>IF(#REF!="","",#REF!)</f>
        <v>#REF!</v>
      </c>
      <c r="I13" s="203" t="s">
        <v>354</v>
      </c>
      <c r="J13" s="206" t="e">
        <f>#REF!</f>
        <v>#REF!</v>
      </c>
    </row>
    <row r="14" spans="2:11" s="201" customFormat="1" ht="10.35" hidden="1" customHeight="1" x14ac:dyDescent="0.2">
      <c r="B14" s="202"/>
    </row>
    <row r="15" spans="2:11" s="201" customFormat="1" ht="29.25" hidden="1" customHeight="1" x14ac:dyDescent="0.2">
      <c r="B15" s="202"/>
      <c r="C15" s="214" t="s">
        <v>357</v>
      </c>
      <c r="D15" s="209"/>
      <c r="E15" s="209"/>
      <c r="F15" s="209"/>
      <c r="G15" s="209"/>
      <c r="H15" s="209"/>
      <c r="I15" s="209"/>
      <c r="J15" s="215" t="s">
        <v>358</v>
      </c>
      <c r="K15" s="209"/>
    </row>
    <row r="16" spans="2:11" s="201" customFormat="1" ht="10.35" hidden="1" customHeight="1" x14ac:dyDescent="0.2">
      <c r="B16" s="202"/>
    </row>
    <row r="17" spans="2:38" s="201" customFormat="1" ht="22.9" hidden="1" customHeight="1" x14ac:dyDescent="0.2">
      <c r="B17" s="202"/>
      <c r="C17" s="216" t="s">
        <v>359</v>
      </c>
      <c r="J17" s="208">
        <f>J50</f>
        <v>0</v>
      </c>
      <c r="AL17" s="199"/>
    </row>
    <row r="18" spans="2:38" s="217" customFormat="1" ht="24.95" hidden="1" customHeight="1" x14ac:dyDescent="0.2">
      <c r="B18" s="218"/>
      <c r="D18" s="219" t="s">
        <v>360</v>
      </c>
      <c r="E18" s="220"/>
      <c r="F18" s="220"/>
      <c r="G18" s="220"/>
      <c r="H18" s="220"/>
      <c r="I18" s="220"/>
      <c r="J18" s="221">
        <f>J51</f>
        <v>0</v>
      </c>
    </row>
    <row r="19" spans="2:38" s="222" customFormat="1" ht="19.899999999999999" hidden="1" customHeight="1" x14ac:dyDescent="0.2">
      <c r="B19" s="223"/>
      <c r="D19" s="224" t="s">
        <v>361</v>
      </c>
      <c r="E19" s="225"/>
      <c r="F19" s="225"/>
      <c r="G19" s="225"/>
      <c r="H19" s="225"/>
      <c r="I19" s="225"/>
      <c r="J19" s="226">
        <f>J52</f>
        <v>0</v>
      </c>
    </row>
    <row r="20" spans="2:38" s="217" customFormat="1" ht="24.95" hidden="1" customHeight="1" x14ac:dyDescent="0.2">
      <c r="B20" s="218"/>
      <c r="D20" s="219" t="s">
        <v>362</v>
      </c>
      <c r="E20" s="220"/>
      <c r="F20" s="220"/>
      <c r="G20" s="220"/>
      <c r="H20" s="220"/>
      <c r="I20" s="220"/>
      <c r="J20" s="221">
        <f>J56</f>
        <v>0</v>
      </c>
    </row>
    <row r="21" spans="2:38" s="222" customFormat="1" ht="19.899999999999999" hidden="1" customHeight="1" x14ac:dyDescent="0.2">
      <c r="B21" s="223"/>
      <c r="D21" s="224" t="s">
        <v>363</v>
      </c>
      <c r="E21" s="225"/>
      <c r="F21" s="225"/>
      <c r="G21" s="225"/>
      <c r="H21" s="225"/>
      <c r="I21" s="225"/>
      <c r="J21" s="226">
        <f>J57</f>
        <v>0</v>
      </c>
    </row>
    <row r="22" spans="2:38" s="217" customFormat="1" ht="24.95" hidden="1" customHeight="1" x14ac:dyDescent="0.2">
      <c r="B22" s="218"/>
      <c r="D22" s="219" t="s">
        <v>364</v>
      </c>
      <c r="E22" s="220"/>
      <c r="F22" s="220"/>
      <c r="G22" s="220"/>
      <c r="H22" s="220"/>
      <c r="I22" s="220"/>
      <c r="J22" s="221">
        <f>J70</f>
        <v>0</v>
      </c>
    </row>
    <row r="23" spans="2:38" s="222" customFormat="1" ht="19.899999999999999" hidden="1" customHeight="1" x14ac:dyDescent="0.2">
      <c r="B23" s="223"/>
      <c r="D23" s="224" t="s">
        <v>365</v>
      </c>
      <c r="E23" s="225"/>
      <c r="F23" s="225"/>
      <c r="G23" s="225"/>
      <c r="H23" s="225"/>
      <c r="I23" s="225"/>
      <c r="J23" s="226">
        <f>J71</f>
        <v>0</v>
      </c>
    </row>
    <row r="24" spans="2:38" s="222" customFormat="1" ht="19.899999999999999" hidden="1" customHeight="1" x14ac:dyDescent="0.2">
      <c r="B24" s="223"/>
      <c r="D24" s="224" t="s">
        <v>366</v>
      </c>
      <c r="E24" s="225"/>
      <c r="F24" s="225"/>
      <c r="G24" s="225"/>
      <c r="H24" s="225"/>
      <c r="I24" s="225"/>
      <c r="J24" s="226">
        <f>J127</f>
        <v>0</v>
      </c>
    </row>
    <row r="25" spans="2:38" s="222" customFormat="1" ht="19.899999999999999" hidden="1" customHeight="1" x14ac:dyDescent="0.2">
      <c r="B25" s="223"/>
      <c r="D25" s="224" t="s">
        <v>367</v>
      </c>
      <c r="E25" s="225"/>
      <c r="F25" s="225"/>
      <c r="G25" s="225"/>
      <c r="H25" s="225"/>
      <c r="I25" s="225"/>
      <c r="J25" s="226">
        <f>J221</f>
        <v>0</v>
      </c>
    </row>
    <row r="26" spans="2:38" s="217" customFormat="1" ht="24.95" hidden="1" customHeight="1" x14ac:dyDescent="0.2">
      <c r="B26" s="218"/>
      <c r="D26" s="219" t="s">
        <v>368</v>
      </c>
      <c r="E26" s="220"/>
      <c r="F26" s="220"/>
      <c r="G26" s="220"/>
      <c r="H26" s="220"/>
      <c r="I26" s="220"/>
      <c r="J26" s="221">
        <f>J226</f>
        <v>0</v>
      </c>
    </row>
    <row r="27" spans="2:38" s="217" customFormat="1" ht="24.95" hidden="1" customHeight="1" x14ac:dyDescent="0.2">
      <c r="B27" s="218"/>
      <c r="D27" s="219" t="s">
        <v>369</v>
      </c>
      <c r="E27" s="220"/>
      <c r="F27" s="220"/>
      <c r="G27" s="220"/>
      <c r="H27" s="220"/>
      <c r="I27" s="220"/>
      <c r="J27" s="221" t="e">
        <f>#REF!</f>
        <v>#REF!</v>
      </c>
    </row>
    <row r="28" spans="2:38" s="222" customFormat="1" ht="19.899999999999999" hidden="1" customHeight="1" x14ac:dyDescent="0.2">
      <c r="B28" s="223"/>
      <c r="D28" s="224" t="s">
        <v>370</v>
      </c>
      <c r="E28" s="225"/>
      <c r="F28" s="225"/>
      <c r="G28" s="225"/>
      <c r="H28" s="225"/>
      <c r="I28" s="225"/>
      <c r="J28" s="226" t="e">
        <f>#REF!</f>
        <v>#REF!</v>
      </c>
    </row>
    <row r="29" spans="2:38" s="222" customFormat="1" ht="19.899999999999999" hidden="1" customHeight="1" x14ac:dyDescent="0.2">
      <c r="B29" s="223"/>
      <c r="D29" s="224" t="s">
        <v>371</v>
      </c>
      <c r="E29" s="225"/>
      <c r="F29" s="225"/>
      <c r="G29" s="225"/>
      <c r="H29" s="225"/>
      <c r="I29" s="225"/>
      <c r="J29" s="226" t="e">
        <f>#REF!</f>
        <v>#REF!</v>
      </c>
    </row>
    <row r="30" spans="2:38" s="222" customFormat="1" ht="19.899999999999999" hidden="1" customHeight="1" x14ac:dyDescent="0.2">
      <c r="B30" s="223"/>
      <c r="D30" s="224" t="s">
        <v>372</v>
      </c>
      <c r="E30" s="225"/>
      <c r="F30" s="225"/>
      <c r="G30" s="225"/>
      <c r="H30" s="225"/>
      <c r="I30" s="225"/>
      <c r="J30" s="226" t="e">
        <f>#REF!</f>
        <v>#REF!</v>
      </c>
    </row>
    <row r="31" spans="2:38" s="222" customFormat="1" ht="19.899999999999999" hidden="1" customHeight="1" x14ac:dyDescent="0.2">
      <c r="B31" s="223"/>
      <c r="D31" s="224" t="s">
        <v>373</v>
      </c>
      <c r="E31" s="225"/>
      <c r="F31" s="225"/>
      <c r="G31" s="225"/>
      <c r="H31" s="225"/>
      <c r="I31" s="225"/>
      <c r="J31" s="226" t="e">
        <f>#REF!</f>
        <v>#REF!</v>
      </c>
    </row>
    <row r="32" spans="2:38" s="222" customFormat="1" ht="19.899999999999999" hidden="1" customHeight="1" x14ac:dyDescent="0.2">
      <c r="B32" s="223"/>
      <c r="D32" s="224" t="s">
        <v>374</v>
      </c>
      <c r="E32" s="225"/>
      <c r="F32" s="225"/>
      <c r="G32" s="225"/>
      <c r="H32" s="225"/>
      <c r="I32" s="225"/>
      <c r="J32" s="226" t="e">
        <f>#REF!</f>
        <v>#REF!</v>
      </c>
    </row>
    <row r="33" spans="2:11" s="201" customFormat="1" ht="21.75" hidden="1" customHeight="1" x14ac:dyDescent="0.2">
      <c r="B33" s="202"/>
    </row>
    <row r="34" spans="2:11" s="201" customFormat="1" ht="6.95" hidden="1" customHeight="1" x14ac:dyDescent="0.2">
      <c r="B34" s="210"/>
      <c r="C34" s="211"/>
      <c r="D34" s="211"/>
      <c r="E34" s="211"/>
      <c r="F34" s="211"/>
      <c r="G34" s="211"/>
      <c r="H34" s="211"/>
      <c r="I34" s="211"/>
      <c r="J34" s="211"/>
      <c r="K34" s="211"/>
    </row>
    <row r="35" spans="2:11" hidden="1" x14ac:dyDescent="0.2"/>
    <row r="36" spans="2:11" hidden="1" x14ac:dyDescent="0.2"/>
    <row r="37" spans="2:11" hidden="1" x14ac:dyDescent="0.2"/>
    <row r="38" spans="2:11" s="201" customFormat="1" ht="6.95" customHeight="1" x14ac:dyDescent="0.2">
      <c r="B38" s="303"/>
      <c r="C38" s="304"/>
      <c r="D38" s="304"/>
      <c r="E38" s="304"/>
      <c r="F38" s="304"/>
      <c r="G38" s="304"/>
      <c r="H38" s="304"/>
      <c r="I38" s="304"/>
      <c r="J38" s="304"/>
      <c r="K38" s="319"/>
    </row>
    <row r="39" spans="2:11" s="201" customFormat="1" ht="24.95" customHeight="1" x14ac:dyDescent="0.2">
      <c r="B39" s="305"/>
      <c r="C39" s="200" t="s">
        <v>375</v>
      </c>
      <c r="K39" s="306"/>
    </row>
    <row r="40" spans="2:11" s="201" customFormat="1" ht="6.95" customHeight="1" x14ac:dyDescent="0.2">
      <c r="B40" s="305"/>
      <c r="K40" s="306"/>
    </row>
    <row r="41" spans="2:11" s="201" customFormat="1" ht="12" customHeight="1" x14ac:dyDescent="0.2">
      <c r="B41" s="305"/>
      <c r="C41" s="203" t="s">
        <v>16</v>
      </c>
      <c r="K41" s="306"/>
    </row>
    <row r="42" spans="2:11" s="201" customFormat="1" ht="16.5" customHeight="1" x14ac:dyDescent="0.2">
      <c r="B42" s="305"/>
      <c r="E42" s="508" t="s">
        <v>736</v>
      </c>
      <c r="F42" s="509"/>
      <c r="G42" s="509"/>
      <c r="H42" s="509"/>
      <c r="K42" s="306"/>
    </row>
    <row r="43" spans="2:11" s="201" customFormat="1" ht="6.95" customHeight="1" x14ac:dyDescent="0.2">
      <c r="B43" s="305"/>
      <c r="K43" s="306"/>
    </row>
    <row r="44" spans="2:11" s="201" customFormat="1" ht="12" customHeight="1" x14ac:dyDescent="0.2">
      <c r="B44" s="305"/>
      <c r="C44" s="203" t="s">
        <v>349</v>
      </c>
      <c r="F44" s="204" t="s">
        <v>732</v>
      </c>
      <c r="I44" s="203" t="s">
        <v>350</v>
      </c>
      <c r="J44" s="205"/>
      <c r="K44" s="306"/>
    </row>
    <row r="45" spans="2:11" s="201" customFormat="1" ht="6.95" customHeight="1" x14ac:dyDescent="0.2">
      <c r="B45" s="305"/>
      <c r="K45" s="306"/>
    </row>
    <row r="46" spans="2:11" s="201" customFormat="1" ht="25.7" customHeight="1" x14ac:dyDescent="0.2">
      <c r="B46" s="305"/>
      <c r="C46" s="203" t="s">
        <v>351</v>
      </c>
      <c r="F46" s="204" t="s">
        <v>267</v>
      </c>
      <c r="I46" s="203" t="s">
        <v>14</v>
      </c>
      <c r="J46" s="264" t="s">
        <v>353</v>
      </c>
      <c r="K46" s="306"/>
    </row>
    <row r="47" spans="2:11" s="201" customFormat="1" ht="25.7" customHeight="1" x14ac:dyDescent="0.2">
      <c r="B47" s="305"/>
      <c r="C47" s="203" t="s">
        <v>352</v>
      </c>
      <c r="F47" s="307"/>
      <c r="I47" s="203" t="s">
        <v>354</v>
      </c>
      <c r="J47" s="206"/>
      <c r="K47" s="306"/>
    </row>
    <row r="48" spans="2:11" s="201" customFormat="1" ht="10.35" customHeight="1" x14ac:dyDescent="0.2">
      <c r="B48" s="305"/>
      <c r="K48" s="306"/>
    </row>
    <row r="49" spans="2:56" s="227" customFormat="1" ht="29.25" customHeight="1" x14ac:dyDescent="0.2">
      <c r="B49" s="308"/>
      <c r="C49" s="229" t="s">
        <v>376</v>
      </c>
      <c r="D49" s="230" t="s">
        <v>279</v>
      </c>
      <c r="E49" s="230" t="s">
        <v>377</v>
      </c>
      <c r="F49" s="230" t="s">
        <v>378</v>
      </c>
      <c r="G49" s="230" t="s">
        <v>66</v>
      </c>
      <c r="H49" s="230" t="s">
        <v>67</v>
      </c>
      <c r="I49" s="230" t="s">
        <v>379</v>
      </c>
      <c r="J49" s="230" t="s">
        <v>358</v>
      </c>
      <c r="K49" s="320" t="s">
        <v>285</v>
      </c>
      <c r="L49" s="302"/>
    </row>
    <row r="50" spans="2:56" s="201" customFormat="1" ht="22.9" customHeight="1" x14ac:dyDescent="0.25">
      <c r="B50" s="305"/>
      <c r="C50" s="234" t="s">
        <v>386</v>
      </c>
      <c r="J50" s="235">
        <f>J51+J56+J70+J226</f>
        <v>0</v>
      </c>
      <c r="K50" s="306"/>
      <c r="AK50" s="199"/>
      <c r="AL50" s="199"/>
      <c r="BB50" s="239"/>
    </row>
    <row r="51" spans="2:56" s="240" customFormat="1" ht="25.9" customHeight="1" x14ac:dyDescent="0.2">
      <c r="B51" s="309"/>
      <c r="D51" s="242" t="s">
        <v>387</v>
      </c>
      <c r="E51" s="243" t="s">
        <v>18</v>
      </c>
      <c r="F51" s="243" t="s">
        <v>388</v>
      </c>
      <c r="I51" s="244"/>
      <c r="J51" s="245">
        <f>J52</f>
        <v>0</v>
      </c>
      <c r="K51" s="321"/>
      <c r="AI51" s="242"/>
      <c r="AK51" s="249"/>
      <c r="AL51" s="249"/>
      <c r="AP51" s="242"/>
      <c r="BB51" s="250"/>
    </row>
    <row r="52" spans="2:56" s="240" customFormat="1" ht="22.9" customHeight="1" x14ac:dyDescent="0.2">
      <c r="B52" s="309"/>
      <c r="D52" s="242" t="s">
        <v>387</v>
      </c>
      <c r="E52" s="251" t="s">
        <v>342</v>
      </c>
      <c r="F52" s="251" t="s">
        <v>389</v>
      </c>
      <c r="I52" s="244"/>
      <c r="J52" s="252">
        <f>J53+J55</f>
        <v>0</v>
      </c>
      <c r="K52" s="321"/>
      <c r="AI52" s="242"/>
      <c r="AK52" s="249"/>
      <c r="AL52" s="249"/>
      <c r="AP52" s="242"/>
      <c r="BB52" s="250"/>
    </row>
    <row r="53" spans="2:56" s="201" customFormat="1" ht="16.5" customHeight="1" x14ac:dyDescent="0.2">
      <c r="B53" s="310"/>
      <c r="C53" s="253" t="s">
        <v>39</v>
      </c>
      <c r="D53" s="253" t="s">
        <v>390</v>
      </c>
      <c r="E53" s="254" t="s">
        <v>391</v>
      </c>
      <c r="F53" s="255" t="s">
        <v>392</v>
      </c>
      <c r="G53" s="256" t="s">
        <v>393</v>
      </c>
      <c r="H53" s="257">
        <v>1</v>
      </c>
      <c r="I53" s="258"/>
      <c r="J53" s="259">
        <f>ROUND(I53*H53,2)</f>
        <v>0</v>
      </c>
      <c r="K53" s="322" t="s">
        <v>394</v>
      </c>
      <c r="AI53" s="264"/>
      <c r="AK53" s="264"/>
      <c r="AL53" s="264"/>
      <c r="AP53" s="199"/>
      <c r="AV53" s="265"/>
      <c r="AW53" s="265"/>
      <c r="AX53" s="265"/>
      <c r="AY53" s="265"/>
      <c r="AZ53" s="265"/>
      <c r="BA53" s="199"/>
      <c r="BB53" s="265"/>
      <c r="BC53" s="199"/>
      <c r="BD53" s="264"/>
    </row>
    <row r="54" spans="2:56" s="201" customFormat="1" x14ac:dyDescent="0.2">
      <c r="B54" s="305"/>
      <c r="D54" s="311" t="s">
        <v>396</v>
      </c>
      <c r="F54" s="317" t="s">
        <v>397</v>
      </c>
      <c r="I54" s="266"/>
      <c r="K54" s="306"/>
      <c r="AK54" s="199"/>
      <c r="AL54" s="199"/>
    </row>
    <row r="55" spans="2:56" s="201" customFormat="1" ht="24.2" customHeight="1" x14ac:dyDescent="0.2">
      <c r="B55" s="310"/>
      <c r="C55" s="253" t="s">
        <v>41</v>
      </c>
      <c r="D55" s="253" t="s">
        <v>390</v>
      </c>
      <c r="E55" s="254" t="s">
        <v>398</v>
      </c>
      <c r="F55" s="255" t="s">
        <v>399</v>
      </c>
      <c r="G55" s="256" t="s">
        <v>400</v>
      </c>
      <c r="H55" s="257">
        <v>6</v>
      </c>
      <c r="I55" s="258"/>
      <c r="J55" s="259">
        <f>ROUND(I55*H55,2)</f>
        <v>0</v>
      </c>
      <c r="K55" s="322" t="s">
        <v>292</v>
      </c>
      <c r="AI55" s="264"/>
      <c r="AK55" s="264"/>
      <c r="AL55" s="264"/>
      <c r="AP55" s="199"/>
      <c r="AV55" s="265"/>
      <c r="AW55" s="265"/>
      <c r="AX55" s="265"/>
      <c r="AY55" s="265"/>
      <c r="AZ55" s="265"/>
      <c r="BA55" s="199"/>
      <c r="BB55" s="265"/>
      <c r="BC55" s="199"/>
      <c r="BD55" s="264"/>
    </row>
    <row r="56" spans="2:56" s="240" customFormat="1" ht="25.9" customHeight="1" x14ac:dyDescent="0.2">
      <c r="B56" s="309"/>
      <c r="D56" s="242" t="s">
        <v>387</v>
      </c>
      <c r="E56" s="243" t="s">
        <v>19</v>
      </c>
      <c r="F56" s="243" t="s">
        <v>401</v>
      </c>
      <c r="I56" s="244"/>
      <c r="J56" s="245">
        <f>J57</f>
        <v>0</v>
      </c>
      <c r="K56" s="321"/>
      <c r="AI56" s="242"/>
      <c r="AK56" s="249"/>
      <c r="AL56" s="249"/>
      <c r="AP56" s="242"/>
      <c r="BB56" s="250"/>
    </row>
    <row r="57" spans="2:56" s="240" customFormat="1" ht="22.9" customHeight="1" x14ac:dyDescent="0.2">
      <c r="B57" s="309"/>
      <c r="D57" s="242" t="s">
        <v>387</v>
      </c>
      <c r="E57" s="251" t="s">
        <v>402</v>
      </c>
      <c r="F57" s="251" t="s">
        <v>403</v>
      </c>
      <c r="I57" s="244"/>
      <c r="J57" s="252">
        <f>SUM(J58:J69)</f>
        <v>0</v>
      </c>
      <c r="K57" s="321"/>
      <c r="AI57" s="242"/>
      <c r="AK57" s="249"/>
      <c r="AL57" s="249"/>
      <c r="AP57" s="242"/>
      <c r="BB57" s="250"/>
    </row>
    <row r="58" spans="2:56" s="201" customFormat="1" ht="16.5" customHeight="1" x14ac:dyDescent="0.2">
      <c r="B58" s="310"/>
      <c r="C58" s="269" t="s">
        <v>43</v>
      </c>
      <c r="D58" s="269" t="s">
        <v>340</v>
      </c>
      <c r="E58" s="270" t="s">
        <v>404</v>
      </c>
      <c r="F58" s="271" t="s">
        <v>405</v>
      </c>
      <c r="G58" s="272" t="s">
        <v>406</v>
      </c>
      <c r="H58" s="273">
        <v>1</v>
      </c>
      <c r="I58" s="274"/>
      <c r="J58" s="275">
        <f>ROUND(I58*H58,2)</f>
        <v>0</v>
      </c>
      <c r="K58" s="323" t="s">
        <v>394</v>
      </c>
      <c r="AI58" s="264"/>
      <c r="AK58" s="264"/>
      <c r="AL58" s="264"/>
      <c r="AP58" s="199"/>
      <c r="AV58" s="265"/>
      <c r="AW58" s="265"/>
      <c r="AX58" s="265"/>
      <c r="AY58" s="265"/>
      <c r="AZ58" s="265"/>
      <c r="BA58" s="199"/>
      <c r="BB58" s="265"/>
      <c r="BC58" s="199"/>
      <c r="BD58" s="264"/>
    </row>
    <row r="59" spans="2:56" s="201" customFormat="1" ht="16.5" customHeight="1" x14ac:dyDescent="0.2">
      <c r="B59" s="310"/>
      <c r="C59" s="269" t="s">
        <v>395</v>
      </c>
      <c r="D59" s="269" t="s">
        <v>340</v>
      </c>
      <c r="E59" s="270" t="s">
        <v>409</v>
      </c>
      <c r="F59" s="271" t="s">
        <v>410</v>
      </c>
      <c r="G59" s="272" t="s">
        <v>400</v>
      </c>
      <c r="H59" s="273">
        <v>3</v>
      </c>
      <c r="I59" s="274"/>
      <c r="J59" s="275">
        <f>ROUND(I59*H59,2)</f>
        <v>0</v>
      </c>
      <c r="K59" s="323" t="s">
        <v>292</v>
      </c>
      <c r="AI59" s="264"/>
      <c r="AK59" s="264"/>
      <c r="AL59" s="264"/>
      <c r="AP59" s="199"/>
      <c r="AV59" s="265"/>
      <c r="AW59" s="265"/>
      <c r="AX59" s="265"/>
      <c r="AY59" s="265"/>
      <c r="AZ59" s="265"/>
      <c r="BA59" s="199"/>
      <c r="BB59" s="265"/>
      <c r="BC59" s="199"/>
      <c r="BD59" s="264"/>
    </row>
    <row r="60" spans="2:56" s="201" customFormat="1" ht="19.5" x14ac:dyDescent="0.2">
      <c r="B60" s="305"/>
      <c r="D60" s="276" t="s">
        <v>290</v>
      </c>
      <c r="F60" s="318" t="s">
        <v>411</v>
      </c>
      <c r="I60" s="266"/>
      <c r="K60" s="306"/>
      <c r="AK60" s="199"/>
      <c r="AL60" s="199"/>
    </row>
    <row r="61" spans="2:56" s="201" customFormat="1" ht="16.5" customHeight="1" x14ac:dyDescent="0.2">
      <c r="B61" s="310"/>
      <c r="C61" s="269" t="s">
        <v>47</v>
      </c>
      <c r="D61" s="269" t="s">
        <v>340</v>
      </c>
      <c r="E61" s="270" t="s">
        <v>412</v>
      </c>
      <c r="F61" s="271" t="s">
        <v>413</v>
      </c>
      <c r="G61" s="272" t="s">
        <v>400</v>
      </c>
      <c r="H61" s="273">
        <v>1</v>
      </c>
      <c r="I61" s="274"/>
      <c r="J61" s="275">
        <f>ROUND(I61*H61,2)</f>
        <v>0</v>
      </c>
      <c r="K61" s="323" t="s">
        <v>292</v>
      </c>
      <c r="AI61" s="264"/>
      <c r="AK61" s="264"/>
      <c r="AL61" s="264"/>
      <c r="AP61" s="199"/>
      <c r="AV61" s="265"/>
      <c r="AW61" s="265"/>
      <c r="AX61" s="265"/>
      <c r="AY61" s="265"/>
      <c r="AZ61" s="265"/>
      <c r="BA61" s="199"/>
      <c r="BB61" s="265"/>
      <c r="BC61" s="199"/>
      <c r="BD61" s="264"/>
    </row>
    <row r="62" spans="2:56" s="201" customFormat="1" ht="19.5" x14ac:dyDescent="0.2">
      <c r="B62" s="305"/>
      <c r="D62" s="276" t="s">
        <v>290</v>
      </c>
      <c r="F62" s="318" t="s">
        <v>411</v>
      </c>
      <c r="I62" s="266"/>
      <c r="K62" s="306"/>
      <c r="AK62" s="199"/>
      <c r="AL62" s="199"/>
    </row>
    <row r="63" spans="2:56" s="201" customFormat="1" ht="21.75" customHeight="1" x14ac:dyDescent="0.2">
      <c r="B63" s="310"/>
      <c r="C63" s="253" t="s">
        <v>414</v>
      </c>
      <c r="D63" s="253" t="s">
        <v>390</v>
      </c>
      <c r="E63" s="254" t="s">
        <v>415</v>
      </c>
      <c r="F63" s="255" t="s">
        <v>416</v>
      </c>
      <c r="G63" s="256" t="s">
        <v>400</v>
      </c>
      <c r="H63" s="257">
        <v>1</v>
      </c>
      <c r="I63" s="258"/>
      <c r="J63" s="259">
        <f>ROUND(I63*H63,2)</f>
        <v>0</v>
      </c>
      <c r="K63" s="322" t="s">
        <v>394</v>
      </c>
      <c r="AI63" s="264"/>
      <c r="AK63" s="264"/>
      <c r="AL63" s="264"/>
      <c r="AP63" s="199"/>
      <c r="AV63" s="265"/>
      <c r="AW63" s="265"/>
      <c r="AX63" s="265"/>
      <c r="AY63" s="265"/>
      <c r="AZ63" s="265"/>
      <c r="BA63" s="199"/>
      <c r="BB63" s="265"/>
      <c r="BC63" s="199"/>
      <c r="BD63" s="264"/>
    </row>
    <row r="64" spans="2:56" s="201" customFormat="1" x14ac:dyDescent="0.2">
      <c r="B64" s="305"/>
      <c r="D64" s="311" t="s">
        <v>396</v>
      </c>
      <c r="F64" s="317" t="s">
        <v>417</v>
      </c>
      <c r="I64" s="266"/>
      <c r="K64" s="306"/>
      <c r="AK64" s="199"/>
      <c r="AL64" s="199"/>
    </row>
    <row r="65" spans="2:56" s="201" customFormat="1" ht="101.25" customHeight="1" x14ac:dyDescent="0.2">
      <c r="B65" s="310"/>
      <c r="C65" s="269" t="s">
        <v>418</v>
      </c>
      <c r="D65" s="269" t="s">
        <v>340</v>
      </c>
      <c r="E65" s="270" t="s">
        <v>419</v>
      </c>
      <c r="F65" s="271" t="s">
        <v>420</v>
      </c>
      <c r="G65" s="272" t="s">
        <v>400</v>
      </c>
      <c r="H65" s="273">
        <v>1</v>
      </c>
      <c r="I65" s="274"/>
      <c r="J65" s="275">
        <f>ROUND(I65*H65,2)</f>
        <v>0</v>
      </c>
      <c r="K65" s="323" t="s">
        <v>292</v>
      </c>
      <c r="AI65" s="264"/>
      <c r="AK65" s="264"/>
      <c r="AL65" s="264"/>
      <c r="AP65" s="199"/>
      <c r="AV65" s="265"/>
      <c r="AW65" s="265"/>
      <c r="AX65" s="265"/>
      <c r="AY65" s="265"/>
      <c r="AZ65" s="265"/>
      <c r="BA65" s="199"/>
      <c r="BB65" s="265"/>
      <c r="BC65" s="199"/>
      <c r="BD65" s="264"/>
    </row>
    <row r="66" spans="2:56" s="201" customFormat="1" ht="21.75" customHeight="1" x14ac:dyDescent="0.2">
      <c r="B66" s="310"/>
      <c r="C66" s="253" t="s">
        <v>336</v>
      </c>
      <c r="D66" s="253" t="s">
        <v>390</v>
      </c>
      <c r="E66" s="254" t="s">
        <v>421</v>
      </c>
      <c r="F66" s="255" t="s">
        <v>422</v>
      </c>
      <c r="G66" s="256" t="s">
        <v>400</v>
      </c>
      <c r="H66" s="257">
        <v>6</v>
      </c>
      <c r="I66" s="258"/>
      <c r="J66" s="259">
        <f>ROUND(I66*H66,2)</f>
        <v>0</v>
      </c>
      <c r="K66" s="322" t="s">
        <v>394</v>
      </c>
      <c r="AI66" s="264"/>
      <c r="AK66" s="264"/>
      <c r="AL66" s="264"/>
      <c r="AP66" s="199"/>
      <c r="AV66" s="265"/>
      <c r="AW66" s="265"/>
      <c r="AX66" s="265"/>
      <c r="AY66" s="265"/>
      <c r="AZ66" s="265"/>
      <c r="BA66" s="199"/>
      <c r="BB66" s="265"/>
      <c r="BC66" s="199"/>
      <c r="BD66" s="264"/>
    </row>
    <row r="67" spans="2:56" s="201" customFormat="1" x14ac:dyDescent="0.2">
      <c r="B67" s="305"/>
      <c r="D67" s="311" t="s">
        <v>396</v>
      </c>
      <c r="F67" s="317" t="s">
        <v>423</v>
      </c>
      <c r="I67" s="266"/>
      <c r="K67" s="306"/>
      <c r="AK67" s="199"/>
      <c r="AL67" s="199"/>
    </row>
    <row r="68" spans="2:56" s="201" customFormat="1" ht="49.15" customHeight="1" x14ac:dyDescent="0.2">
      <c r="B68" s="310"/>
      <c r="C68" s="269" t="s">
        <v>342</v>
      </c>
      <c r="D68" s="269" t="s">
        <v>340</v>
      </c>
      <c r="E68" s="270" t="s">
        <v>424</v>
      </c>
      <c r="F68" s="271" t="s">
        <v>425</v>
      </c>
      <c r="G68" s="272" t="s">
        <v>400</v>
      </c>
      <c r="H68" s="273">
        <v>4</v>
      </c>
      <c r="I68" s="274"/>
      <c r="J68" s="275">
        <f>ROUND(I68*H68,2)</f>
        <v>0</v>
      </c>
      <c r="K68" s="323" t="s">
        <v>292</v>
      </c>
      <c r="AI68" s="264"/>
      <c r="AK68" s="264"/>
      <c r="AL68" s="264"/>
      <c r="AP68" s="199"/>
      <c r="AV68" s="265"/>
      <c r="AW68" s="265"/>
      <c r="AX68" s="265"/>
      <c r="AY68" s="265"/>
      <c r="AZ68" s="265"/>
      <c r="BA68" s="199"/>
      <c r="BB68" s="265"/>
      <c r="BC68" s="199"/>
      <c r="BD68" s="264"/>
    </row>
    <row r="69" spans="2:56" s="201" customFormat="1" ht="55.5" customHeight="1" x14ac:dyDescent="0.2">
      <c r="B69" s="310"/>
      <c r="C69" s="269" t="s">
        <v>426</v>
      </c>
      <c r="D69" s="269" t="s">
        <v>340</v>
      </c>
      <c r="E69" s="270" t="s">
        <v>427</v>
      </c>
      <c r="F69" s="271" t="s">
        <v>428</v>
      </c>
      <c r="G69" s="272" t="s">
        <v>400</v>
      </c>
      <c r="H69" s="273">
        <v>2</v>
      </c>
      <c r="I69" s="274"/>
      <c r="J69" s="275">
        <f>ROUND(I69*H69,2)</f>
        <v>0</v>
      </c>
      <c r="K69" s="323" t="s">
        <v>292</v>
      </c>
      <c r="AI69" s="264"/>
      <c r="AK69" s="264"/>
      <c r="AL69" s="264"/>
      <c r="AP69" s="199"/>
      <c r="AV69" s="265"/>
      <c r="AW69" s="265"/>
      <c r="AX69" s="265"/>
      <c r="AY69" s="265"/>
      <c r="AZ69" s="265"/>
      <c r="BA69" s="199"/>
      <c r="BB69" s="265"/>
      <c r="BC69" s="199"/>
      <c r="BD69" s="264"/>
    </row>
    <row r="70" spans="2:56" s="240" customFormat="1" ht="25.9" customHeight="1" x14ac:dyDescent="0.2">
      <c r="B70" s="309"/>
      <c r="D70" s="242" t="s">
        <v>387</v>
      </c>
      <c r="E70" s="243" t="s">
        <v>340</v>
      </c>
      <c r="F70" s="243" t="s">
        <v>429</v>
      </c>
      <c r="I70" s="244"/>
      <c r="J70" s="245">
        <f>J71+J127+J221</f>
        <v>0</v>
      </c>
      <c r="K70" s="321"/>
      <c r="AI70" s="242"/>
      <c r="AK70" s="249"/>
      <c r="AL70" s="249"/>
      <c r="AP70" s="242"/>
      <c r="BB70" s="250"/>
    </row>
    <row r="71" spans="2:56" s="240" customFormat="1" ht="22.9" customHeight="1" x14ac:dyDescent="0.2">
      <c r="B71" s="309"/>
      <c r="D71" s="242" t="s">
        <v>387</v>
      </c>
      <c r="E71" s="251" t="s">
        <v>430</v>
      </c>
      <c r="F71" s="251" t="s">
        <v>431</v>
      </c>
      <c r="I71" s="244"/>
      <c r="J71" s="252">
        <f>SUM(J72:J125)</f>
        <v>0</v>
      </c>
      <c r="K71" s="321"/>
      <c r="AI71" s="242"/>
      <c r="AK71" s="249"/>
      <c r="AL71" s="249"/>
      <c r="AP71" s="242"/>
      <c r="BB71" s="250"/>
    </row>
    <row r="72" spans="2:56" s="201" customFormat="1" ht="21.75" customHeight="1" x14ac:dyDescent="0.2">
      <c r="B72" s="310"/>
      <c r="C72" s="253" t="s">
        <v>432</v>
      </c>
      <c r="D72" s="253" t="s">
        <v>390</v>
      </c>
      <c r="E72" s="254" t="s">
        <v>433</v>
      </c>
      <c r="F72" s="255" t="s">
        <v>434</v>
      </c>
      <c r="G72" s="256" t="s">
        <v>400</v>
      </c>
      <c r="H72" s="257">
        <v>46</v>
      </c>
      <c r="I72" s="258"/>
      <c r="J72" s="259">
        <f>ROUND(I72*H72,2)</f>
        <v>0</v>
      </c>
      <c r="K72" s="322" t="s">
        <v>394</v>
      </c>
      <c r="AI72" s="264"/>
      <c r="AK72" s="264"/>
      <c r="AL72" s="264"/>
      <c r="AP72" s="199"/>
      <c r="AV72" s="265"/>
      <c r="AW72" s="265"/>
      <c r="AX72" s="265"/>
      <c r="AY72" s="265"/>
      <c r="AZ72" s="265"/>
      <c r="BA72" s="199"/>
      <c r="BB72" s="265"/>
      <c r="BC72" s="199"/>
      <c r="BD72" s="264"/>
    </row>
    <row r="73" spans="2:56" s="201" customFormat="1" x14ac:dyDescent="0.2">
      <c r="B73" s="305"/>
      <c r="D73" s="311" t="s">
        <v>396</v>
      </c>
      <c r="F73" s="317" t="s">
        <v>436</v>
      </c>
      <c r="I73" s="266"/>
      <c r="K73" s="306"/>
      <c r="AK73" s="199"/>
      <c r="AL73" s="199"/>
    </row>
    <row r="74" spans="2:56" s="277" customFormat="1" x14ac:dyDescent="0.2">
      <c r="B74" s="313"/>
      <c r="D74" s="276" t="s">
        <v>95</v>
      </c>
      <c r="E74" s="278" t="s">
        <v>292</v>
      </c>
      <c r="F74" s="279" t="s">
        <v>437</v>
      </c>
      <c r="H74" s="280">
        <v>46</v>
      </c>
      <c r="I74" s="281"/>
      <c r="K74" s="324"/>
      <c r="AK74" s="278"/>
      <c r="AL74" s="278"/>
      <c r="AP74" s="278"/>
    </row>
    <row r="75" spans="2:56" s="201" customFormat="1" ht="21.75" customHeight="1" x14ac:dyDescent="0.2">
      <c r="B75" s="310"/>
      <c r="C75" s="253" t="s">
        <v>438</v>
      </c>
      <c r="D75" s="253" t="s">
        <v>390</v>
      </c>
      <c r="E75" s="254" t="s">
        <v>439</v>
      </c>
      <c r="F75" s="255" t="s">
        <v>440</v>
      </c>
      <c r="G75" s="256" t="s">
        <v>400</v>
      </c>
      <c r="H75" s="257">
        <v>4</v>
      </c>
      <c r="I75" s="258"/>
      <c r="J75" s="259">
        <f>ROUND(I75*H75,2)</f>
        <v>0</v>
      </c>
      <c r="K75" s="322" t="s">
        <v>394</v>
      </c>
      <c r="AI75" s="264"/>
      <c r="AK75" s="264"/>
      <c r="AL75" s="264"/>
      <c r="AP75" s="199"/>
      <c r="AV75" s="265"/>
      <c r="AW75" s="265"/>
      <c r="AX75" s="265"/>
      <c r="AY75" s="265"/>
      <c r="AZ75" s="265"/>
      <c r="BA75" s="199"/>
      <c r="BB75" s="265"/>
      <c r="BC75" s="199"/>
      <c r="BD75" s="264"/>
    </row>
    <row r="76" spans="2:56" s="201" customFormat="1" x14ac:dyDescent="0.2">
      <c r="B76" s="305"/>
      <c r="D76" s="311" t="s">
        <v>396</v>
      </c>
      <c r="F76" s="317" t="s">
        <v>441</v>
      </c>
      <c r="I76" s="266"/>
      <c r="K76" s="306"/>
      <c r="AK76" s="199"/>
      <c r="AL76" s="199"/>
    </row>
    <row r="77" spans="2:56" s="201" customFormat="1" ht="21.75" customHeight="1" x14ac:dyDescent="0.2">
      <c r="B77" s="310"/>
      <c r="C77" s="253" t="s">
        <v>442</v>
      </c>
      <c r="D77" s="253" t="s">
        <v>390</v>
      </c>
      <c r="E77" s="254" t="s">
        <v>443</v>
      </c>
      <c r="F77" s="255" t="s">
        <v>444</v>
      </c>
      <c r="G77" s="256" t="s">
        <v>400</v>
      </c>
      <c r="H77" s="257">
        <v>4</v>
      </c>
      <c r="I77" s="258"/>
      <c r="J77" s="259">
        <f>ROUND(I77*H77,2)</f>
        <v>0</v>
      </c>
      <c r="K77" s="322" t="s">
        <v>394</v>
      </c>
      <c r="AI77" s="264"/>
      <c r="AK77" s="264"/>
      <c r="AL77" s="264"/>
      <c r="AP77" s="199"/>
      <c r="AV77" s="265"/>
      <c r="AW77" s="265"/>
      <c r="AX77" s="265"/>
      <c r="AY77" s="265"/>
      <c r="AZ77" s="265"/>
      <c r="BA77" s="199"/>
      <c r="BB77" s="265"/>
      <c r="BC77" s="199"/>
      <c r="BD77" s="264"/>
    </row>
    <row r="78" spans="2:56" s="201" customFormat="1" x14ac:dyDescent="0.2">
      <c r="B78" s="305"/>
      <c r="D78" s="311" t="s">
        <v>396</v>
      </c>
      <c r="F78" s="317" t="s">
        <v>445</v>
      </c>
      <c r="I78" s="266"/>
      <c r="K78" s="306"/>
      <c r="AK78" s="199"/>
      <c r="AL78" s="199"/>
    </row>
    <row r="79" spans="2:56" s="201" customFormat="1" ht="16.5" customHeight="1" x14ac:dyDescent="0.2">
      <c r="B79" s="310"/>
      <c r="C79" s="253" t="s">
        <v>446</v>
      </c>
      <c r="D79" s="253" t="s">
        <v>390</v>
      </c>
      <c r="E79" s="254" t="s">
        <v>447</v>
      </c>
      <c r="F79" s="255" t="s">
        <v>448</v>
      </c>
      <c r="G79" s="256" t="s">
        <v>400</v>
      </c>
      <c r="H79" s="257">
        <v>2</v>
      </c>
      <c r="I79" s="258"/>
      <c r="J79" s="259">
        <f>ROUND(I79*H79,2)</f>
        <v>0</v>
      </c>
      <c r="K79" s="322" t="s">
        <v>394</v>
      </c>
      <c r="AI79" s="264"/>
      <c r="AK79" s="264"/>
      <c r="AL79" s="264"/>
      <c r="AP79" s="199"/>
      <c r="AV79" s="265"/>
      <c r="AW79" s="265"/>
      <c r="AX79" s="265"/>
      <c r="AY79" s="265"/>
      <c r="AZ79" s="265"/>
      <c r="BA79" s="199"/>
      <c r="BB79" s="265"/>
      <c r="BC79" s="199"/>
      <c r="BD79" s="264"/>
    </row>
    <row r="80" spans="2:56" s="201" customFormat="1" x14ac:dyDescent="0.2">
      <c r="B80" s="305"/>
      <c r="D80" s="311" t="s">
        <v>396</v>
      </c>
      <c r="F80" s="317" t="s">
        <v>449</v>
      </c>
      <c r="I80" s="266"/>
      <c r="K80" s="306"/>
      <c r="AK80" s="199"/>
      <c r="AL80" s="199"/>
    </row>
    <row r="81" spans="2:56" s="201" customFormat="1" ht="16.5" customHeight="1" x14ac:dyDescent="0.2">
      <c r="B81" s="310"/>
      <c r="C81" s="269" t="s">
        <v>450</v>
      </c>
      <c r="D81" s="269" t="s">
        <v>340</v>
      </c>
      <c r="E81" s="270" t="s">
        <v>451</v>
      </c>
      <c r="F81" s="271" t="s">
        <v>452</v>
      </c>
      <c r="G81" s="272" t="s">
        <v>400</v>
      </c>
      <c r="H81" s="273">
        <v>2</v>
      </c>
      <c r="I81" s="274"/>
      <c r="J81" s="275">
        <f>ROUND(I81*H81,2)</f>
        <v>0</v>
      </c>
      <c r="K81" s="323" t="s">
        <v>292</v>
      </c>
      <c r="AI81" s="264"/>
      <c r="AK81" s="264"/>
      <c r="AL81" s="264"/>
      <c r="AP81" s="199"/>
      <c r="AV81" s="265"/>
      <c r="AW81" s="265"/>
      <c r="AX81" s="265"/>
      <c r="AY81" s="265"/>
      <c r="AZ81" s="265"/>
      <c r="BA81" s="199"/>
      <c r="BB81" s="265"/>
      <c r="BC81" s="199"/>
      <c r="BD81" s="264"/>
    </row>
    <row r="82" spans="2:56" s="201" customFormat="1" ht="16.5" customHeight="1" x14ac:dyDescent="0.2">
      <c r="B82" s="310"/>
      <c r="C82" s="269" t="s">
        <v>408</v>
      </c>
      <c r="D82" s="269" t="s">
        <v>340</v>
      </c>
      <c r="E82" s="270" t="s">
        <v>453</v>
      </c>
      <c r="F82" s="271" t="s">
        <v>454</v>
      </c>
      <c r="G82" s="272" t="s">
        <v>182</v>
      </c>
      <c r="H82" s="273">
        <v>4</v>
      </c>
      <c r="I82" s="274"/>
      <c r="J82" s="275">
        <f>ROUND(I82*H82,2)</f>
        <v>0</v>
      </c>
      <c r="K82" s="323" t="s">
        <v>292</v>
      </c>
      <c r="AI82" s="264"/>
      <c r="AK82" s="264"/>
      <c r="AL82" s="264"/>
      <c r="AP82" s="199"/>
      <c r="AV82" s="265"/>
      <c r="AW82" s="265"/>
      <c r="AX82" s="265"/>
      <c r="AY82" s="265"/>
      <c r="AZ82" s="265"/>
      <c r="BA82" s="199"/>
      <c r="BB82" s="265"/>
      <c r="BC82" s="199"/>
      <c r="BD82" s="264"/>
    </row>
    <row r="83" spans="2:56" s="201" customFormat="1" ht="16.5" customHeight="1" x14ac:dyDescent="0.2">
      <c r="B83" s="310"/>
      <c r="C83" s="253" t="s">
        <v>455</v>
      </c>
      <c r="D83" s="253" t="s">
        <v>390</v>
      </c>
      <c r="E83" s="254" t="s">
        <v>456</v>
      </c>
      <c r="F83" s="255" t="s">
        <v>457</v>
      </c>
      <c r="G83" s="256" t="s">
        <v>400</v>
      </c>
      <c r="H83" s="257">
        <v>2</v>
      </c>
      <c r="I83" s="258"/>
      <c r="J83" s="259">
        <f>ROUND(I83*H83,2)</f>
        <v>0</v>
      </c>
      <c r="K83" s="322" t="s">
        <v>394</v>
      </c>
      <c r="AI83" s="264"/>
      <c r="AK83" s="264"/>
      <c r="AL83" s="264"/>
      <c r="AP83" s="199"/>
      <c r="AV83" s="265"/>
      <c r="AW83" s="265"/>
      <c r="AX83" s="265"/>
      <c r="AY83" s="265"/>
      <c r="AZ83" s="265"/>
      <c r="BA83" s="199"/>
      <c r="BB83" s="265"/>
      <c r="BC83" s="199"/>
      <c r="BD83" s="264"/>
    </row>
    <row r="84" spans="2:56" s="201" customFormat="1" x14ac:dyDescent="0.2">
      <c r="B84" s="305"/>
      <c r="D84" s="311" t="s">
        <v>396</v>
      </c>
      <c r="F84" s="317" t="s">
        <v>458</v>
      </c>
      <c r="I84" s="266"/>
      <c r="K84" s="306"/>
      <c r="AK84" s="199"/>
      <c r="AL84" s="199"/>
    </row>
    <row r="85" spans="2:56" s="201" customFormat="1" ht="16.5" customHeight="1" x14ac:dyDescent="0.2">
      <c r="B85" s="310"/>
      <c r="C85" s="253" t="s">
        <v>459</v>
      </c>
      <c r="D85" s="253" t="s">
        <v>390</v>
      </c>
      <c r="E85" s="254" t="s">
        <v>460</v>
      </c>
      <c r="F85" s="255" t="s">
        <v>461</v>
      </c>
      <c r="G85" s="256" t="s">
        <v>400</v>
      </c>
      <c r="H85" s="257">
        <v>1</v>
      </c>
      <c r="I85" s="258"/>
      <c r="J85" s="259">
        <f>ROUND(I85*H85,2)</f>
        <v>0</v>
      </c>
      <c r="K85" s="322" t="s">
        <v>394</v>
      </c>
      <c r="AI85" s="264"/>
      <c r="AK85" s="264"/>
      <c r="AL85" s="264"/>
      <c r="AP85" s="199"/>
      <c r="AV85" s="265"/>
      <c r="AW85" s="265"/>
      <c r="AX85" s="265"/>
      <c r="AY85" s="265"/>
      <c r="AZ85" s="265"/>
      <c r="BA85" s="199"/>
      <c r="BB85" s="265"/>
      <c r="BC85" s="199"/>
      <c r="BD85" s="264"/>
    </row>
    <row r="86" spans="2:56" s="201" customFormat="1" x14ac:dyDescent="0.2">
      <c r="B86" s="305"/>
      <c r="D86" s="311" t="s">
        <v>396</v>
      </c>
      <c r="F86" s="317" t="s">
        <v>462</v>
      </c>
      <c r="I86" s="266"/>
      <c r="K86" s="306"/>
      <c r="AK86" s="199"/>
      <c r="AL86" s="199"/>
    </row>
    <row r="87" spans="2:56" s="201" customFormat="1" ht="16.5" customHeight="1" x14ac:dyDescent="0.2">
      <c r="B87" s="310"/>
      <c r="C87" s="269" t="s">
        <v>463</v>
      </c>
      <c r="D87" s="269" t="s">
        <v>340</v>
      </c>
      <c r="E87" s="270" t="s">
        <v>464</v>
      </c>
      <c r="F87" s="271" t="s">
        <v>465</v>
      </c>
      <c r="G87" s="272" t="s">
        <v>400</v>
      </c>
      <c r="H87" s="273">
        <v>1</v>
      </c>
      <c r="I87" s="274"/>
      <c r="J87" s="275">
        <f>ROUND(I87*H87,2)</f>
        <v>0</v>
      </c>
      <c r="K87" s="323" t="s">
        <v>292</v>
      </c>
      <c r="AI87" s="264"/>
      <c r="AK87" s="264"/>
      <c r="AL87" s="264"/>
      <c r="AP87" s="199"/>
      <c r="AV87" s="265"/>
      <c r="AW87" s="265"/>
      <c r="AX87" s="265"/>
      <c r="AY87" s="265"/>
      <c r="AZ87" s="265"/>
      <c r="BA87" s="199"/>
      <c r="BB87" s="265"/>
      <c r="BC87" s="199"/>
      <c r="BD87" s="264"/>
    </row>
    <row r="88" spans="2:56" s="201" customFormat="1" ht="16.5" customHeight="1" x14ac:dyDescent="0.2">
      <c r="B88" s="310"/>
      <c r="C88" s="269" t="s">
        <v>466</v>
      </c>
      <c r="D88" s="269" t="s">
        <v>340</v>
      </c>
      <c r="E88" s="270" t="s">
        <v>467</v>
      </c>
      <c r="F88" s="271" t="s">
        <v>468</v>
      </c>
      <c r="G88" s="272" t="s">
        <v>400</v>
      </c>
      <c r="H88" s="273">
        <v>2</v>
      </c>
      <c r="I88" s="274"/>
      <c r="J88" s="275">
        <f>ROUND(I88*H88,2)</f>
        <v>0</v>
      </c>
      <c r="K88" s="323" t="s">
        <v>394</v>
      </c>
      <c r="AI88" s="264"/>
      <c r="AK88" s="264"/>
      <c r="AL88" s="264"/>
      <c r="AP88" s="199"/>
      <c r="AV88" s="265"/>
      <c r="AW88" s="265"/>
      <c r="AX88" s="265"/>
      <c r="AY88" s="265"/>
      <c r="AZ88" s="265"/>
      <c r="BA88" s="199"/>
      <c r="BB88" s="265"/>
      <c r="BC88" s="199"/>
      <c r="BD88" s="264"/>
    </row>
    <row r="89" spans="2:56" s="201" customFormat="1" ht="16.5" customHeight="1" x14ac:dyDescent="0.2">
      <c r="B89" s="310"/>
      <c r="C89" s="253" t="s">
        <v>469</v>
      </c>
      <c r="D89" s="253" t="s">
        <v>390</v>
      </c>
      <c r="E89" s="254" t="s">
        <v>470</v>
      </c>
      <c r="F89" s="255" t="s">
        <v>471</v>
      </c>
      <c r="G89" s="256" t="s">
        <v>400</v>
      </c>
      <c r="H89" s="257">
        <v>2</v>
      </c>
      <c r="I89" s="258"/>
      <c r="J89" s="259">
        <f>ROUND(I89*H89,2)</f>
        <v>0</v>
      </c>
      <c r="K89" s="322" t="s">
        <v>394</v>
      </c>
      <c r="AI89" s="264"/>
      <c r="AK89" s="264"/>
      <c r="AL89" s="264"/>
      <c r="AP89" s="199"/>
      <c r="AV89" s="265"/>
      <c r="AW89" s="265"/>
      <c r="AX89" s="265"/>
      <c r="AY89" s="265"/>
      <c r="AZ89" s="265"/>
      <c r="BA89" s="199"/>
      <c r="BB89" s="265"/>
      <c r="BC89" s="199"/>
      <c r="BD89" s="264"/>
    </row>
    <row r="90" spans="2:56" s="201" customFormat="1" x14ac:dyDescent="0.2">
      <c r="B90" s="305"/>
      <c r="D90" s="311" t="s">
        <v>396</v>
      </c>
      <c r="F90" s="317" t="s">
        <v>472</v>
      </c>
      <c r="I90" s="266"/>
      <c r="K90" s="306"/>
      <c r="AK90" s="199"/>
      <c r="AL90" s="199"/>
    </row>
    <row r="91" spans="2:56" s="201" customFormat="1" ht="37.9" customHeight="1" x14ac:dyDescent="0.2">
      <c r="B91" s="310"/>
      <c r="C91" s="269" t="s">
        <v>473</v>
      </c>
      <c r="D91" s="269" t="s">
        <v>340</v>
      </c>
      <c r="E91" s="270" t="s">
        <v>474</v>
      </c>
      <c r="F91" s="271" t="s">
        <v>475</v>
      </c>
      <c r="G91" s="272" t="s">
        <v>400</v>
      </c>
      <c r="H91" s="273">
        <v>2</v>
      </c>
      <c r="I91" s="274"/>
      <c r="J91" s="275">
        <f>ROUND(I91*H91,2)</f>
        <v>0</v>
      </c>
      <c r="K91" s="323" t="s">
        <v>292</v>
      </c>
      <c r="AI91" s="264"/>
      <c r="AK91" s="264"/>
      <c r="AL91" s="264"/>
      <c r="AP91" s="199"/>
      <c r="AV91" s="265"/>
      <c r="AW91" s="265"/>
      <c r="AX91" s="265"/>
      <c r="AY91" s="265"/>
      <c r="AZ91" s="265"/>
      <c r="BA91" s="199"/>
      <c r="BB91" s="265"/>
      <c r="BC91" s="199"/>
      <c r="BD91" s="264"/>
    </row>
    <row r="92" spans="2:56" s="201" customFormat="1" ht="24.2" customHeight="1" x14ac:dyDescent="0.2">
      <c r="B92" s="310"/>
      <c r="C92" s="253" t="s">
        <v>476</v>
      </c>
      <c r="D92" s="253" t="s">
        <v>390</v>
      </c>
      <c r="E92" s="254" t="s">
        <v>477</v>
      </c>
      <c r="F92" s="255" t="s">
        <v>478</v>
      </c>
      <c r="G92" s="256" t="s">
        <v>182</v>
      </c>
      <c r="H92" s="257">
        <v>128</v>
      </c>
      <c r="I92" s="258"/>
      <c r="J92" s="259">
        <f>ROUND(I92*H92,2)</f>
        <v>0</v>
      </c>
      <c r="K92" s="322" t="s">
        <v>394</v>
      </c>
      <c r="AI92" s="264"/>
      <c r="AK92" s="264"/>
      <c r="AL92" s="264"/>
      <c r="AP92" s="199"/>
      <c r="AV92" s="265"/>
      <c r="AW92" s="265"/>
      <c r="AX92" s="265"/>
      <c r="AY92" s="265"/>
      <c r="AZ92" s="265"/>
      <c r="BA92" s="199"/>
      <c r="BB92" s="265"/>
      <c r="BC92" s="199"/>
      <c r="BD92" s="264"/>
    </row>
    <row r="93" spans="2:56" s="201" customFormat="1" x14ac:dyDescent="0.2">
      <c r="B93" s="305"/>
      <c r="D93" s="311" t="s">
        <v>396</v>
      </c>
      <c r="F93" s="317" t="s">
        <v>479</v>
      </c>
      <c r="I93" s="266"/>
      <c r="K93" s="306"/>
      <c r="AK93" s="199"/>
      <c r="AL93" s="199"/>
    </row>
    <row r="94" spans="2:56" s="277" customFormat="1" x14ac:dyDescent="0.2">
      <c r="B94" s="313"/>
      <c r="D94" s="276" t="s">
        <v>95</v>
      </c>
      <c r="E94" s="278" t="s">
        <v>292</v>
      </c>
      <c r="F94" s="279" t="s">
        <v>480</v>
      </c>
      <c r="H94" s="280">
        <v>128</v>
      </c>
      <c r="I94" s="281"/>
      <c r="K94" s="324"/>
      <c r="AK94" s="278"/>
      <c r="AL94" s="278"/>
      <c r="AP94" s="278"/>
    </row>
    <row r="95" spans="2:56" s="201" customFormat="1" ht="16.5" customHeight="1" x14ac:dyDescent="0.2">
      <c r="B95" s="310"/>
      <c r="C95" s="269" t="s">
        <v>481</v>
      </c>
      <c r="D95" s="269" t="s">
        <v>340</v>
      </c>
      <c r="E95" s="270" t="s">
        <v>482</v>
      </c>
      <c r="F95" s="271" t="s">
        <v>483</v>
      </c>
      <c r="G95" s="272" t="s">
        <v>484</v>
      </c>
      <c r="H95" s="273">
        <v>84.813000000000002</v>
      </c>
      <c r="I95" s="274"/>
      <c r="J95" s="275">
        <f>ROUND(I95*H95,2)</f>
        <v>0</v>
      </c>
      <c r="K95" s="323" t="s">
        <v>394</v>
      </c>
      <c r="AI95" s="264"/>
      <c r="AK95" s="264"/>
      <c r="AL95" s="264"/>
      <c r="AP95" s="199"/>
      <c r="AV95" s="265"/>
      <c r="AW95" s="265"/>
      <c r="AX95" s="265"/>
      <c r="AY95" s="265"/>
      <c r="AZ95" s="265"/>
      <c r="BA95" s="199"/>
      <c r="BB95" s="265"/>
      <c r="BC95" s="199"/>
      <c r="BD95" s="264"/>
    </row>
    <row r="96" spans="2:56" s="277" customFormat="1" x14ac:dyDescent="0.2">
      <c r="B96" s="313"/>
      <c r="D96" s="276" t="s">
        <v>95</v>
      </c>
      <c r="E96" s="278" t="s">
        <v>292</v>
      </c>
      <c r="F96" s="279" t="s">
        <v>485</v>
      </c>
      <c r="H96" s="280">
        <v>73.75</v>
      </c>
      <c r="I96" s="281"/>
      <c r="K96" s="324"/>
      <c r="AK96" s="278"/>
      <c r="AL96" s="278"/>
      <c r="AP96" s="278"/>
    </row>
    <row r="97" spans="2:56" s="277" customFormat="1" x14ac:dyDescent="0.2">
      <c r="B97" s="313"/>
      <c r="D97" s="276" t="s">
        <v>95</v>
      </c>
      <c r="F97" s="279" t="s">
        <v>486</v>
      </c>
      <c r="H97" s="280">
        <v>84.813000000000002</v>
      </c>
      <c r="I97" s="281"/>
      <c r="K97" s="324"/>
      <c r="AK97" s="278"/>
      <c r="AL97" s="278"/>
      <c r="AP97" s="278"/>
    </row>
    <row r="98" spans="2:56" s="201" customFormat="1" ht="16.5" customHeight="1" x14ac:dyDescent="0.2">
      <c r="B98" s="310"/>
      <c r="C98" s="269" t="s">
        <v>487</v>
      </c>
      <c r="D98" s="269" t="s">
        <v>340</v>
      </c>
      <c r="E98" s="270" t="s">
        <v>488</v>
      </c>
      <c r="F98" s="271" t="s">
        <v>489</v>
      </c>
      <c r="G98" s="272" t="s">
        <v>484</v>
      </c>
      <c r="H98" s="273">
        <v>5</v>
      </c>
      <c r="I98" s="274"/>
      <c r="J98" s="275">
        <f>ROUND(I98*H98,2)</f>
        <v>0</v>
      </c>
      <c r="K98" s="323" t="s">
        <v>394</v>
      </c>
      <c r="AI98" s="264"/>
      <c r="AK98" s="264"/>
      <c r="AL98" s="264"/>
      <c r="AP98" s="199"/>
      <c r="AV98" s="265"/>
      <c r="AW98" s="265"/>
      <c r="AX98" s="265"/>
      <c r="AY98" s="265"/>
      <c r="AZ98" s="265"/>
      <c r="BA98" s="199"/>
      <c r="BB98" s="265"/>
      <c r="BC98" s="199"/>
      <c r="BD98" s="264"/>
    </row>
    <row r="99" spans="2:56" s="277" customFormat="1" x14ac:dyDescent="0.2">
      <c r="B99" s="313"/>
      <c r="D99" s="276" t="s">
        <v>95</v>
      </c>
      <c r="E99" s="278" t="s">
        <v>292</v>
      </c>
      <c r="F99" s="279" t="s">
        <v>490</v>
      </c>
      <c r="H99" s="280">
        <v>4.7619999999999996</v>
      </c>
      <c r="I99" s="281"/>
      <c r="K99" s="324"/>
      <c r="AK99" s="278"/>
      <c r="AL99" s="278"/>
      <c r="AP99" s="278"/>
    </row>
    <row r="100" spans="2:56" s="277" customFormat="1" x14ac:dyDescent="0.2">
      <c r="B100" s="313"/>
      <c r="D100" s="276" t="s">
        <v>95</v>
      </c>
      <c r="F100" s="279" t="s">
        <v>491</v>
      </c>
      <c r="H100" s="280">
        <v>5</v>
      </c>
      <c r="I100" s="281"/>
      <c r="K100" s="324"/>
      <c r="AK100" s="278"/>
      <c r="AL100" s="278"/>
      <c r="AP100" s="278"/>
    </row>
    <row r="101" spans="2:56" s="201" customFormat="1" ht="16.5" customHeight="1" x14ac:dyDescent="0.2">
      <c r="B101" s="310"/>
      <c r="C101" s="269" t="s">
        <v>492</v>
      </c>
      <c r="D101" s="269" t="s">
        <v>340</v>
      </c>
      <c r="E101" s="270" t="s">
        <v>493</v>
      </c>
      <c r="F101" s="271" t="s">
        <v>494</v>
      </c>
      <c r="G101" s="272" t="s">
        <v>400</v>
      </c>
      <c r="H101" s="273">
        <v>3</v>
      </c>
      <c r="I101" s="274"/>
      <c r="J101" s="275">
        <f>ROUND(I101*H101,2)</f>
        <v>0</v>
      </c>
      <c r="K101" s="323" t="s">
        <v>394</v>
      </c>
      <c r="AI101" s="264"/>
      <c r="AK101" s="264"/>
      <c r="AL101" s="264"/>
      <c r="AP101" s="199"/>
      <c r="AV101" s="265"/>
      <c r="AW101" s="265"/>
      <c r="AX101" s="265"/>
      <c r="AY101" s="265"/>
      <c r="AZ101" s="265"/>
      <c r="BA101" s="199"/>
      <c r="BB101" s="265"/>
      <c r="BC101" s="199"/>
      <c r="BD101" s="264"/>
    </row>
    <row r="102" spans="2:56" s="201" customFormat="1" ht="16.5" customHeight="1" x14ac:dyDescent="0.2">
      <c r="B102" s="310"/>
      <c r="C102" s="269" t="s">
        <v>495</v>
      </c>
      <c r="D102" s="269" t="s">
        <v>340</v>
      </c>
      <c r="E102" s="270" t="s">
        <v>496</v>
      </c>
      <c r="F102" s="271" t="s">
        <v>497</v>
      </c>
      <c r="G102" s="272" t="s">
        <v>400</v>
      </c>
      <c r="H102" s="273">
        <v>4</v>
      </c>
      <c r="I102" s="274"/>
      <c r="J102" s="275">
        <f>ROUND(I102*H102,2)</f>
        <v>0</v>
      </c>
      <c r="K102" s="323" t="s">
        <v>394</v>
      </c>
      <c r="AI102" s="264"/>
      <c r="AK102" s="264"/>
      <c r="AL102" s="264"/>
      <c r="AP102" s="199"/>
      <c r="AV102" s="265"/>
      <c r="AW102" s="265"/>
      <c r="AX102" s="265"/>
      <c r="AY102" s="265"/>
      <c r="AZ102" s="265"/>
      <c r="BA102" s="199"/>
      <c r="BB102" s="265"/>
      <c r="BC102" s="199"/>
      <c r="BD102" s="264"/>
    </row>
    <row r="103" spans="2:56" s="201" customFormat="1" ht="16.5" customHeight="1" x14ac:dyDescent="0.2">
      <c r="B103" s="310"/>
      <c r="C103" s="269" t="s">
        <v>498</v>
      </c>
      <c r="D103" s="269" t="s">
        <v>340</v>
      </c>
      <c r="E103" s="270" t="s">
        <v>499</v>
      </c>
      <c r="F103" s="271" t="s">
        <v>500</v>
      </c>
      <c r="G103" s="272" t="s">
        <v>484</v>
      </c>
      <c r="H103" s="273">
        <v>1</v>
      </c>
      <c r="I103" s="274"/>
      <c r="J103" s="275">
        <f>ROUND(I103*H103,2)</f>
        <v>0</v>
      </c>
      <c r="K103" s="323" t="s">
        <v>394</v>
      </c>
      <c r="AI103" s="264"/>
      <c r="AK103" s="264"/>
      <c r="AL103" s="264"/>
      <c r="AP103" s="199"/>
      <c r="AV103" s="265"/>
      <c r="AW103" s="265"/>
      <c r="AX103" s="265"/>
      <c r="AY103" s="265"/>
      <c r="AZ103" s="265"/>
      <c r="BA103" s="199"/>
      <c r="BB103" s="265"/>
      <c r="BC103" s="199"/>
      <c r="BD103" s="264"/>
    </row>
    <row r="104" spans="2:56" s="201" customFormat="1" ht="19.5" x14ac:dyDescent="0.2">
      <c r="B104" s="305"/>
      <c r="D104" s="276" t="s">
        <v>290</v>
      </c>
      <c r="F104" s="318" t="s">
        <v>501</v>
      </c>
      <c r="I104" s="266"/>
      <c r="K104" s="306"/>
      <c r="AK104" s="199"/>
      <c r="AL104" s="199"/>
    </row>
    <row r="105" spans="2:56" s="201" customFormat="1" ht="24.2" customHeight="1" x14ac:dyDescent="0.2">
      <c r="B105" s="310"/>
      <c r="C105" s="253" t="s">
        <v>502</v>
      </c>
      <c r="D105" s="253" t="s">
        <v>390</v>
      </c>
      <c r="E105" s="254" t="s">
        <v>503</v>
      </c>
      <c r="F105" s="255" t="s">
        <v>504</v>
      </c>
      <c r="G105" s="256" t="s">
        <v>400</v>
      </c>
      <c r="H105" s="257">
        <v>1</v>
      </c>
      <c r="I105" s="258"/>
      <c r="J105" s="259">
        <f>ROUND(I105*H105,2)</f>
        <v>0</v>
      </c>
      <c r="K105" s="322" t="s">
        <v>394</v>
      </c>
      <c r="AI105" s="264"/>
      <c r="AK105" s="264"/>
      <c r="AL105" s="264"/>
      <c r="AP105" s="199"/>
      <c r="AV105" s="265"/>
      <c r="AW105" s="265"/>
      <c r="AX105" s="265"/>
      <c r="AY105" s="265"/>
      <c r="AZ105" s="265"/>
      <c r="BA105" s="199"/>
      <c r="BB105" s="265"/>
      <c r="BC105" s="199"/>
      <c r="BD105" s="264"/>
    </row>
    <row r="106" spans="2:56" s="201" customFormat="1" x14ac:dyDescent="0.2">
      <c r="B106" s="305"/>
      <c r="D106" s="311" t="s">
        <v>396</v>
      </c>
      <c r="F106" s="317" t="s">
        <v>505</v>
      </c>
      <c r="I106" s="266"/>
      <c r="K106" s="306"/>
      <c r="AK106" s="199"/>
      <c r="AL106" s="199"/>
    </row>
    <row r="107" spans="2:56" s="201" customFormat="1" ht="16.5" customHeight="1" x14ac:dyDescent="0.2">
      <c r="B107" s="310"/>
      <c r="C107" s="269" t="s">
        <v>506</v>
      </c>
      <c r="D107" s="269" t="s">
        <v>340</v>
      </c>
      <c r="E107" s="270" t="s">
        <v>507</v>
      </c>
      <c r="F107" s="271" t="s">
        <v>508</v>
      </c>
      <c r="G107" s="272" t="s">
        <v>400</v>
      </c>
      <c r="H107" s="273">
        <v>1</v>
      </c>
      <c r="I107" s="274"/>
      <c r="J107" s="275">
        <f>ROUND(I107*H107,2)</f>
        <v>0</v>
      </c>
      <c r="K107" s="323" t="s">
        <v>394</v>
      </c>
      <c r="AI107" s="264"/>
      <c r="AK107" s="264"/>
      <c r="AL107" s="264"/>
      <c r="AP107" s="199"/>
      <c r="AV107" s="265"/>
      <c r="AW107" s="265"/>
      <c r="AX107" s="265"/>
      <c r="AY107" s="265"/>
      <c r="AZ107" s="265"/>
      <c r="BA107" s="199"/>
      <c r="BB107" s="265"/>
      <c r="BC107" s="199"/>
      <c r="BD107" s="264"/>
    </row>
    <row r="108" spans="2:56" s="201" customFormat="1" ht="24.2" customHeight="1" x14ac:dyDescent="0.2">
      <c r="B108" s="310"/>
      <c r="C108" s="253" t="s">
        <v>509</v>
      </c>
      <c r="D108" s="253" t="s">
        <v>390</v>
      </c>
      <c r="E108" s="254" t="s">
        <v>510</v>
      </c>
      <c r="F108" s="255" t="s">
        <v>511</v>
      </c>
      <c r="G108" s="256" t="s">
        <v>400</v>
      </c>
      <c r="H108" s="257">
        <v>1</v>
      </c>
      <c r="I108" s="258"/>
      <c r="J108" s="259">
        <f>ROUND(I108*H108,2)</f>
        <v>0</v>
      </c>
      <c r="K108" s="322" t="s">
        <v>394</v>
      </c>
      <c r="AI108" s="264"/>
      <c r="AK108" s="264"/>
      <c r="AL108" s="264"/>
      <c r="AP108" s="199"/>
      <c r="AV108" s="265"/>
      <c r="AW108" s="265"/>
      <c r="AX108" s="265"/>
      <c r="AY108" s="265"/>
      <c r="AZ108" s="265"/>
      <c r="BA108" s="199"/>
      <c r="BB108" s="265"/>
      <c r="BC108" s="199"/>
      <c r="BD108" s="264"/>
    </row>
    <row r="109" spans="2:56" s="201" customFormat="1" x14ac:dyDescent="0.2">
      <c r="B109" s="305"/>
      <c r="D109" s="311" t="s">
        <v>396</v>
      </c>
      <c r="F109" s="317" t="s">
        <v>512</v>
      </c>
      <c r="I109" s="266"/>
      <c r="K109" s="306"/>
      <c r="AK109" s="199"/>
      <c r="AL109" s="199"/>
    </row>
    <row r="110" spans="2:56" s="201" customFormat="1" ht="24.2" customHeight="1" x14ac:dyDescent="0.2">
      <c r="B110" s="310"/>
      <c r="C110" s="253" t="s">
        <v>407</v>
      </c>
      <c r="D110" s="253" t="s">
        <v>390</v>
      </c>
      <c r="E110" s="254" t="s">
        <v>513</v>
      </c>
      <c r="F110" s="255" t="s">
        <v>514</v>
      </c>
      <c r="G110" s="256" t="s">
        <v>182</v>
      </c>
      <c r="H110" s="257">
        <v>101.75</v>
      </c>
      <c r="I110" s="258"/>
      <c r="J110" s="259">
        <f>ROUND(I110*H110,2)</f>
        <v>0</v>
      </c>
      <c r="K110" s="322" t="s">
        <v>394</v>
      </c>
      <c r="AI110" s="264"/>
      <c r="AK110" s="264"/>
      <c r="AL110" s="264"/>
      <c r="AP110" s="199"/>
      <c r="AV110" s="265"/>
      <c r="AW110" s="265"/>
      <c r="AX110" s="265"/>
      <c r="AY110" s="265"/>
      <c r="AZ110" s="265"/>
      <c r="BA110" s="199"/>
      <c r="BB110" s="265"/>
      <c r="BC110" s="199"/>
      <c r="BD110" s="264"/>
    </row>
    <row r="111" spans="2:56" s="201" customFormat="1" x14ac:dyDescent="0.2">
      <c r="B111" s="305"/>
      <c r="D111" s="311" t="s">
        <v>396</v>
      </c>
      <c r="F111" s="317" t="s">
        <v>515</v>
      </c>
      <c r="I111" s="266"/>
      <c r="K111" s="306"/>
      <c r="AK111" s="199"/>
      <c r="AL111" s="199"/>
    </row>
    <row r="112" spans="2:56" s="277" customFormat="1" x14ac:dyDescent="0.2">
      <c r="B112" s="313"/>
      <c r="D112" s="276" t="s">
        <v>95</v>
      </c>
      <c r="E112" s="278" t="s">
        <v>292</v>
      </c>
      <c r="F112" s="279" t="s">
        <v>516</v>
      </c>
      <c r="H112" s="280">
        <v>101.75</v>
      </c>
      <c r="I112" s="281"/>
      <c r="K112" s="324"/>
      <c r="AK112" s="278"/>
      <c r="AL112" s="278"/>
      <c r="AP112" s="278"/>
    </row>
    <row r="113" spans="2:56" s="201" customFormat="1" ht="16.5" customHeight="1" x14ac:dyDescent="0.2">
      <c r="B113" s="310"/>
      <c r="C113" s="269" t="s">
        <v>517</v>
      </c>
      <c r="D113" s="269" t="s">
        <v>340</v>
      </c>
      <c r="E113" s="270" t="s">
        <v>518</v>
      </c>
      <c r="F113" s="271" t="s">
        <v>519</v>
      </c>
      <c r="G113" s="272" t="s">
        <v>182</v>
      </c>
      <c r="H113" s="273">
        <v>7</v>
      </c>
      <c r="I113" s="274"/>
      <c r="J113" s="275">
        <f>ROUND(I113*H113,2)</f>
        <v>0</v>
      </c>
      <c r="K113" s="323" t="s">
        <v>394</v>
      </c>
      <c r="AI113" s="264"/>
      <c r="AK113" s="264"/>
      <c r="AL113" s="264"/>
      <c r="AP113" s="199"/>
      <c r="AV113" s="265"/>
      <c r="AW113" s="265"/>
      <c r="AX113" s="265"/>
      <c r="AY113" s="265"/>
      <c r="AZ113" s="265"/>
      <c r="BA113" s="199"/>
      <c r="BB113" s="265"/>
      <c r="BC113" s="199"/>
      <c r="BD113" s="264"/>
    </row>
    <row r="114" spans="2:56" s="201" customFormat="1" ht="16.5" customHeight="1" x14ac:dyDescent="0.2">
      <c r="B114" s="310"/>
      <c r="C114" s="269" t="s">
        <v>520</v>
      </c>
      <c r="D114" s="269" t="s">
        <v>340</v>
      </c>
      <c r="E114" s="270" t="s">
        <v>521</v>
      </c>
      <c r="F114" s="271" t="s">
        <v>522</v>
      </c>
      <c r="G114" s="272" t="s">
        <v>182</v>
      </c>
      <c r="H114" s="273">
        <v>42</v>
      </c>
      <c r="I114" s="274"/>
      <c r="J114" s="275">
        <f>ROUND(I114*H114,2)</f>
        <v>0</v>
      </c>
      <c r="K114" s="323" t="s">
        <v>394</v>
      </c>
      <c r="AI114" s="264"/>
      <c r="AK114" s="264"/>
      <c r="AL114" s="264"/>
      <c r="AP114" s="199"/>
      <c r="AV114" s="265"/>
      <c r="AW114" s="265"/>
      <c r="AX114" s="265"/>
      <c r="AY114" s="265"/>
      <c r="AZ114" s="265"/>
      <c r="BA114" s="199"/>
      <c r="BB114" s="265"/>
      <c r="BC114" s="199"/>
      <c r="BD114" s="264"/>
    </row>
    <row r="115" spans="2:56" s="277" customFormat="1" x14ac:dyDescent="0.2">
      <c r="B115" s="313"/>
      <c r="D115" s="276" t="s">
        <v>95</v>
      </c>
      <c r="E115" s="278" t="s">
        <v>292</v>
      </c>
      <c r="F115" s="279" t="s">
        <v>523</v>
      </c>
      <c r="H115" s="280">
        <v>42</v>
      </c>
      <c r="I115" s="281"/>
      <c r="K115" s="324"/>
      <c r="AK115" s="278"/>
      <c r="AL115" s="278"/>
      <c r="AP115" s="278"/>
    </row>
    <row r="116" spans="2:56" s="201" customFormat="1" ht="24.2" customHeight="1" x14ac:dyDescent="0.2">
      <c r="B116" s="310"/>
      <c r="C116" s="269" t="s">
        <v>524</v>
      </c>
      <c r="D116" s="269" t="s">
        <v>340</v>
      </c>
      <c r="E116" s="270" t="s">
        <v>525</v>
      </c>
      <c r="F116" s="271" t="s">
        <v>526</v>
      </c>
      <c r="G116" s="272" t="s">
        <v>182</v>
      </c>
      <c r="H116" s="273">
        <v>52.75</v>
      </c>
      <c r="I116" s="274"/>
      <c r="J116" s="275">
        <f>ROUND(I116*H116,2)</f>
        <v>0</v>
      </c>
      <c r="K116" s="323" t="s">
        <v>292</v>
      </c>
      <c r="AI116" s="264"/>
      <c r="AK116" s="264"/>
      <c r="AL116" s="264"/>
      <c r="AP116" s="199"/>
      <c r="AV116" s="265"/>
      <c r="AW116" s="265"/>
      <c r="AX116" s="265"/>
      <c r="AY116" s="265"/>
      <c r="AZ116" s="265"/>
      <c r="BA116" s="199"/>
      <c r="BB116" s="265"/>
      <c r="BC116" s="199"/>
      <c r="BD116" s="264"/>
    </row>
    <row r="117" spans="2:56" s="277" customFormat="1" x14ac:dyDescent="0.2">
      <c r="B117" s="313"/>
      <c r="D117" s="276" t="s">
        <v>95</v>
      </c>
      <c r="E117" s="278" t="s">
        <v>292</v>
      </c>
      <c r="F117" s="279" t="s">
        <v>527</v>
      </c>
      <c r="H117" s="280">
        <v>52.75</v>
      </c>
      <c r="I117" s="281"/>
      <c r="K117" s="324"/>
      <c r="AK117" s="278"/>
      <c r="AL117" s="278"/>
      <c r="AP117" s="278"/>
    </row>
    <row r="118" spans="2:56" s="201" customFormat="1" ht="24.2" customHeight="1" x14ac:dyDescent="0.2">
      <c r="B118" s="310"/>
      <c r="C118" s="253" t="s">
        <v>528</v>
      </c>
      <c r="D118" s="253" t="s">
        <v>390</v>
      </c>
      <c r="E118" s="254" t="s">
        <v>529</v>
      </c>
      <c r="F118" s="255" t="s">
        <v>530</v>
      </c>
      <c r="G118" s="256" t="s">
        <v>182</v>
      </c>
      <c r="H118" s="257">
        <v>60</v>
      </c>
      <c r="I118" s="258"/>
      <c r="J118" s="259">
        <f>ROUND(I118*H118,2)</f>
        <v>0</v>
      </c>
      <c r="K118" s="322" t="s">
        <v>394</v>
      </c>
      <c r="AI118" s="264"/>
      <c r="AK118" s="264"/>
      <c r="AL118" s="264"/>
      <c r="AP118" s="199"/>
      <c r="AV118" s="265"/>
      <c r="AW118" s="265"/>
      <c r="AX118" s="265"/>
      <c r="AY118" s="265"/>
      <c r="AZ118" s="265"/>
      <c r="BA118" s="199"/>
      <c r="BB118" s="265"/>
      <c r="BC118" s="199"/>
      <c r="BD118" s="264"/>
    </row>
    <row r="119" spans="2:56" s="201" customFormat="1" x14ac:dyDescent="0.2">
      <c r="B119" s="305"/>
      <c r="D119" s="311" t="s">
        <v>396</v>
      </c>
      <c r="F119" s="317" t="s">
        <v>531</v>
      </c>
      <c r="I119" s="266"/>
      <c r="K119" s="306"/>
      <c r="AK119" s="199"/>
      <c r="AL119" s="199"/>
    </row>
    <row r="120" spans="2:56" s="277" customFormat="1" x14ac:dyDescent="0.2">
      <c r="B120" s="313"/>
      <c r="D120" s="276" t="s">
        <v>95</v>
      </c>
      <c r="E120" s="278" t="s">
        <v>292</v>
      </c>
      <c r="F120" s="279" t="s">
        <v>532</v>
      </c>
      <c r="H120" s="280">
        <v>60</v>
      </c>
      <c r="I120" s="281"/>
      <c r="K120" s="324"/>
      <c r="AK120" s="278"/>
      <c r="AL120" s="278"/>
      <c r="AP120" s="278"/>
    </row>
    <row r="121" spans="2:56" s="201" customFormat="1" ht="16.5" customHeight="1" x14ac:dyDescent="0.2">
      <c r="B121" s="310"/>
      <c r="C121" s="269" t="s">
        <v>533</v>
      </c>
      <c r="D121" s="269" t="s">
        <v>340</v>
      </c>
      <c r="E121" s="270" t="s">
        <v>534</v>
      </c>
      <c r="F121" s="271" t="s">
        <v>535</v>
      </c>
      <c r="G121" s="272" t="s">
        <v>182</v>
      </c>
      <c r="H121" s="273">
        <v>69</v>
      </c>
      <c r="I121" s="274"/>
      <c r="J121" s="275">
        <f>ROUND(I121*H121,2)</f>
        <v>0</v>
      </c>
      <c r="K121" s="323" t="s">
        <v>394</v>
      </c>
      <c r="AI121" s="264"/>
      <c r="AK121" s="264"/>
      <c r="AL121" s="264"/>
      <c r="AP121" s="199"/>
      <c r="AV121" s="265"/>
      <c r="AW121" s="265"/>
      <c r="AX121" s="265"/>
      <c r="AY121" s="265"/>
      <c r="AZ121" s="265"/>
      <c r="BA121" s="199"/>
      <c r="BB121" s="265"/>
      <c r="BC121" s="199"/>
      <c r="BD121" s="264"/>
    </row>
    <row r="122" spans="2:56" s="277" customFormat="1" x14ac:dyDescent="0.2">
      <c r="B122" s="313"/>
      <c r="D122" s="276" t="s">
        <v>95</v>
      </c>
      <c r="F122" s="279" t="s">
        <v>536</v>
      </c>
      <c r="H122" s="280">
        <v>69</v>
      </c>
      <c r="I122" s="281"/>
      <c r="K122" s="324"/>
      <c r="AK122" s="278"/>
      <c r="AL122" s="278"/>
      <c r="AP122" s="278"/>
    </row>
    <row r="123" spans="2:56" s="201" customFormat="1" ht="24.2" customHeight="1" x14ac:dyDescent="0.2">
      <c r="B123" s="310"/>
      <c r="C123" s="253" t="s">
        <v>537</v>
      </c>
      <c r="D123" s="253" t="s">
        <v>390</v>
      </c>
      <c r="E123" s="254" t="s">
        <v>538</v>
      </c>
      <c r="F123" s="255" t="s">
        <v>539</v>
      </c>
      <c r="G123" s="256" t="s">
        <v>182</v>
      </c>
      <c r="H123" s="257">
        <v>77</v>
      </c>
      <c r="I123" s="258"/>
      <c r="J123" s="259">
        <f>ROUND(I123*H123,2)</f>
        <v>0</v>
      </c>
      <c r="K123" s="322" t="s">
        <v>394</v>
      </c>
      <c r="AI123" s="264"/>
      <c r="AK123" s="264"/>
      <c r="AL123" s="264"/>
      <c r="AP123" s="199"/>
      <c r="AV123" s="265"/>
      <c r="AW123" s="265"/>
      <c r="AX123" s="265"/>
      <c r="AY123" s="265"/>
      <c r="AZ123" s="265"/>
      <c r="BA123" s="199"/>
      <c r="BB123" s="265"/>
      <c r="BC123" s="199"/>
      <c r="BD123" s="264"/>
    </row>
    <row r="124" spans="2:56" s="201" customFormat="1" x14ac:dyDescent="0.2">
      <c r="B124" s="305"/>
      <c r="D124" s="311" t="s">
        <v>396</v>
      </c>
      <c r="F124" s="317" t="s">
        <v>540</v>
      </c>
      <c r="I124" s="266"/>
      <c r="K124" s="306"/>
      <c r="AK124" s="199"/>
      <c r="AL124" s="199"/>
    </row>
    <row r="125" spans="2:56" s="201" customFormat="1" ht="16.5" customHeight="1" x14ac:dyDescent="0.2">
      <c r="B125" s="310"/>
      <c r="C125" s="269" t="s">
        <v>541</v>
      </c>
      <c r="D125" s="269" t="s">
        <v>340</v>
      </c>
      <c r="E125" s="270" t="s">
        <v>542</v>
      </c>
      <c r="F125" s="271" t="s">
        <v>543</v>
      </c>
      <c r="G125" s="272" t="s">
        <v>182</v>
      </c>
      <c r="H125" s="273">
        <v>88.55</v>
      </c>
      <c r="I125" s="274"/>
      <c r="J125" s="275">
        <f>ROUND(I125*H125,2)</f>
        <v>0</v>
      </c>
      <c r="K125" s="323" t="s">
        <v>394</v>
      </c>
      <c r="AI125" s="264"/>
      <c r="AK125" s="264"/>
      <c r="AL125" s="264"/>
      <c r="AP125" s="199"/>
      <c r="AV125" s="265"/>
      <c r="AW125" s="265"/>
      <c r="AX125" s="265"/>
      <c r="AY125" s="265"/>
      <c r="AZ125" s="265"/>
      <c r="BA125" s="199"/>
      <c r="BB125" s="265"/>
      <c r="BC125" s="199"/>
      <c r="BD125" s="264"/>
    </row>
    <row r="126" spans="2:56" s="277" customFormat="1" x14ac:dyDescent="0.2">
      <c r="B126" s="313"/>
      <c r="D126" s="276" t="s">
        <v>95</v>
      </c>
      <c r="F126" s="279" t="s">
        <v>544</v>
      </c>
      <c r="H126" s="280">
        <v>88.55</v>
      </c>
      <c r="I126" s="281"/>
      <c r="K126" s="324"/>
      <c r="AK126" s="278"/>
      <c r="AL126" s="278"/>
      <c r="AP126" s="278"/>
    </row>
    <row r="127" spans="2:56" s="240" customFormat="1" ht="22.9" customHeight="1" x14ac:dyDescent="0.2">
      <c r="B127" s="309"/>
      <c r="D127" s="242" t="s">
        <v>387</v>
      </c>
      <c r="E127" s="251" t="s">
        <v>545</v>
      </c>
      <c r="F127" s="251" t="s">
        <v>546</v>
      </c>
      <c r="I127" s="244"/>
      <c r="J127" s="252">
        <f>SUM(J128:J219)</f>
        <v>0</v>
      </c>
      <c r="K127" s="321"/>
      <c r="AI127" s="242"/>
      <c r="AK127" s="249"/>
      <c r="AL127" s="249"/>
      <c r="AP127" s="242"/>
      <c r="BB127" s="250"/>
    </row>
    <row r="128" spans="2:56" s="201" customFormat="1" ht="24.2" customHeight="1" x14ac:dyDescent="0.2">
      <c r="B128" s="310"/>
      <c r="C128" s="253" t="s">
        <v>547</v>
      </c>
      <c r="D128" s="253" t="s">
        <v>390</v>
      </c>
      <c r="E128" s="254" t="s">
        <v>548</v>
      </c>
      <c r="F128" s="255" t="s">
        <v>549</v>
      </c>
      <c r="G128" s="256" t="s">
        <v>89</v>
      </c>
      <c r="H128" s="257">
        <v>30.75</v>
      </c>
      <c r="I128" s="258"/>
      <c r="J128" s="259">
        <f>ROUND(I128*H128,2)</f>
        <v>0</v>
      </c>
      <c r="K128" s="322" t="s">
        <v>394</v>
      </c>
      <c r="AI128" s="264"/>
      <c r="AK128" s="264"/>
      <c r="AL128" s="264"/>
      <c r="AP128" s="199"/>
      <c r="AV128" s="265"/>
      <c r="AW128" s="265"/>
      <c r="AX128" s="265"/>
      <c r="AY128" s="265"/>
      <c r="AZ128" s="265"/>
      <c r="BA128" s="199"/>
      <c r="BB128" s="265"/>
      <c r="BC128" s="199"/>
      <c r="BD128" s="264"/>
    </row>
    <row r="129" spans="2:56" s="201" customFormat="1" x14ac:dyDescent="0.2">
      <c r="B129" s="305"/>
      <c r="D129" s="311" t="s">
        <v>396</v>
      </c>
      <c r="F129" s="317" t="s">
        <v>550</v>
      </c>
      <c r="I129" s="266"/>
      <c r="K129" s="306"/>
      <c r="AK129" s="199"/>
      <c r="AL129" s="199"/>
    </row>
    <row r="130" spans="2:56" s="277" customFormat="1" x14ac:dyDescent="0.2">
      <c r="B130" s="313"/>
      <c r="D130" s="276" t="s">
        <v>95</v>
      </c>
      <c r="E130" s="278" t="s">
        <v>292</v>
      </c>
      <c r="F130" s="279" t="s">
        <v>551</v>
      </c>
      <c r="H130" s="280">
        <v>30.75</v>
      </c>
      <c r="I130" s="281"/>
      <c r="K130" s="324"/>
      <c r="AK130" s="278"/>
      <c r="AL130" s="278"/>
      <c r="AP130" s="278"/>
    </row>
    <row r="131" spans="2:56" s="201" customFormat="1" ht="33" customHeight="1" x14ac:dyDescent="0.2">
      <c r="B131" s="310"/>
      <c r="C131" s="253" t="s">
        <v>552</v>
      </c>
      <c r="D131" s="253" t="s">
        <v>390</v>
      </c>
      <c r="E131" s="254" t="s">
        <v>553</v>
      </c>
      <c r="F131" s="255" t="s">
        <v>554</v>
      </c>
      <c r="G131" s="256" t="s">
        <v>89</v>
      </c>
      <c r="H131" s="257">
        <v>0.5</v>
      </c>
      <c r="I131" s="258"/>
      <c r="J131" s="259">
        <f>ROUND(I131*H131,2)</f>
        <v>0</v>
      </c>
      <c r="K131" s="322" t="s">
        <v>394</v>
      </c>
      <c r="AI131" s="264"/>
      <c r="AK131" s="264"/>
      <c r="AL131" s="264"/>
      <c r="AP131" s="199"/>
      <c r="AV131" s="265"/>
      <c r="AW131" s="265"/>
      <c r="AX131" s="265"/>
      <c r="AY131" s="265"/>
      <c r="AZ131" s="265"/>
      <c r="BA131" s="199"/>
      <c r="BB131" s="265"/>
      <c r="BC131" s="199"/>
      <c r="BD131" s="264"/>
    </row>
    <row r="132" spans="2:56" s="201" customFormat="1" x14ac:dyDescent="0.2">
      <c r="B132" s="305"/>
      <c r="D132" s="311" t="s">
        <v>396</v>
      </c>
      <c r="F132" s="317" t="s">
        <v>555</v>
      </c>
      <c r="I132" s="266"/>
      <c r="K132" s="306"/>
      <c r="AK132" s="199"/>
      <c r="AL132" s="199"/>
    </row>
    <row r="133" spans="2:56" s="201" customFormat="1" ht="24.2" customHeight="1" x14ac:dyDescent="0.2">
      <c r="B133" s="310"/>
      <c r="C133" s="253" t="s">
        <v>523</v>
      </c>
      <c r="D133" s="253" t="s">
        <v>390</v>
      </c>
      <c r="E133" s="254" t="s">
        <v>556</v>
      </c>
      <c r="F133" s="255" t="s">
        <v>557</v>
      </c>
      <c r="G133" s="256" t="s">
        <v>182</v>
      </c>
      <c r="H133" s="257">
        <v>7</v>
      </c>
      <c r="I133" s="258"/>
      <c r="J133" s="259">
        <f>ROUND(I133*H133,2)</f>
        <v>0</v>
      </c>
      <c r="K133" s="322" t="s">
        <v>394</v>
      </c>
      <c r="AI133" s="264"/>
      <c r="AK133" s="264"/>
      <c r="AL133" s="264"/>
      <c r="AP133" s="199"/>
      <c r="AV133" s="265"/>
      <c r="AW133" s="265"/>
      <c r="AX133" s="265"/>
      <c r="AY133" s="265"/>
      <c r="AZ133" s="265"/>
      <c r="BA133" s="199"/>
      <c r="BB133" s="265"/>
      <c r="BC133" s="199"/>
      <c r="BD133" s="264"/>
    </row>
    <row r="134" spans="2:56" s="201" customFormat="1" x14ac:dyDescent="0.2">
      <c r="B134" s="305"/>
      <c r="D134" s="311" t="s">
        <v>396</v>
      </c>
      <c r="F134" s="317" t="s">
        <v>558</v>
      </c>
      <c r="I134" s="266"/>
      <c r="K134" s="306"/>
      <c r="AK134" s="199"/>
      <c r="AL134" s="199"/>
    </row>
    <row r="135" spans="2:56" s="201" customFormat="1" ht="16.5" customHeight="1" x14ac:dyDescent="0.2">
      <c r="B135" s="310"/>
      <c r="C135" s="253" t="s">
        <v>45</v>
      </c>
      <c r="D135" s="253" t="s">
        <v>390</v>
      </c>
      <c r="E135" s="254" t="s">
        <v>559</v>
      </c>
      <c r="F135" s="255" t="s">
        <v>560</v>
      </c>
      <c r="G135" s="256" t="s">
        <v>182</v>
      </c>
      <c r="H135" s="257">
        <v>150</v>
      </c>
      <c r="I135" s="258"/>
      <c r="J135" s="259">
        <f>ROUND(I135*H135,2)</f>
        <v>0</v>
      </c>
      <c r="K135" s="322" t="s">
        <v>394</v>
      </c>
      <c r="AI135" s="264"/>
      <c r="AK135" s="264"/>
      <c r="AL135" s="264"/>
      <c r="AP135" s="199"/>
      <c r="AV135" s="265"/>
      <c r="AW135" s="265"/>
      <c r="AX135" s="265"/>
      <c r="AY135" s="265"/>
      <c r="AZ135" s="265"/>
      <c r="BA135" s="199"/>
      <c r="BB135" s="265"/>
      <c r="BC135" s="199"/>
      <c r="BD135" s="264"/>
    </row>
    <row r="136" spans="2:56" s="201" customFormat="1" x14ac:dyDescent="0.2">
      <c r="B136" s="305"/>
      <c r="D136" s="311" t="s">
        <v>396</v>
      </c>
      <c r="F136" s="317" t="s">
        <v>561</v>
      </c>
      <c r="I136" s="266"/>
      <c r="K136" s="306"/>
      <c r="AK136" s="199"/>
      <c r="AL136" s="199"/>
    </row>
    <row r="137" spans="2:56" s="201" customFormat="1" ht="33" customHeight="1" x14ac:dyDescent="0.2">
      <c r="B137" s="310"/>
      <c r="C137" s="253" t="s">
        <v>562</v>
      </c>
      <c r="D137" s="253" t="s">
        <v>390</v>
      </c>
      <c r="E137" s="254" t="s">
        <v>563</v>
      </c>
      <c r="F137" s="255" t="s">
        <v>564</v>
      </c>
      <c r="G137" s="256" t="s">
        <v>182</v>
      </c>
      <c r="H137" s="257">
        <v>7.5</v>
      </c>
      <c r="I137" s="258"/>
      <c r="J137" s="259">
        <f>ROUND(I137*H137,2)</f>
        <v>0</v>
      </c>
      <c r="K137" s="322" t="s">
        <v>394</v>
      </c>
      <c r="AI137" s="264"/>
      <c r="AK137" s="264"/>
      <c r="AL137" s="264"/>
      <c r="AP137" s="199"/>
      <c r="AV137" s="265"/>
      <c r="AW137" s="265"/>
      <c r="AX137" s="265"/>
      <c r="AY137" s="265"/>
      <c r="AZ137" s="265"/>
      <c r="BA137" s="199"/>
      <c r="BB137" s="265"/>
      <c r="BC137" s="199"/>
      <c r="BD137" s="264"/>
    </row>
    <row r="138" spans="2:56" s="201" customFormat="1" x14ac:dyDescent="0.2">
      <c r="B138" s="305"/>
      <c r="D138" s="311" t="s">
        <v>396</v>
      </c>
      <c r="F138" s="317" t="s">
        <v>565</v>
      </c>
      <c r="I138" s="266"/>
      <c r="K138" s="306"/>
      <c r="AK138" s="199"/>
      <c r="AL138" s="199"/>
    </row>
    <row r="139" spans="2:56" s="277" customFormat="1" x14ac:dyDescent="0.2">
      <c r="B139" s="313"/>
      <c r="D139" s="276" t="s">
        <v>95</v>
      </c>
      <c r="E139" s="278" t="s">
        <v>292</v>
      </c>
      <c r="F139" s="279" t="s">
        <v>566</v>
      </c>
      <c r="H139" s="280">
        <v>7.5</v>
      </c>
      <c r="I139" s="281"/>
      <c r="K139" s="324"/>
      <c r="AK139" s="278"/>
      <c r="AL139" s="278"/>
      <c r="AP139" s="278"/>
    </row>
    <row r="140" spans="2:56" s="201" customFormat="1" ht="33" customHeight="1" x14ac:dyDescent="0.2">
      <c r="B140" s="310"/>
      <c r="C140" s="253" t="s">
        <v>567</v>
      </c>
      <c r="D140" s="253" t="s">
        <v>390</v>
      </c>
      <c r="E140" s="254" t="s">
        <v>568</v>
      </c>
      <c r="F140" s="255" t="s">
        <v>569</v>
      </c>
      <c r="G140" s="256" t="s">
        <v>182</v>
      </c>
      <c r="H140" s="257">
        <v>18</v>
      </c>
      <c r="I140" s="258"/>
      <c r="J140" s="259">
        <f>ROUND(I140*H140,2)</f>
        <v>0</v>
      </c>
      <c r="K140" s="322" t="s">
        <v>394</v>
      </c>
      <c r="AI140" s="264"/>
      <c r="AK140" s="264"/>
      <c r="AL140" s="264"/>
      <c r="AP140" s="199"/>
      <c r="AV140" s="265"/>
      <c r="AW140" s="265"/>
      <c r="AX140" s="265"/>
      <c r="AY140" s="265"/>
      <c r="AZ140" s="265"/>
      <c r="BA140" s="199"/>
      <c r="BB140" s="265"/>
      <c r="BC140" s="199"/>
      <c r="BD140" s="264"/>
    </row>
    <row r="141" spans="2:56" s="201" customFormat="1" x14ac:dyDescent="0.2">
      <c r="B141" s="305"/>
      <c r="D141" s="311" t="s">
        <v>396</v>
      </c>
      <c r="F141" s="317" t="s">
        <v>570</v>
      </c>
      <c r="I141" s="266"/>
      <c r="K141" s="306"/>
      <c r="AK141" s="199"/>
      <c r="AL141" s="199"/>
    </row>
    <row r="142" spans="2:56" s="277" customFormat="1" x14ac:dyDescent="0.2">
      <c r="B142" s="313"/>
      <c r="D142" s="276" t="s">
        <v>95</v>
      </c>
      <c r="E142" s="278" t="s">
        <v>292</v>
      </c>
      <c r="F142" s="279" t="s">
        <v>571</v>
      </c>
      <c r="H142" s="280">
        <v>18</v>
      </c>
      <c r="I142" s="281"/>
      <c r="K142" s="324"/>
      <c r="AK142" s="278"/>
      <c r="AL142" s="278"/>
      <c r="AP142" s="278"/>
    </row>
    <row r="143" spans="2:56" s="201" customFormat="1" ht="33" customHeight="1" x14ac:dyDescent="0.2">
      <c r="B143" s="310"/>
      <c r="C143" s="253" t="s">
        <v>572</v>
      </c>
      <c r="D143" s="253" t="s">
        <v>390</v>
      </c>
      <c r="E143" s="254" t="s">
        <v>573</v>
      </c>
      <c r="F143" s="255" t="s">
        <v>574</v>
      </c>
      <c r="G143" s="256" t="s">
        <v>182</v>
      </c>
      <c r="H143" s="257">
        <v>109.5</v>
      </c>
      <c r="I143" s="258"/>
      <c r="J143" s="259">
        <f>ROUND(I143*H143,2)</f>
        <v>0</v>
      </c>
      <c r="K143" s="322" t="s">
        <v>394</v>
      </c>
      <c r="AI143" s="264"/>
      <c r="AK143" s="264"/>
      <c r="AL143" s="264"/>
      <c r="AP143" s="199"/>
      <c r="AV143" s="265"/>
      <c r="AW143" s="265"/>
      <c r="AX143" s="265"/>
      <c r="AY143" s="265"/>
      <c r="AZ143" s="265"/>
      <c r="BA143" s="199"/>
      <c r="BB143" s="265"/>
      <c r="BC143" s="199"/>
      <c r="BD143" s="264"/>
    </row>
    <row r="144" spans="2:56" s="201" customFormat="1" x14ac:dyDescent="0.2">
      <c r="B144" s="305"/>
      <c r="D144" s="311" t="s">
        <v>396</v>
      </c>
      <c r="F144" s="317" t="s">
        <v>575</v>
      </c>
      <c r="I144" s="266"/>
      <c r="K144" s="306"/>
      <c r="AK144" s="199"/>
      <c r="AL144" s="199"/>
    </row>
    <row r="145" spans="2:56" s="277" customFormat="1" x14ac:dyDescent="0.2">
      <c r="B145" s="313"/>
      <c r="D145" s="276" t="s">
        <v>95</v>
      </c>
      <c r="E145" s="278" t="s">
        <v>292</v>
      </c>
      <c r="F145" s="279" t="s">
        <v>576</v>
      </c>
      <c r="H145" s="280">
        <v>109.5</v>
      </c>
      <c r="I145" s="281"/>
      <c r="K145" s="324"/>
      <c r="AK145" s="278"/>
      <c r="AL145" s="278"/>
      <c r="AP145" s="278"/>
    </row>
    <row r="146" spans="2:56" s="201" customFormat="1" ht="33" customHeight="1" x14ac:dyDescent="0.2">
      <c r="B146" s="310"/>
      <c r="C146" s="253" t="s">
        <v>577</v>
      </c>
      <c r="D146" s="253" t="s">
        <v>390</v>
      </c>
      <c r="E146" s="254" t="s">
        <v>578</v>
      </c>
      <c r="F146" s="255" t="s">
        <v>579</v>
      </c>
      <c r="G146" s="256" t="s">
        <v>182</v>
      </c>
      <c r="H146" s="257">
        <v>4</v>
      </c>
      <c r="I146" s="258"/>
      <c r="J146" s="259">
        <f>ROUND(I146*H146,2)</f>
        <v>0</v>
      </c>
      <c r="K146" s="322" t="s">
        <v>394</v>
      </c>
      <c r="AI146" s="264"/>
      <c r="AK146" s="264"/>
      <c r="AL146" s="264"/>
      <c r="AP146" s="199"/>
      <c r="AV146" s="265"/>
      <c r="AW146" s="265"/>
      <c r="AX146" s="265"/>
      <c r="AY146" s="265"/>
      <c r="AZ146" s="265"/>
      <c r="BA146" s="199"/>
      <c r="BB146" s="265"/>
      <c r="BC146" s="199"/>
      <c r="BD146" s="264"/>
    </row>
    <row r="147" spans="2:56" s="201" customFormat="1" x14ac:dyDescent="0.2">
      <c r="B147" s="305"/>
      <c r="D147" s="311" t="s">
        <v>396</v>
      </c>
      <c r="F147" s="317" t="s">
        <v>580</v>
      </c>
      <c r="I147" s="266"/>
      <c r="K147" s="306"/>
      <c r="AK147" s="199"/>
      <c r="AL147" s="199"/>
    </row>
    <row r="148" spans="2:56" s="277" customFormat="1" x14ac:dyDescent="0.2">
      <c r="B148" s="313"/>
      <c r="D148" s="276" t="s">
        <v>95</v>
      </c>
      <c r="E148" s="278" t="s">
        <v>292</v>
      </c>
      <c r="F148" s="279" t="s">
        <v>395</v>
      </c>
      <c r="H148" s="280">
        <v>4</v>
      </c>
      <c r="I148" s="281"/>
      <c r="K148" s="324"/>
      <c r="AK148" s="278"/>
      <c r="AL148" s="278"/>
      <c r="AP148" s="278"/>
    </row>
    <row r="149" spans="2:56" s="201" customFormat="1" ht="33" customHeight="1" x14ac:dyDescent="0.2">
      <c r="B149" s="310"/>
      <c r="C149" s="253" t="s">
        <v>581</v>
      </c>
      <c r="D149" s="253" t="s">
        <v>390</v>
      </c>
      <c r="E149" s="254" t="s">
        <v>582</v>
      </c>
      <c r="F149" s="255" t="s">
        <v>583</v>
      </c>
      <c r="G149" s="256" t="s">
        <v>182</v>
      </c>
      <c r="H149" s="257">
        <v>25.5</v>
      </c>
      <c r="I149" s="258"/>
      <c r="J149" s="259">
        <f>ROUND(I149*H149,2)</f>
        <v>0</v>
      </c>
      <c r="K149" s="322" t="s">
        <v>394</v>
      </c>
      <c r="AI149" s="264"/>
      <c r="AK149" s="264"/>
      <c r="AL149" s="264"/>
      <c r="AP149" s="199"/>
      <c r="AV149" s="265"/>
      <c r="AW149" s="265"/>
      <c r="AX149" s="265"/>
      <c r="AY149" s="265"/>
      <c r="AZ149" s="265"/>
      <c r="BA149" s="199"/>
      <c r="BB149" s="265"/>
      <c r="BC149" s="199"/>
      <c r="BD149" s="264"/>
    </row>
    <row r="150" spans="2:56" s="201" customFormat="1" x14ac:dyDescent="0.2">
      <c r="B150" s="305"/>
      <c r="D150" s="311" t="s">
        <v>396</v>
      </c>
      <c r="F150" s="317" t="s">
        <v>584</v>
      </c>
      <c r="I150" s="266"/>
      <c r="K150" s="306"/>
      <c r="AK150" s="199"/>
      <c r="AL150" s="199"/>
    </row>
    <row r="151" spans="2:56" s="201" customFormat="1" ht="33" customHeight="1" x14ac:dyDescent="0.2">
      <c r="B151" s="310"/>
      <c r="C151" s="253" t="s">
        <v>585</v>
      </c>
      <c r="D151" s="253" t="s">
        <v>390</v>
      </c>
      <c r="E151" s="254" t="s">
        <v>586</v>
      </c>
      <c r="F151" s="255" t="s">
        <v>587</v>
      </c>
      <c r="G151" s="256" t="s">
        <v>182</v>
      </c>
      <c r="H151" s="257">
        <v>109.5</v>
      </c>
      <c r="I151" s="258"/>
      <c r="J151" s="259">
        <f>ROUND(I151*H151,2)</f>
        <v>0</v>
      </c>
      <c r="K151" s="322" t="s">
        <v>394</v>
      </c>
      <c r="AI151" s="264"/>
      <c r="AK151" s="264"/>
      <c r="AL151" s="264"/>
      <c r="AP151" s="199"/>
      <c r="AV151" s="265"/>
      <c r="AW151" s="265"/>
      <c r="AX151" s="265"/>
      <c r="AY151" s="265"/>
      <c r="AZ151" s="265"/>
      <c r="BA151" s="199"/>
      <c r="BB151" s="265"/>
      <c r="BC151" s="199"/>
      <c r="BD151" s="264"/>
    </row>
    <row r="152" spans="2:56" s="201" customFormat="1" x14ac:dyDescent="0.2">
      <c r="B152" s="305"/>
      <c r="D152" s="311" t="s">
        <v>396</v>
      </c>
      <c r="F152" s="317" t="s">
        <v>588</v>
      </c>
      <c r="I152" s="266"/>
      <c r="K152" s="306"/>
      <c r="AK152" s="199"/>
      <c r="AL152" s="199"/>
    </row>
    <row r="153" spans="2:56" s="201" customFormat="1" ht="33" customHeight="1" x14ac:dyDescent="0.2">
      <c r="B153" s="310"/>
      <c r="C153" s="253" t="s">
        <v>589</v>
      </c>
      <c r="D153" s="253" t="s">
        <v>390</v>
      </c>
      <c r="E153" s="254" t="s">
        <v>590</v>
      </c>
      <c r="F153" s="255" t="s">
        <v>591</v>
      </c>
      <c r="G153" s="256" t="s">
        <v>182</v>
      </c>
      <c r="H153" s="257">
        <v>4</v>
      </c>
      <c r="I153" s="258"/>
      <c r="J153" s="259">
        <f>ROUND(I153*H153,2)</f>
        <v>0</v>
      </c>
      <c r="K153" s="322" t="s">
        <v>394</v>
      </c>
      <c r="AI153" s="264"/>
      <c r="AK153" s="264"/>
      <c r="AL153" s="264"/>
      <c r="AP153" s="199"/>
      <c r="AV153" s="265"/>
      <c r="AW153" s="265"/>
      <c r="AX153" s="265"/>
      <c r="AY153" s="265"/>
      <c r="AZ153" s="265"/>
      <c r="BA153" s="199"/>
      <c r="BB153" s="265"/>
      <c r="BC153" s="199"/>
      <c r="BD153" s="264"/>
    </row>
    <row r="154" spans="2:56" s="201" customFormat="1" x14ac:dyDescent="0.2">
      <c r="B154" s="305"/>
      <c r="D154" s="311" t="s">
        <v>396</v>
      </c>
      <c r="F154" s="317" t="s">
        <v>592</v>
      </c>
      <c r="I154" s="266"/>
      <c r="K154" s="306"/>
      <c r="AK154" s="199"/>
      <c r="AL154" s="199"/>
    </row>
    <row r="155" spans="2:56" s="201" customFormat="1" ht="16.5" customHeight="1" x14ac:dyDescent="0.2">
      <c r="B155" s="310"/>
      <c r="C155" s="253" t="s">
        <v>593</v>
      </c>
      <c r="D155" s="253" t="s">
        <v>390</v>
      </c>
      <c r="E155" s="254" t="s">
        <v>594</v>
      </c>
      <c r="F155" s="255" t="s">
        <v>595</v>
      </c>
      <c r="G155" s="256" t="s">
        <v>89</v>
      </c>
      <c r="H155" s="257">
        <v>30.75</v>
      </c>
      <c r="I155" s="258"/>
      <c r="J155" s="259">
        <f>ROUND(I155*H155,2)</f>
        <v>0</v>
      </c>
      <c r="K155" s="322" t="s">
        <v>394</v>
      </c>
      <c r="AI155" s="264"/>
      <c r="AK155" s="264"/>
      <c r="AL155" s="264"/>
      <c r="AP155" s="199"/>
      <c r="AV155" s="265"/>
      <c r="AW155" s="265"/>
      <c r="AX155" s="265"/>
      <c r="AY155" s="265"/>
      <c r="AZ155" s="265"/>
      <c r="BA155" s="199"/>
      <c r="BB155" s="265"/>
      <c r="BC155" s="199"/>
      <c r="BD155" s="264"/>
    </row>
    <row r="156" spans="2:56" s="201" customFormat="1" x14ac:dyDescent="0.2">
      <c r="B156" s="305"/>
      <c r="D156" s="311" t="s">
        <v>396</v>
      </c>
      <c r="F156" s="317" t="s">
        <v>596</v>
      </c>
      <c r="I156" s="266"/>
      <c r="K156" s="306"/>
      <c r="AK156" s="199"/>
      <c r="AL156" s="199"/>
    </row>
    <row r="157" spans="2:56" s="277" customFormat="1" x14ac:dyDescent="0.2">
      <c r="B157" s="313"/>
      <c r="D157" s="276" t="s">
        <v>95</v>
      </c>
      <c r="E157" s="278" t="s">
        <v>292</v>
      </c>
      <c r="F157" s="279" t="s">
        <v>551</v>
      </c>
      <c r="H157" s="280">
        <v>30.75</v>
      </c>
      <c r="I157" s="281"/>
      <c r="K157" s="324"/>
      <c r="AK157" s="278"/>
      <c r="AL157" s="278"/>
      <c r="AP157" s="278"/>
    </row>
    <row r="158" spans="2:56" s="201" customFormat="1" ht="16.5" customHeight="1" x14ac:dyDescent="0.2">
      <c r="B158" s="310"/>
      <c r="C158" s="253" t="s">
        <v>597</v>
      </c>
      <c r="D158" s="253" t="s">
        <v>390</v>
      </c>
      <c r="E158" s="254" t="s">
        <v>598</v>
      </c>
      <c r="F158" s="255" t="s">
        <v>599</v>
      </c>
      <c r="G158" s="256" t="s">
        <v>105</v>
      </c>
      <c r="H158" s="257">
        <v>0.65</v>
      </c>
      <c r="I158" s="258"/>
      <c r="J158" s="259">
        <f>ROUND(I158*H158,2)</f>
        <v>0</v>
      </c>
      <c r="K158" s="322" t="s">
        <v>394</v>
      </c>
      <c r="AI158" s="264"/>
      <c r="AK158" s="264"/>
      <c r="AL158" s="264"/>
      <c r="AP158" s="199"/>
      <c r="AV158" s="265"/>
      <c r="AW158" s="265"/>
      <c r="AX158" s="265"/>
      <c r="AY158" s="265"/>
      <c r="AZ158" s="265"/>
      <c r="BA158" s="199"/>
      <c r="BB158" s="265"/>
      <c r="BC158" s="199"/>
      <c r="BD158" s="264"/>
    </row>
    <row r="159" spans="2:56" s="201" customFormat="1" x14ac:dyDescent="0.2">
      <c r="B159" s="305"/>
      <c r="D159" s="311" t="s">
        <v>396</v>
      </c>
      <c r="F159" s="317" t="s">
        <v>600</v>
      </c>
      <c r="I159" s="266"/>
      <c r="K159" s="306"/>
      <c r="AK159" s="199"/>
      <c r="AL159" s="199"/>
    </row>
    <row r="160" spans="2:56" s="201" customFormat="1" ht="19.5" x14ac:dyDescent="0.2">
      <c r="B160" s="305"/>
      <c r="D160" s="276" t="s">
        <v>290</v>
      </c>
      <c r="F160" s="318" t="s">
        <v>601</v>
      </c>
      <c r="I160" s="266"/>
      <c r="K160" s="306"/>
      <c r="AK160" s="199"/>
      <c r="AL160" s="199"/>
    </row>
    <row r="161" spans="2:56" s="201" customFormat="1" ht="24.2" customHeight="1" x14ac:dyDescent="0.2">
      <c r="B161" s="310"/>
      <c r="C161" s="253" t="s">
        <v>602</v>
      </c>
      <c r="D161" s="253" t="s">
        <v>390</v>
      </c>
      <c r="E161" s="254" t="s">
        <v>603</v>
      </c>
      <c r="F161" s="255" t="s">
        <v>604</v>
      </c>
      <c r="G161" s="256" t="s">
        <v>89</v>
      </c>
      <c r="H161" s="257">
        <v>9</v>
      </c>
      <c r="I161" s="258"/>
      <c r="J161" s="259">
        <f>ROUND(I161*H161,2)</f>
        <v>0</v>
      </c>
      <c r="K161" s="322" t="s">
        <v>394</v>
      </c>
      <c r="AI161" s="264"/>
      <c r="AK161" s="264"/>
      <c r="AL161" s="264"/>
      <c r="AP161" s="199"/>
      <c r="AV161" s="265"/>
      <c r="AW161" s="265"/>
      <c r="AX161" s="265"/>
      <c r="AY161" s="265"/>
      <c r="AZ161" s="265"/>
      <c r="BA161" s="199"/>
      <c r="BB161" s="265"/>
      <c r="BC161" s="199"/>
      <c r="BD161" s="264"/>
    </row>
    <row r="162" spans="2:56" s="201" customFormat="1" x14ac:dyDescent="0.2">
      <c r="B162" s="305"/>
      <c r="D162" s="311" t="s">
        <v>396</v>
      </c>
      <c r="F162" s="317" t="s">
        <v>605</v>
      </c>
      <c r="I162" s="266"/>
      <c r="K162" s="306"/>
      <c r="AK162" s="199"/>
      <c r="AL162" s="199"/>
    </row>
    <row r="163" spans="2:56" s="201" customFormat="1" ht="19.5" x14ac:dyDescent="0.2">
      <c r="B163" s="305"/>
      <c r="D163" s="276" t="s">
        <v>290</v>
      </c>
      <c r="F163" s="318" t="s">
        <v>606</v>
      </c>
      <c r="I163" s="266"/>
      <c r="K163" s="306"/>
      <c r="AK163" s="199"/>
      <c r="AL163" s="199"/>
    </row>
    <row r="164" spans="2:56" s="277" customFormat="1" x14ac:dyDescent="0.2">
      <c r="B164" s="313"/>
      <c r="D164" s="276" t="s">
        <v>95</v>
      </c>
      <c r="E164" s="278" t="s">
        <v>292</v>
      </c>
      <c r="F164" s="279" t="s">
        <v>607</v>
      </c>
      <c r="H164" s="280">
        <v>9</v>
      </c>
      <c r="I164" s="281"/>
      <c r="K164" s="324"/>
      <c r="AK164" s="278"/>
      <c r="AL164" s="278"/>
      <c r="AP164" s="278"/>
    </row>
    <row r="165" spans="2:56" s="201" customFormat="1" ht="24.2" customHeight="1" x14ac:dyDescent="0.2">
      <c r="B165" s="310"/>
      <c r="C165" s="253" t="s">
        <v>608</v>
      </c>
      <c r="D165" s="253" t="s">
        <v>390</v>
      </c>
      <c r="E165" s="254" t="s">
        <v>609</v>
      </c>
      <c r="F165" s="255" t="s">
        <v>610</v>
      </c>
      <c r="G165" s="256" t="s">
        <v>182</v>
      </c>
      <c r="H165" s="257">
        <v>42</v>
      </c>
      <c r="I165" s="258"/>
      <c r="J165" s="259">
        <f>ROUND(I165*H165,2)</f>
        <v>0</v>
      </c>
      <c r="K165" s="322" t="s">
        <v>394</v>
      </c>
      <c r="AI165" s="264"/>
      <c r="AK165" s="264"/>
      <c r="AL165" s="264"/>
      <c r="AP165" s="199"/>
      <c r="AV165" s="265"/>
      <c r="AW165" s="265"/>
      <c r="AX165" s="265"/>
      <c r="AY165" s="265"/>
      <c r="AZ165" s="265"/>
      <c r="BA165" s="199"/>
      <c r="BB165" s="265"/>
      <c r="BC165" s="199"/>
      <c r="BD165" s="264"/>
    </row>
    <row r="166" spans="2:56" s="201" customFormat="1" x14ac:dyDescent="0.2">
      <c r="B166" s="305"/>
      <c r="D166" s="311" t="s">
        <v>396</v>
      </c>
      <c r="F166" s="317" t="s">
        <v>611</v>
      </c>
      <c r="I166" s="266"/>
      <c r="K166" s="306"/>
      <c r="AK166" s="199"/>
      <c r="AL166" s="199"/>
    </row>
    <row r="167" spans="2:56" s="277" customFormat="1" x14ac:dyDescent="0.2">
      <c r="B167" s="313"/>
      <c r="D167" s="276" t="s">
        <v>95</v>
      </c>
      <c r="E167" s="278" t="s">
        <v>292</v>
      </c>
      <c r="F167" s="279" t="s">
        <v>612</v>
      </c>
      <c r="H167" s="280">
        <v>42</v>
      </c>
      <c r="I167" s="281"/>
      <c r="K167" s="324"/>
      <c r="AK167" s="278"/>
      <c r="AL167" s="278"/>
      <c r="AP167" s="278"/>
    </row>
    <row r="168" spans="2:56" s="201" customFormat="1" ht="16.5" customHeight="1" x14ac:dyDescent="0.2">
      <c r="B168" s="310"/>
      <c r="C168" s="269" t="s">
        <v>613</v>
      </c>
      <c r="D168" s="269" t="s">
        <v>340</v>
      </c>
      <c r="E168" s="270" t="s">
        <v>614</v>
      </c>
      <c r="F168" s="271" t="s">
        <v>615</v>
      </c>
      <c r="G168" s="272" t="s">
        <v>182</v>
      </c>
      <c r="H168" s="273">
        <v>42</v>
      </c>
      <c r="I168" s="274"/>
      <c r="J168" s="275">
        <f>ROUND(I168*H168,2)</f>
        <v>0</v>
      </c>
      <c r="K168" s="323" t="s">
        <v>394</v>
      </c>
      <c r="AI168" s="264"/>
      <c r="AK168" s="264"/>
      <c r="AL168" s="264"/>
      <c r="AP168" s="199"/>
      <c r="AV168" s="265"/>
      <c r="AW168" s="265"/>
      <c r="AX168" s="265"/>
      <c r="AY168" s="265"/>
      <c r="AZ168" s="265"/>
      <c r="BA168" s="199"/>
      <c r="BB168" s="265"/>
      <c r="BC168" s="199"/>
      <c r="BD168" s="264"/>
    </row>
    <row r="169" spans="2:56" s="201" customFormat="1" ht="24.2" customHeight="1" x14ac:dyDescent="0.2">
      <c r="B169" s="310"/>
      <c r="C169" s="253" t="s">
        <v>616</v>
      </c>
      <c r="D169" s="253" t="s">
        <v>390</v>
      </c>
      <c r="E169" s="254" t="s">
        <v>617</v>
      </c>
      <c r="F169" s="255" t="s">
        <v>618</v>
      </c>
      <c r="G169" s="256" t="s">
        <v>182</v>
      </c>
      <c r="H169" s="257">
        <v>24.6</v>
      </c>
      <c r="I169" s="258"/>
      <c r="J169" s="259">
        <f>ROUND(I169*H169,2)</f>
        <v>0</v>
      </c>
      <c r="K169" s="322" t="s">
        <v>394</v>
      </c>
      <c r="AI169" s="264"/>
      <c r="AK169" s="264"/>
      <c r="AL169" s="264"/>
      <c r="AP169" s="199"/>
      <c r="AV169" s="265"/>
      <c r="AW169" s="265"/>
      <c r="AX169" s="265"/>
      <c r="AY169" s="265"/>
      <c r="AZ169" s="265"/>
      <c r="BA169" s="199"/>
      <c r="BB169" s="265"/>
      <c r="BC169" s="199"/>
      <c r="BD169" s="264"/>
    </row>
    <row r="170" spans="2:56" s="201" customFormat="1" x14ac:dyDescent="0.2">
      <c r="B170" s="305"/>
      <c r="D170" s="311" t="s">
        <v>396</v>
      </c>
      <c r="F170" s="317" t="s">
        <v>619</v>
      </c>
      <c r="I170" s="266"/>
      <c r="K170" s="306"/>
      <c r="AK170" s="199"/>
      <c r="AL170" s="199"/>
    </row>
    <row r="171" spans="2:56" s="277" customFormat="1" x14ac:dyDescent="0.2">
      <c r="B171" s="313"/>
      <c r="D171" s="276" t="s">
        <v>95</v>
      </c>
      <c r="E171" s="278" t="s">
        <v>292</v>
      </c>
      <c r="F171" s="279" t="s">
        <v>620</v>
      </c>
      <c r="H171" s="280">
        <v>24.6</v>
      </c>
      <c r="I171" s="281"/>
      <c r="K171" s="324"/>
      <c r="AK171" s="278"/>
      <c r="AL171" s="278"/>
      <c r="AP171" s="278"/>
    </row>
    <row r="172" spans="2:56" s="201" customFormat="1" ht="21.75" customHeight="1" x14ac:dyDescent="0.2">
      <c r="B172" s="310"/>
      <c r="C172" s="253" t="s">
        <v>621</v>
      </c>
      <c r="D172" s="253" t="s">
        <v>390</v>
      </c>
      <c r="E172" s="254" t="s">
        <v>622</v>
      </c>
      <c r="F172" s="255" t="s">
        <v>623</v>
      </c>
      <c r="G172" s="256" t="s">
        <v>182</v>
      </c>
      <c r="H172" s="257">
        <v>110</v>
      </c>
      <c r="I172" s="258"/>
      <c r="J172" s="259">
        <f>ROUND(I172*H172,2)</f>
        <v>0</v>
      </c>
      <c r="K172" s="322" t="s">
        <v>394</v>
      </c>
      <c r="AI172" s="264"/>
      <c r="AK172" s="264"/>
      <c r="AL172" s="264"/>
      <c r="AP172" s="199"/>
      <c r="AV172" s="265"/>
      <c r="AW172" s="265"/>
      <c r="AX172" s="265"/>
      <c r="AY172" s="265"/>
      <c r="AZ172" s="265"/>
      <c r="BA172" s="199"/>
      <c r="BB172" s="265"/>
      <c r="BC172" s="199"/>
      <c r="BD172" s="264"/>
    </row>
    <row r="173" spans="2:56" s="201" customFormat="1" x14ac:dyDescent="0.2">
      <c r="B173" s="305"/>
      <c r="D173" s="311" t="s">
        <v>396</v>
      </c>
      <c r="F173" s="317" t="s">
        <v>624</v>
      </c>
      <c r="I173" s="266"/>
      <c r="K173" s="306"/>
      <c r="AK173" s="199"/>
      <c r="AL173" s="199"/>
    </row>
    <row r="174" spans="2:56" s="201" customFormat="1" ht="16.5" customHeight="1" x14ac:dyDescent="0.2">
      <c r="B174" s="310"/>
      <c r="C174" s="269" t="s">
        <v>625</v>
      </c>
      <c r="D174" s="269" t="s">
        <v>340</v>
      </c>
      <c r="E174" s="270" t="s">
        <v>626</v>
      </c>
      <c r="F174" s="271" t="s">
        <v>627</v>
      </c>
      <c r="G174" s="272" t="s">
        <v>182</v>
      </c>
      <c r="H174" s="273">
        <v>110</v>
      </c>
      <c r="I174" s="274"/>
      <c r="J174" s="275">
        <f>ROUND(I174*H174,2)</f>
        <v>0</v>
      </c>
      <c r="K174" s="323" t="s">
        <v>394</v>
      </c>
      <c r="AI174" s="264"/>
      <c r="AK174" s="264"/>
      <c r="AL174" s="264"/>
      <c r="AP174" s="199"/>
      <c r="AV174" s="265"/>
      <c r="AW174" s="265"/>
      <c r="AX174" s="265"/>
      <c r="AY174" s="265"/>
      <c r="AZ174" s="265"/>
      <c r="BA174" s="199"/>
      <c r="BB174" s="265"/>
      <c r="BC174" s="199"/>
      <c r="BD174" s="264"/>
    </row>
    <row r="175" spans="2:56" s="201" customFormat="1" ht="24.2" customHeight="1" x14ac:dyDescent="0.2">
      <c r="B175" s="310"/>
      <c r="C175" s="253" t="s">
        <v>628</v>
      </c>
      <c r="D175" s="253" t="s">
        <v>390</v>
      </c>
      <c r="E175" s="254" t="s">
        <v>629</v>
      </c>
      <c r="F175" s="255" t="s">
        <v>630</v>
      </c>
      <c r="G175" s="256" t="s">
        <v>182</v>
      </c>
      <c r="H175" s="257">
        <v>72.5</v>
      </c>
      <c r="I175" s="258"/>
      <c r="J175" s="259">
        <f>ROUND(I175*H175,2)</f>
        <v>0</v>
      </c>
      <c r="K175" s="322" t="s">
        <v>394</v>
      </c>
      <c r="AI175" s="264"/>
      <c r="AK175" s="264"/>
      <c r="AL175" s="264"/>
      <c r="AP175" s="199"/>
      <c r="AV175" s="265"/>
      <c r="AW175" s="265"/>
      <c r="AX175" s="265"/>
      <c r="AY175" s="265"/>
      <c r="AZ175" s="265"/>
      <c r="BA175" s="199"/>
      <c r="BB175" s="265"/>
      <c r="BC175" s="199"/>
      <c r="BD175" s="264"/>
    </row>
    <row r="176" spans="2:56" s="201" customFormat="1" x14ac:dyDescent="0.2">
      <c r="B176" s="305"/>
      <c r="D176" s="311" t="s">
        <v>396</v>
      </c>
      <c r="F176" s="317" t="s">
        <v>631</v>
      </c>
      <c r="I176" s="266"/>
      <c r="K176" s="306"/>
      <c r="AK176" s="199"/>
      <c r="AL176" s="199"/>
    </row>
    <row r="177" spans="2:56" s="277" customFormat="1" x14ac:dyDescent="0.2">
      <c r="B177" s="313"/>
      <c r="D177" s="276" t="s">
        <v>95</v>
      </c>
      <c r="E177" s="278" t="s">
        <v>292</v>
      </c>
      <c r="F177" s="279" t="s">
        <v>632</v>
      </c>
      <c r="H177" s="280">
        <v>72.5</v>
      </c>
      <c r="I177" s="281"/>
      <c r="K177" s="324"/>
      <c r="AK177" s="278"/>
      <c r="AL177" s="278"/>
      <c r="AP177" s="278"/>
    </row>
    <row r="178" spans="2:56" s="201" customFormat="1" ht="16.5" customHeight="1" x14ac:dyDescent="0.2">
      <c r="B178" s="310"/>
      <c r="C178" s="269" t="s">
        <v>633</v>
      </c>
      <c r="D178" s="269" t="s">
        <v>340</v>
      </c>
      <c r="E178" s="270" t="s">
        <v>634</v>
      </c>
      <c r="F178" s="271" t="s">
        <v>635</v>
      </c>
      <c r="G178" s="272" t="s">
        <v>182</v>
      </c>
      <c r="H178" s="273">
        <v>72.5</v>
      </c>
      <c r="I178" s="274"/>
      <c r="J178" s="275">
        <f>ROUND(I178*H178,2)</f>
        <v>0</v>
      </c>
      <c r="K178" s="323" t="s">
        <v>394</v>
      </c>
      <c r="AI178" s="264"/>
      <c r="AK178" s="264"/>
      <c r="AL178" s="264"/>
      <c r="AP178" s="199"/>
      <c r="AV178" s="265"/>
      <c r="AW178" s="265"/>
      <c r="AX178" s="265"/>
      <c r="AY178" s="265"/>
      <c r="AZ178" s="265"/>
      <c r="BA178" s="199"/>
      <c r="BB178" s="265"/>
      <c r="BC178" s="199"/>
      <c r="BD178" s="264"/>
    </row>
    <row r="179" spans="2:56" s="201" customFormat="1" ht="16.5" customHeight="1" x14ac:dyDescent="0.2">
      <c r="B179" s="310"/>
      <c r="C179" s="269" t="s">
        <v>636</v>
      </c>
      <c r="D179" s="269" t="s">
        <v>340</v>
      </c>
      <c r="E179" s="270" t="s">
        <v>637</v>
      </c>
      <c r="F179" s="271" t="s">
        <v>638</v>
      </c>
      <c r="G179" s="272" t="s">
        <v>400</v>
      </c>
      <c r="H179" s="273">
        <v>145</v>
      </c>
      <c r="I179" s="274"/>
      <c r="J179" s="275">
        <f>ROUND(I179*H179,2)</f>
        <v>0</v>
      </c>
      <c r="K179" s="323" t="s">
        <v>394</v>
      </c>
      <c r="AI179" s="264"/>
      <c r="AK179" s="264"/>
      <c r="AL179" s="264"/>
      <c r="AP179" s="199"/>
      <c r="AV179" s="265"/>
      <c r="AW179" s="265"/>
      <c r="AX179" s="265"/>
      <c r="AY179" s="265"/>
      <c r="AZ179" s="265"/>
      <c r="BA179" s="199"/>
      <c r="BB179" s="265"/>
      <c r="BC179" s="199"/>
      <c r="BD179" s="264"/>
    </row>
    <row r="180" spans="2:56" s="277" customFormat="1" x14ac:dyDescent="0.2">
      <c r="B180" s="313"/>
      <c r="D180" s="276" t="s">
        <v>95</v>
      </c>
      <c r="F180" s="279" t="s">
        <v>639</v>
      </c>
      <c r="H180" s="280">
        <v>145</v>
      </c>
      <c r="I180" s="281"/>
      <c r="K180" s="324"/>
      <c r="AK180" s="278"/>
      <c r="AL180" s="278"/>
      <c r="AP180" s="278"/>
    </row>
    <row r="181" spans="2:56" s="201" customFormat="1" ht="16.5" customHeight="1" x14ac:dyDescent="0.2">
      <c r="B181" s="310"/>
      <c r="C181" s="269" t="s">
        <v>640</v>
      </c>
      <c r="D181" s="269" t="s">
        <v>340</v>
      </c>
      <c r="E181" s="270" t="s">
        <v>641</v>
      </c>
      <c r="F181" s="271" t="s">
        <v>642</v>
      </c>
      <c r="G181" s="272" t="s">
        <v>400</v>
      </c>
      <c r="H181" s="273">
        <v>1</v>
      </c>
      <c r="I181" s="274"/>
      <c r="J181" s="275">
        <f>ROUND(I181*H181,2)</f>
        <v>0</v>
      </c>
      <c r="K181" s="323" t="s">
        <v>292</v>
      </c>
      <c r="AI181" s="264"/>
      <c r="AK181" s="264"/>
      <c r="AL181" s="264"/>
      <c r="AP181" s="199"/>
      <c r="AV181" s="265"/>
      <c r="AW181" s="265"/>
      <c r="AX181" s="265"/>
      <c r="AY181" s="265"/>
      <c r="AZ181" s="265"/>
      <c r="BA181" s="199"/>
      <c r="BB181" s="265"/>
      <c r="BC181" s="199"/>
      <c r="BD181" s="264"/>
    </row>
    <row r="182" spans="2:56" s="201" customFormat="1" ht="21.75" customHeight="1" x14ac:dyDescent="0.2">
      <c r="B182" s="310"/>
      <c r="C182" s="253" t="s">
        <v>643</v>
      </c>
      <c r="D182" s="253" t="s">
        <v>390</v>
      </c>
      <c r="E182" s="254" t="s">
        <v>644</v>
      </c>
      <c r="F182" s="255" t="s">
        <v>645</v>
      </c>
      <c r="G182" s="256" t="s">
        <v>182</v>
      </c>
      <c r="H182" s="257">
        <v>35.6</v>
      </c>
      <c r="I182" s="258"/>
      <c r="J182" s="259">
        <f>ROUND(I182*H182,2)</f>
        <v>0</v>
      </c>
      <c r="K182" s="322" t="s">
        <v>394</v>
      </c>
      <c r="AI182" s="264"/>
      <c r="AK182" s="264"/>
      <c r="AL182" s="264"/>
      <c r="AP182" s="199"/>
      <c r="AV182" s="265"/>
      <c r="AW182" s="265"/>
      <c r="AX182" s="265"/>
      <c r="AY182" s="265"/>
      <c r="AZ182" s="265"/>
      <c r="BA182" s="199"/>
      <c r="BB182" s="265"/>
      <c r="BC182" s="199"/>
      <c r="BD182" s="264"/>
    </row>
    <row r="183" spans="2:56" s="201" customFormat="1" x14ac:dyDescent="0.2">
      <c r="B183" s="305"/>
      <c r="D183" s="311" t="s">
        <v>396</v>
      </c>
      <c r="F183" s="317" t="s">
        <v>646</v>
      </c>
      <c r="I183" s="266"/>
      <c r="K183" s="306"/>
      <c r="AK183" s="199"/>
      <c r="AL183" s="199"/>
    </row>
    <row r="184" spans="2:56" s="277" customFormat="1" x14ac:dyDescent="0.2">
      <c r="B184" s="313"/>
      <c r="D184" s="276" t="s">
        <v>95</v>
      </c>
      <c r="E184" s="278" t="s">
        <v>292</v>
      </c>
      <c r="F184" s="279" t="s">
        <v>647</v>
      </c>
      <c r="H184" s="280">
        <v>35.6</v>
      </c>
      <c r="I184" s="281"/>
      <c r="K184" s="324"/>
      <c r="AK184" s="278"/>
      <c r="AL184" s="278"/>
      <c r="AP184" s="278"/>
    </row>
    <row r="185" spans="2:56" s="201" customFormat="1" ht="24.2" customHeight="1" x14ac:dyDescent="0.2">
      <c r="B185" s="310"/>
      <c r="C185" s="269" t="s">
        <v>435</v>
      </c>
      <c r="D185" s="269" t="s">
        <v>340</v>
      </c>
      <c r="E185" s="270" t="s">
        <v>648</v>
      </c>
      <c r="F185" s="271" t="s">
        <v>649</v>
      </c>
      <c r="G185" s="272" t="s">
        <v>182</v>
      </c>
      <c r="H185" s="273">
        <v>37.380000000000003</v>
      </c>
      <c r="I185" s="274"/>
      <c r="J185" s="275">
        <f>ROUND(I185*H185,2)</f>
        <v>0</v>
      </c>
      <c r="K185" s="323" t="s">
        <v>394</v>
      </c>
      <c r="AI185" s="264"/>
      <c r="AK185" s="264"/>
      <c r="AL185" s="264"/>
      <c r="AP185" s="199"/>
      <c r="AV185" s="265"/>
      <c r="AW185" s="265"/>
      <c r="AX185" s="265"/>
      <c r="AY185" s="265"/>
      <c r="AZ185" s="265"/>
      <c r="BA185" s="199"/>
      <c r="BB185" s="265"/>
      <c r="BC185" s="199"/>
      <c r="BD185" s="264"/>
    </row>
    <row r="186" spans="2:56" s="277" customFormat="1" x14ac:dyDescent="0.2">
      <c r="B186" s="313"/>
      <c r="D186" s="276" t="s">
        <v>95</v>
      </c>
      <c r="E186" s="278" t="s">
        <v>292</v>
      </c>
      <c r="F186" s="279" t="s">
        <v>647</v>
      </c>
      <c r="H186" s="280">
        <v>35.6</v>
      </c>
      <c r="I186" s="281"/>
      <c r="K186" s="324"/>
      <c r="AK186" s="278"/>
      <c r="AL186" s="278"/>
      <c r="AP186" s="278"/>
    </row>
    <row r="187" spans="2:56" s="277" customFormat="1" x14ac:dyDescent="0.2">
      <c r="B187" s="313"/>
      <c r="D187" s="276" t="s">
        <v>95</v>
      </c>
      <c r="F187" s="279" t="s">
        <v>650</v>
      </c>
      <c r="H187" s="280">
        <v>37.380000000000003</v>
      </c>
      <c r="I187" s="281"/>
      <c r="K187" s="324"/>
      <c r="AK187" s="278"/>
      <c r="AL187" s="278"/>
      <c r="AP187" s="278"/>
    </row>
    <row r="188" spans="2:56" s="201" customFormat="1" ht="21.75" customHeight="1" x14ac:dyDescent="0.2">
      <c r="B188" s="310"/>
      <c r="C188" s="253" t="s">
        <v>651</v>
      </c>
      <c r="D188" s="253" t="s">
        <v>390</v>
      </c>
      <c r="E188" s="254" t="s">
        <v>652</v>
      </c>
      <c r="F188" s="255" t="s">
        <v>653</v>
      </c>
      <c r="G188" s="256" t="s">
        <v>182</v>
      </c>
      <c r="H188" s="257">
        <v>118.5</v>
      </c>
      <c r="I188" s="258"/>
      <c r="J188" s="259">
        <f>ROUND(I188*H188,2)</f>
        <v>0</v>
      </c>
      <c r="K188" s="322" t="s">
        <v>394</v>
      </c>
      <c r="AI188" s="264"/>
      <c r="AK188" s="264"/>
      <c r="AL188" s="264"/>
      <c r="AP188" s="199"/>
      <c r="AV188" s="265"/>
      <c r="AW188" s="265"/>
      <c r="AX188" s="265"/>
      <c r="AY188" s="265"/>
      <c r="AZ188" s="265"/>
      <c r="BA188" s="199"/>
      <c r="BB188" s="265"/>
      <c r="BC188" s="199"/>
      <c r="BD188" s="264"/>
    </row>
    <row r="189" spans="2:56" s="201" customFormat="1" x14ac:dyDescent="0.2">
      <c r="B189" s="305"/>
      <c r="D189" s="311" t="s">
        <v>396</v>
      </c>
      <c r="F189" s="317" t="s">
        <v>654</v>
      </c>
      <c r="I189" s="266"/>
      <c r="K189" s="306"/>
      <c r="AK189" s="199"/>
      <c r="AL189" s="199"/>
    </row>
    <row r="190" spans="2:56" s="277" customFormat="1" x14ac:dyDescent="0.2">
      <c r="B190" s="313"/>
      <c r="D190" s="276" t="s">
        <v>95</v>
      </c>
      <c r="E190" s="278" t="s">
        <v>292</v>
      </c>
      <c r="F190" s="279" t="s">
        <v>655</v>
      </c>
      <c r="H190" s="280">
        <v>118.5</v>
      </c>
      <c r="I190" s="281"/>
      <c r="K190" s="324"/>
      <c r="AK190" s="278"/>
      <c r="AL190" s="278"/>
      <c r="AP190" s="278"/>
    </row>
    <row r="191" spans="2:56" s="201" customFormat="1" ht="16.5" customHeight="1" x14ac:dyDescent="0.2">
      <c r="B191" s="310"/>
      <c r="C191" s="269" t="s">
        <v>656</v>
      </c>
      <c r="D191" s="269" t="s">
        <v>340</v>
      </c>
      <c r="E191" s="270" t="s">
        <v>657</v>
      </c>
      <c r="F191" s="271" t="s">
        <v>658</v>
      </c>
      <c r="G191" s="272" t="s">
        <v>182</v>
      </c>
      <c r="H191" s="273">
        <v>105.52500000000001</v>
      </c>
      <c r="I191" s="274"/>
      <c r="J191" s="275">
        <f>ROUND(I191*H191,2)</f>
        <v>0</v>
      </c>
      <c r="K191" s="323" t="s">
        <v>394</v>
      </c>
      <c r="AI191" s="264"/>
      <c r="AK191" s="264"/>
      <c r="AL191" s="264"/>
      <c r="AP191" s="199"/>
      <c r="AV191" s="265"/>
      <c r="AW191" s="265"/>
      <c r="AX191" s="265"/>
      <c r="AY191" s="265"/>
      <c r="AZ191" s="265"/>
      <c r="BA191" s="199"/>
      <c r="BB191" s="265"/>
      <c r="BC191" s="199"/>
      <c r="BD191" s="264"/>
    </row>
    <row r="192" spans="2:56" s="277" customFormat="1" x14ac:dyDescent="0.2">
      <c r="B192" s="313"/>
      <c r="D192" s="276" t="s">
        <v>95</v>
      </c>
      <c r="F192" s="279" t="s">
        <v>659</v>
      </c>
      <c r="H192" s="280">
        <v>105.52500000000001</v>
      </c>
      <c r="I192" s="281"/>
      <c r="K192" s="324"/>
      <c r="AK192" s="278"/>
      <c r="AL192" s="278"/>
      <c r="AP192" s="278"/>
    </row>
    <row r="193" spans="2:56" s="201" customFormat="1" ht="21.75" customHeight="1" x14ac:dyDescent="0.2">
      <c r="B193" s="310"/>
      <c r="C193" s="253" t="s">
        <v>660</v>
      </c>
      <c r="D193" s="253" t="s">
        <v>390</v>
      </c>
      <c r="E193" s="254" t="s">
        <v>661</v>
      </c>
      <c r="F193" s="255" t="s">
        <v>662</v>
      </c>
      <c r="G193" s="256" t="s">
        <v>182</v>
      </c>
      <c r="H193" s="257">
        <v>6.5</v>
      </c>
      <c r="I193" s="258"/>
      <c r="J193" s="259">
        <f>ROUND(I193*H193,2)</f>
        <v>0</v>
      </c>
      <c r="K193" s="322" t="s">
        <v>394</v>
      </c>
      <c r="AI193" s="264"/>
      <c r="AK193" s="264"/>
      <c r="AL193" s="264"/>
      <c r="AP193" s="199"/>
      <c r="AV193" s="265"/>
      <c r="AW193" s="265"/>
      <c r="AX193" s="265"/>
      <c r="AY193" s="265"/>
      <c r="AZ193" s="265"/>
      <c r="BA193" s="199"/>
      <c r="BB193" s="265"/>
      <c r="BC193" s="199"/>
      <c r="BD193" s="264"/>
    </row>
    <row r="194" spans="2:56" s="201" customFormat="1" x14ac:dyDescent="0.2">
      <c r="B194" s="305"/>
      <c r="D194" s="311" t="s">
        <v>396</v>
      </c>
      <c r="F194" s="317" t="s">
        <v>663</v>
      </c>
      <c r="I194" s="266"/>
      <c r="K194" s="306"/>
      <c r="AK194" s="199"/>
      <c r="AL194" s="199"/>
    </row>
    <row r="195" spans="2:56" s="201" customFormat="1" ht="16.5" customHeight="1" x14ac:dyDescent="0.2">
      <c r="B195" s="310"/>
      <c r="C195" s="269" t="s">
        <v>664</v>
      </c>
      <c r="D195" s="269" t="s">
        <v>340</v>
      </c>
      <c r="E195" s="270" t="s">
        <v>665</v>
      </c>
      <c r="F195" s="271" t="s">
        <v>666</v>
      </c>
      <c r="G195" s="272" t="s">
        <v>182</v>
      </c>
      <c r="H195" s="273">
        <v>6.5</v>
      </c>
      <c r="I195" s="274"/>
      <c r="J195" s="275">
        <f>ROUND(I195*H195,2)</f>
        <v>0</v>
      </c>
      <c r="K195" s="323" t="s">
        <v>394</v>
      </c>
      <c r="AI195" s="264"/>
      <c r="AK195" s="264"/>
      <c r="AL195" s="264"/>
      <c r="AP195" s="199"/>
      <c r="AV195" s="265"/>
      <c r="AW195" s="265"/>
      <c r="AX195" s="265"/>
      <c r="AY195" s="265"/>
      <c r="AZ195" s="265"/>
      <c r="BA195" s="199"/>
      <c r="BB195" s="265"/>
      <c r="BC195" s="199"/>
      <c r="BD195" s="264"/>
    </row>
    <row r="196" spans="2:56" s="201" customFormat="1" ht="24.2" customHeight="1" x14ac:dyDescent="0.2">
      <c r="B196" s="310"/>
      <c r="C196" s="269" t="s">
        <v>667</v>
      </c>
      <c r="D196" s="269" t="s">
        <v>340</v>
      </c>
      <c r="E196" s="270" t="s">
        <v>668</v>
      </c>
      <c r="F196" s="271" t="s">
        <v>669</v>
      </c>
      <c r="G196" s="272" t="s">
        <v>182</v>
      </c>
      <c r="H196" s="273">
        <v>19.8</v>
      </c>
      <c r="I196" s="274"/>
      <c r="J196" s="275">
        <f>ROUND(I196*H196,2)</f>
        <v>0</v>
      </c>
      <c r="K196" s="323" t="s">
        <v>394</v>
      </c>
      <c r="AI196" s="264"/>
      <c r="AK196" s="264"/>
      <c r="AL196" s="264"/>
      <c r="AP196" s="199"/>
      <c r="AV196" s="265"/>
      <c r="AW196" s="265"/>
      <c r="AX196" s="265"/>
      <c r="AY196" s="265"/>
      <c r="AZ196" s="265"/>
      <c r="BA196" s="199"/>
      <c r="BB196" s="265"/>
      <c r="BC196" s="199"/>
      <c r="BD196" s="264"/>
    </row>
    <row r="197" spans="2:56" s="201" customFormat="1" ht="19.5" x14ac:dyDescent="0.2">
      <c r="B197" s="305"/>
      <c r="D197" s="276" t="s">
        <v>290</v>
      </c>
      <c r="F197" s="318" t="s">
        <v>670</v>
      </c>
      <c r="I197" s="266"/>
      <c r="K197" s="306"/>
      <c r="AK197" s="199"/>
      <c r="AL197" s="199"/>
    </row>
    <row r="198" spans="2:56" s="277" customFormat="1" x14ac:dyDescent="0.2">
      <c r="B198" s="313"/>
      <c r="D198" s="276" t="s">
        <v>95</v>
      </c>
      <c r="F198" s="279" t="s">
        <v>671</v>
      </c>
      <c r="H198" s="280">
        <v>19.8</v>
      </c>
      <c r="I198" s="281"/>
      <c r="K198" s="324"/>
      <c r="AK198" s="278"/>
      <c r="AL198" s="278"/>
      <c r="AP198" s="278"/>
    </row>
    <row r="199" spans="2:56" s="201" customFormat="1" ht="24.2" customHeight="1" x14ac:dyDescent="0.2">
      <c r="B199" s="310"/>
      <c r="C199" s="253" t="s">
        <v>672</v>
      </c>
      <c r="D199" s="253" t="s">
        <v>390</v>
      </c>
      <c r="E199" s="254" t="s">
        <v>673</v>
      </c>
      <c r="F199" s="255" t="s">
        <v>674</v>
      </c>
      <c r="G199" s="256" t="s">
        <v>182</v>
      </c>
      <c r="H199" s="257">
        <v>7</v>
      </c>
      <c r="I199" s="258"/>
      <c r="J199" s="259">
        <f>ROUND(I199*H199,2)</f>
        <v>0</v>
      </c>
      <c r="K199" s="322" t="s">
        <v>394</v>
      </c>
      <c r="AI199" s="264"/>
      <c r="AK199" s="264"/>
      <c r="AL199" s="264"/>
      <c r="AP199" s="199"/>
      <c r="AV199" s="265"/>
      <c r="AW199" s="265"/>
      <c r="AX199" s="265"/>
      <c r="AY199" s="265"/>
      <c r="AZ199" s="265"/>
      <c r="BA199" s="199"/>
      <c r="BB199" s="265"/>
      <c r="BC199" s="199"/>
      <c r="BD199" s="264"/>
    </row>
    <row r="200" spans="2:56" s="201" customFormat="1" x14ac:dyDescent="0.2">
      <c r="B200" s="305"/>
      <c r="D200" s="311" t="s">
        <v>396</v>
      </c>
      <c r="F200" s="317" t="s">
        <v>675</v>
      </c>
      <c r="I200" s="266"/>
      <c r="K200" s="306"/>
      <c r="AK200" s="199"/>
      <c r="AL200" s="199"/>
    </row>
    <row r="201" spans="2:56" s="201" customFormat="1" ht="24.2" customHeight="1" x14ac:dyDescent="0.2">
      <c r="B201" s="310"/>
      <c r="C201" s="253" t="s">
        <v>676</v>
      </c>
      <c r="D201" s="253" t="s">
        <v>390</v>
      </c>
      <c r="E201" s="254" t="s">
        <v>677</v>
      </c>
      <c r="F201" s="255" t="s">
        <v>678</v>
      </c>
      <c r="G201" s="256" t="s">
        <v>182</v>
      </c>
      <c r="H201" s="257">
        <v>7</v>
      </c>
      <c r="I201" s="258"/>
      <c r="J201" s="259">
        <f>ROUND(I201*H201,2)</f>
        <v>0</v>
      </c>
      <c r="K201" s="322" t="s">
        <v>394</v>
      </c>
      <c r="AI201" s="264"/>
      <c r="AK201" s="264"/>
      <c r="AL201" s="264"/>
      <c r="AP201" s="199"/>
      <c r="AV201" s="265"/>
      <c r="AW201" s="265"/>
      <c r="AX201" s="265"/>
      <c r="AY201" s="265"/>
      <c r="AZ201" s="265"/>
      <c r="BA201" s="199"/>
      <c r="BB201" s="265"/>
      <c r="BC201" s="199"/>
      <c r="BD201" s="264"/>
    </row>
    <row r="202" spans="2:56" s="201" customFormat="1" x14ac:dyDescent="0.2">
      <c r="B202" s="305"/>
      <c r="D202" s="311" t="s">
        <v>396</v>
      </c>
      <c r="F202" s="317" t="s">
        <v>679</v>
      </c>
      <c r="I202" s="266"/>
      <c r="K202" s="306"/>
      <c r="AK202" s="199"/>
      <c r="AL202" s="199"/>
    </row>
    <row r="203" spans="2:56" s="201" customFormat="1" ht="33" customHeight="1" x14ac:dyDescent="0.2">
      <c r="B203" s="310"/>
      <c r="C203" s="253" t="s">
        <v>680</v>
      </c>
      <c r="D203" s="253" t="s">
        <v>390</v>
      </c>
      <c r="E203" s="254" t="s">
        <v>681</v>
      </c>
      <c r="F203" s="255" t="s">
        <v>682</v>
      </c>
      <c r="G203" s="256" t="s">
        <v>89</v>
      </c>
      <c r="H203" s="257">
        <v>0.5</v>
      </c>
      <c r="I203" s="258"/>
      <c r="J203" s="259">
        <f>ROUND(I203*H203,2)</f>
        <v>0</v>
      </c>
      <c r="K203" s="322" t="s">
        <v>394</v>
      </c>
      <c r="AI203" s="264"/>
      <c r="AK203" s="264"/>
      <c r="AL203" s="264"/>
      <c r="AP203" s="199"/>
      <c r="AV203" s="265"/>
      <c r="AW203" s="265"/>
      <c r="AX203" s="265"/>
      <c r="AY203" s="265"/>
      <c r="AZ203" s="265"/>
      <c r="BA203" s="199"/>
      <c r="BB203" s="265"/>
      <c r="BC203" s="199"/>
      <c r="BD203" s="264"/>
    </row>
    <row r="204" spans="2:56" s="201" customFormat="1" x14ac:dyDescent="0.2">
      <c r="B204" s="305"/>
      <c r="D204" s="311" t="s">
        <v>396</v>
      </c>
      <c r="F204" s="317" t="s">
        <v>683</v>
      </c>
      <c r="I204" s="266"/>
      <c r="K204" s="306"/>
      <c r="AK204" s="199"/>
      <c r="AL204" s="199"/>
    </row>
    <row r="205" spans="2:56" s="201" customFormat="1" ht="16.5" customHeight="1" x14ac:dyDescent="0.2">
      <c r="B205" s="310"/>
      <c r="C205" s="253" t="s">
        <v>684</v>
      </c>
      <c r="D205" s="253" t="s">
        <v>390</v>
      </c>
      <c r="E205" s="254" t="s">
        <v>685</v>
      </c>
      <c r="F205" s="255" t="s">
        <v>686</v>
      </c>
      <c r="G205" s="256" t="s">
        <v>105</v>
      </c>
      <c r="H205" s="257">
        <v>6.37</v>
      </c>
      <c r="I205" s="258"/>
      <c r="J205" s="259">
        <f>ROUND(I205*H205,2)</f>
        <v>0</v>
      </c>
      <c r="K205" s="322" t="s">
        <v>394</v>
      </c>
      <c r="AI205" s="264"/>
      <c r="AK205" s="264"/>
      <c r="AL205" s="264"/>
      <c r="AP205" s="199"/>
      <c r="AV205" s="265"/>
      <c r="AW205" s="265"/>
      <c r="AX205" s="265"/>
      <c r="AY205" s="265"/>
      <c r="AZ205" s="265"/>
      <c r="BA205" s="199"/>
      <c r="BB205" s="265"/>
      <c r="BC205" s="199"/>
      <c r="BD205" s="264"/>
    </row>
    <row r="206" spans="2:56" s="201" customFormat="1" x14ac:dyDescent="0.2">
      <c r="B206" s="305"/>
      <c r="D206" s="311" t="s">
        <v>396</v>
      </c>
      <c r="F206" s="317" t="s">
        <v>687</v>
      </c>
      <c r="I206" s="266"/>
      <c r="K206" s="306"/>
      <c r="AK206" s="199"/>
      <c r="AL206" s="199"/>
    </row>
    <row r="207" spans="2:56" s="201" customFormat="1" ht="24.2" customHeight="1" x14ac:dyDescent="0.2">
      <c r="B207" s="310"/>
      <c r="C207" s="253" t="s">
        <v>688</v>
      </c>
      <c r="D207" s="253" t="s">
        <v>390</v>
      </c>
      <c r="E207" s="254" t="s">
        <v>689</v>
      </c>
      <c r="F207" s="255" t="s">
        <v>690</v>
      </c>
      <c r="G207" s="256" t="s">
        <v>105</v>
      </c>
      <c r="H207" s="257">
        <v>7.6109999999999998</v>
      </c>
      <c r="I207" s="258"/>
      <c r="J207" s="259">
        <f>ROUND(I207*H207,2)</f>
        <v>0</v>
      </c>
      <c r="K207" s="322" t="s">
        <v>394</v>
      </c>
      <c r="AI207" s="264"/>
      <c r="AK207" s="264"/>
      <c r="AL207" s="264"/>
      <c r="AP207" s="199"/>
      <c r="AV207" s="265"/>
      <c r="AW207" s="265"/>
      <c r="AX207" s="265"/>
      <c r="AY207" s="265"/>
      <c r="AZ207" s="265"/>
      <c r="BA207" s="199"/>
      <c r="BB207" s="265"/>
      <c r="BC207" s="199"/>
      <c r="BD207" s="264"/>
    </row>
    <row r="208" spans="2:56" s="201" customFormat="1" x14ac:dyDescent="0.2">
      <c r="B208" s="305"/>
      <c r="D208" s="311" t="s">
        <v>396</v>
      </c>
      <c r="F208" s="317" t="s">
        <v>691</v>
      </c>
      <c r="I208" s="266"/>
      <c r="K208" s="306"/>
      <c r="AK208" s="199"/>
      <c r="AL208" s="199"/>
    </row>
    <row r="209" spans="2:56" s="277" customFormat="1" x14ac:dyDescent="0.2">
      <c r="B209" s="313"/>
      <c r="D209" s="276" t="s">
        <v>95</v>
      </c>
      <c r="E209" s="278" t="s">
        <v>292</v>
      </c>
      <c r="F209" s="279" t="s">
        <v>692</v>
      </c>
      <c r="H209" s="280">
        <v>7.6109999999999998</v>
      </c>
      <c r="I209" s="281"/>
      <c r="K209" s="324"/>
      <c r="AK209" s="278"/>
      <c r="AL209" s="278"/>
      <c r="AP209" s="278"/>
    </row>
    <row r="210" spans="2:56" s="201" customFormat="1" ht="33" customHeight="1" x14ac:dyDescent="0.2">
      <c r="B210" s="310"/>
      <c r="C210" s="253" t="s">
        <v>693</v>
      </c>
      <c r="D210" s="253" t="s">
        <v>390</v>
      </c>
      <c r="E210" s="254" t="s">
        <v>694</v>
      </c>
      <c r="F210" s="255" t="s">
        <v>695</v>
      </c>
      <c r="G210" s="256" t="s">
        <v>105</v>
      </c>
      <c r="H210" s="257">
        <v>7.6109999999999998</v>
      </c>
      <c r="I210" s="258"/>
      <c r="J210" s="259">
        <f>ROUND(I210*H210,2)</f>
        <v>0</v>
      </c>
      <c r="K210" s="322" t="s">
        <v>394</v>
      </c>
      <c r="AI210" s="264"/>
      <c r="AK210" s="264"/>
      <c r="AL210" s="264"/>
      <c r="AP210" s="199"/>
      <c r="AV210" s="265"/>
      <c r="AW210" s="265"/>
      <c r="AX210" s="265"/>
      <c r="AY210" s="265"/>
      <c r="AZ210" s="265"/>
      <c r="BA210" s="199"/>
      <c r="BB210" s="265"/>
      <c r="BC210" s="199"/>
      <c r="BD210" s="264"/>
    </row>
    <row r="211" spans="2:56" s="201" customFormat="1" x14ac:dyDescent="0.2">
      <c r="B211" s="305"/>
      <c r="D211" s="311" t="s">
        <v>396</v>
      </c>
      <c r="F211" s="317" t="s">
        <v>696</v>
      </c>
      <c r="I211" s="266"/>
      <c r="K211" s="306"/>
      <c r="AK211" s="199"/>
      <c r="AL211" s="199"/>
    </row>
    <row r="212" spans="2:56" s="201" customFormat="1" ht="29.25" x14ac:dyDescent="0.2">
      <c r="B212" s="305"/>
      <c r="D212" s="276" t="s">
        <v>290</v>
      </c>
      <c r="F212" s="318" t="s">
        <v>697</v>
      </c>
      <c r="I212" s="266"/>
      <c r="K212" s="306"/>
      <c r="AK212" s="199"/>
      <c r="AL212" s="199"/>
    </row>
    <row r="213" spans="2:56" s="201" customFormat="1" ht="24.2" customHeight="1" x14ac:dyDescent="0.2">
      <c r="B213" s="310"/>
      <c r="C213" s="253" t="s">
        <v>698</v>
      </c>
      <c r="D213" s="253" t="s">
        <v>390</v>
      </c>
      <c r="E213" s="254" t="s">
        <v>699</v>
      </c>
      <c r="F213" s="255" t="s">
        <v>700</v>
      </c>
      <c r="G213" s="256" t="s">
        <v>129</v>
      </c>
      <c r="H213" s="257">
        <v>15.222</v>
      </c>
      <c r="I213" s="258"/>
      <c r="J213" s="259">
        <f>ROUND(I213*H213,2)</f>
        <v>0</v>
      </c>
      <c r="K213" s="322" t="s">
        <v>394</v>
      </c>
      <c r="AI213" s="264"/>
      <c r="AK213" s="264"/>
      <c r="AL213" s="264"/>
      <c r="AP213" s="199"/>
      <c r="AV213" s="265"/>
      <c r="AW213" s="265"/>
      <c r="AX213" s="265"/>
      <c r="AY213" s="265"/>
      <c r="AZ213" s="265"/>
      <c r="BA213" s="199"/>
      <c r="BB213" s="265"/>
      <c r="BC213" s="199"/>
      <c r="BD213" s="264"/>
    </row>
    <row r="214" spans="2:56" s="201" customFormat="1" x14ac:dyDescent="0.2">
      <c r="B214" s="305"/>
      <c r="D214" s="311" t="s">
        <v>396</v>
      </c>
      <c r="F214" s="317" t="s">
        <v>701</v>
      </c>
      <c r="I214" s="266"/>
      <c r="K214" s="306"/>
      <c r="AK214" s="199"/>
      <c r="AL214" s="199"/>
    </row>
    <row r="215" spans="2:56" s="277" customFormat="1" x14ac:dyDescent="0.2">
      <c r="B215" s="313"/>
      <c r="D215" s="276" t="s">
        <v>95</v>
      </c>
      <c r="E215" s="278" t="s">
        <v>292</v>
      </c>
      <c r="F215" s="279" t="s">
        <v>702</v>
      </c>
      <c r="H215" s="280">
        <v>15.222</v>
      </c>
      <c r="I215" s="281"/>
      <c r="K215" s="324"/>
      <c r="AK215" s="278"/>
      <c r="AL215" s="278"/>
      <c r="AP215" s="278"/>
    </row>
    <row r="216" spans="2:56" s="201" customFormat="1" ht="16.5" customHeight="1" x14ac:dyDescent="0.2">
      <c r="B216" s="310"/>
      <c r="C216" s="253" t="s">
        <v>703</v>
      </c>
      <c r="D216" s="253" t="s">
        <v>390</v>
      </c>
      <c r="E216" s="254" t="s">
        <v>704</v>
      </c>
      <c r="F216" s="255" t="s">
        <v>705</v>
      </c>
      <c r="G216" s="256" t="s">
        <v>129</v>
      </c>
      <c r="H216" s="257">
        <v>22.341000000000001</v>
      </c>
      <c r="I216" s="258"/>
      <c r="J216" s="259">
        <f>ROUND(I216*H216,2)</f>
        <v>0</v>
      </c>
      <c r="K216" s="322" t="s">
        <v>394</v>
      </c>
      <c r="AI216" s="264"/>
      <c r="AK216" s="264"/>
      <c r="AL216" s="264"/>
      <c r="AP216" s="199"/>
      <c r="AV216" s="265"/>
      <c r="AW216" s="265"/>
      <c r="AX216" s="265"/>
      <c r="AY216" s="265"/>
      <c r="AZ216" s="265"/>
      <c r="BA216" s="199"/>
      <c r="BB216" s="265"/>
      <c r="BC216" s="199"/>
      <c r="BD216" s="264"/>
    </row>
    <row r="217" spans="2:56" s="201" customFormat="1" x14ac:dyDescent="0.2">
      <c r="B217" s="305"/>
      <c r="D217" s="311" t="s">
        <v>396</v>
      </c>
      <c r="F217" s="317" t="s">
        <v>706</v>
      </c>
      <c r="I217" s="266"/>
      <c r="K217" s="306"/>
      <c r="AK217" s="199"/>
      <c r="AL217" s="199"/>
    </row>
    <row r="218" spans="2:56" s="201" customFormat="1" ht="29.25" x14ac:dyDescent="0.2">
      <c r="B218" s="305"/>
      <c r="D218" s="276" t="s">
        <v>290</v>
      </c>
      <c r="F218" s="318" t="s">
        <v>707</v>
      </c>
      <c r="I218" s="266"/>
      <c r="K218" s="306"/>
      <c r="AK218" s="199"/>
      <c r="AL218" s="199"/>
    </row>
    <row r="219" spans="2:56" s="201" customFormat="1" ht="24.2" customHeight="1" x14ac:dyDescent="0.2">
      <c r="B219" s="310"/>
      <c r="C219" s="253" t="s">
        <v>708</v>
      </c>
      <c r="D219" s="253" t="s">
        <v>390</v>
      </c>
      <c r="E219" s="254" t="s">
        <v>709</v>
      </c>
      <c r="F219" s="255" t="s">
        <v>710</v>
      </c>
      <c r="G219" s="256" t="s">
        <v>129</v>
      </c>
      <c r="H219" s="257">
        <v>22.341000000000001</v>
      </c>
      <c r="I219" s="258"/>
      <c r="J219" s="259">
        <f>ROUND(I219*H219,2)</f>
        <v>0</v>
      </c>
      <c r="K219" s="322" t="s">
        <v>394</v>
      </c>
      <c r="AI219" s="264"/>
      <c r="AK219" s="264"/>
      <c r="AL219" s="264"/>
      <c r="AP219" s="199"/>
      <c r="AV219" s="265"/>
      <c r="AW219" s="265"/>
      <c r="AX219" s="265"/>
      <c r="AY219" s="265"/>
      <c r="AZ219" s="265"/>
      <c r="BA219" s="199"/>
      <c r="BB219" s="265"/>
      <c r="BC219" s="199"/>
      <c r="BD219" s="264"/>
    </row>
    <row r="220" spans="2:56" s="201" customFormat="1" x14ac:dyDescent="0.2">
      <c r="B220" s="305"/>
      <c r="D220" s="311" t="s">
        <v>396</v>
      </c>
      <c r="F220" s="317" t="s">
        <v>711</v>
      </c>
      <c r="I220" s="266"/>
      <c r="K220" s="306"/>
      <c r="AK220" s="199"/>
      <c r="AL220" s="199"/>
    </row>
    <row r="221" spans="2:56" s="240" customFormat="1" ht="22.9" customHeight="1" x14ac:dyDescent="0.2">
      <c r="B221" s="309"/>
      <c r="D221" s="242" t="s">
        <v>387</v>
      </c>
      <c r="E221" s="251" t="s">
        <v>712</v>
      </c>
      <c r="F221" s="251" t="s">
        <v>713</v>
      </c>
      <c r="I221" s="244"/>
      <c r="J221" s="252">
        <f>J222+J224</f>
        <v>0</v>
      </c>
      <c r="K221" s="321"/>
      <c r="AI221" s="242"/>
      <c r="AK221" s="249"/>
      <c r="AL221" s="249"/>
      <c r="AP221" s="242"/>
      <c r="BB221" s="250"/>
    </row>
    <row r="222" spans="2:56" s="201" customFormat="1" ht="16.5" customHeight="1" x14ac:dyDescent="0.2">
      <c r="B222" s="310"/>
      <c r="C222" s="253" t="s">
        <v>714</v>
      </c>
      <c r="D222" s="253" t="s">
        <v>390</v>
      </c>
      <c r="E222" s="254" t="s">
        <v>715</v>
      </c>
      <c r="F222" s="255" t="s">
        <v>716</v>
      </c>
      <c r="G222" s="256" t="s">
        <v>400</v>
      </c>
      <c r="H222" s="257">
        <v>3</v>
      </c>
      <c r="I222" s="258"/>
      <c r="J222" s="259">
        <f>ROUND(I222*H222,2)</f>
        <v>0</v>
      </c>
      <c r="K222" s="322" t="s">
        <v>394</v>
      </c>
      <c r="AI222" s="264"/>
      <c r="AK222" s="264"/>
      <c r="AL222" s="264"/>
      <c r="AP222" s="199"/>
      <c r="AV222" s="265"/>
      <c r="AW222" s="265"/>
      <c r="AX222" s="265"/>
      <c r="AY222" s="265"/>
      <c r="AZ222" s="265"/>
      <c r="BA222" s="199"/>
      <c r="BB222" s="265"/>
      <c r="BC222" s="199"/>
      <c r="BD222" s="264"/>
    </row>
    <row r="223" spans="2:56" s="201" customFormat="1" x14ac:dyDescent="0.2">
      <c r="B223" s="305"/>
      <c r="D223" s="311" t="s">
        <v>396</v>
      </c>
      <c r="F223" s="317" t="s">
        <v>717</v>
      </c>
      <c r="I223" s="266"/>
      <c r="K223" s="306"/>
      <c r="AK223" s="199"/>
      <c r="AL223" s="199"/>
    </row>
    <row r="224" spans="2:56" s="201" customFormat="1" ht="16.5" customHeight="1" x14ac:dyDescent="0.2">
      <c r="B224" s="310"/>
      <c r="C224" s="253" t="s">
        <v>718</v>
      </c>
      <c r="D224" s="253" t="s">
        <v>390</v>
      </c>
      <c r="E224" s="254" t="s">
        <v>719</v>
      </c>
      <c r="F224" s="255" t="s">
        <v>720</v>
      </c>
      <c r="G224" s="256" t="s">
        <v>400</v>
      </c>
      <c r="H224" s="257">
        <v>2</v>
      </c>
      <c r="I224" s="258"/>
      <c r="J224" s="259">
        <f>ROUND(I224*H224,2)</f>
        <v>0</v>
      </c>
      <c r="K224" s="322" t="s">
        <v>394</v>
      </c>
      <c r="AI224" s="264"/>
      <c r="AK224" s="264"/>
      <c r="AL224" s="264"/>
      <c r="AP224" s="199"/>
      <c r="AV224" s="265"/>
      <c r="AW224" s="265"/>
      <c r="AX224" s="265"/>
      <c r="AY224" s="265"/>
      <c r="AZ224" s="265"/>
      <c r="BA224" s="199"/>
      <c r="BB224" s="265"/>
      <c r="BC224" s="199"/>
      <c r="BD224" s="264"/>
    </row>
    <row r="225" spans="2:56" s="201" customFormat="1" x14ac:dyDescent="0.2">
      <c r="B225" s="305"/>
      <c r="D225" s="311" t="s">
        <v>396</v>
      </c>
      <c r="F225" s="317" t="s">
        <v>721</v>
      </c>
      <c r="I225" s="266"/>
      <c r="K225" s="306"/>
      <c r="AK225" s="199"/>
      <c r="AL225" s="199"/>
    </row>
    <row r="226" spans="2:56" s="240" customFormat="1" ht="25.9" customHeight="1" x14ac:dyDescent="0.2">
      <c r="B226" s="309"/>
      <c r="D226" s="242" t="s">
        <v>387</v>
      </c>
      <c r="E226" s="243" t="s">
        <v>722</v>
      </c>
      <c r="F226" s="243" t="s">
        <v>723</v>
      </c>
      <c r="I226" s="244"/>
      <c r="J226" s="245">
        <f>J227+J229</f>
        <v>0</v>
      </c>
      <c r="K226" s="321"/>
      <c r="AI226" s="242"/>
      <c r="AK226" s="249"/>
      <c r="AL226" s="249"/>
      <c r="AP226" s="242"/>
      <c r="BB226" s="250"/>
    </row>
    <row r="227" spans="2:56" s="201" customFormat="1" ht="16.5" customHeight="1" x14ac:dyDescent="0.2">
      <c r="B227" s="310"/>
      <c r="C227" s="253" t="s">
        <v>724</v>
      </c>
      <c r="D227" s="253" t="s">
        <v>390</v>
      </c>
      <c r="E227" s="254" t="s">
        <v>725</v>
      </c>
      <c r="F227" s="255" t="s">
        <v>726</v>
      </c>
      <c r="G227" s="256" t="s">
        <v>393</v>
      </c>
      <c r="H227" s="257">
        <v>3</v>
      </c>
      <c r="I227" s="258"/>
      <c r="J227" s="259">
        <f>ROUND(I227*H227,2)</f>
        <v>0</v>
      </c>
      <c r="K227" s="322" t="s">
        <v>394</v>
      </c>
      <c r="AI227" s="264"/>
      <c r="AK227" s="264"/>
      <c r="AL227" s="264"/>
      <c r="AP227" s="199"/>
      <c r="AV227" s="265"/>
      <c r="AW227" s="265"/>
      <c r="AX227" s="265"/>
      <c r="AY227" s="265"/>
      <c r="AZ227" s="265"/>
      <c r="BA227" s="199"/>
      <c r="BB227" s="265"/>
      <c r="BC227" s="199"/>
      <c r="BD227" s="264"/>
    </row>
    <row r="228" spans="2:56" s="201" customFormat="1" x14ac:dyDescent="0.2">
      <c r="B228" s="305"/>
      <c r="D228" s="311" t="s">
        <v>396</v>
      </c>
      <c r="F228" s="317" t="s">
        <v>727</v>
      </c>
      <c r="I228" s="266"/>
      <c r="K228" s="306"/>
      <c r="AK228" s="199"/>
      <c r="AL228" s="199"/>
    </row>
    <row r="229" spans="2:56" s="201" customFormat="1" ht="16.5" customHeight="1" x14ac:dyDescent="0.2">
      <c r="B229" s="310"/>
      <c r="C229" s="253" t="s">
        <v>728</v>
      </c>
      <c r="D229" s="253" t="s">
        <v>390</v>
      </c>
      <c r="E229" s="254" t="s">
        <v>729</v>
      </c>
      <c r="F229" s="255" t="s">
        <v>730</v>
      </c>
      <c r="G229" s="256" t="s">
        <v>393</v>
      </c>
      <c r="H229" s="257">
        <v>3</v>
      </c>
      <c r="I229" s="258"/>
      <c r="J229" s="259">
        <f>ROUND(I229*H229,2)</f>
        <v>0</v>
      </c>
      <c r="K229" s="322" t="s">
        <v>394</v>
      </c>
      <c r="AI229" s="264"/>
      <c r="AK229" s="264"/>
      <c r="AL229" s="264"/>
      <c r="AP229" s="199"/>
      <c r="AV229" s="265"/>
      <c r="AW229" s="265"/>
      <c r="AX229" s="265"/>
      <c r="AY229" s="265"/>
      <c r="AZ229" s="265"/>
      <c r="BA229" s="199"/>
      <c r="BB229" s="265"/>
      <c r="BC229" s="199"/>
      <c r="BD229" s="264"/>
    </row>
    <row r="230" spans="2:56" s="201" customFormat="1" x14ac:dyDescent="0.2">
      <c r="B230" s="305"/>
      <c r="D230" s="311" t="s">
        <v>396</v>
      </c>
      <c r="F230" s="312" t="s">
        <v>731</v>
      </c>
      <c r="I230" s="266"/>
      <c r="K230" s="306"/>
      <c r="AK230" s="199"/>
      <c r="AL230" s="199"/>
    </row>
    <row r="231" spans="2:56" s="201" customFormat="1" ht="6.95" customHeight="1" x14ac:dyDescent="0.2">
      <c r="B231" s="314"/>
      <c r="C231" s="315"/>
      <c r="D231" s="315"/>
      <c r="E231" s="315"/>
      <c r="F231" s="315"/>
      <c r="G231" s="315"/>
      <c r="H231" s="315"/>
      <c r="I231" s="315"/>
      <c r="J231" s="315"/>
      <c r="K231" s="316"/>
    </row>
  </sheetData>
  <sheetProtection algorithmName="SHA-512" hashValue="w3s/bkipAKN1PwuG8z0QuoNl4xsu/myutKm1lr4An3d7eBrz0ysCdWGi+hRiX9zbAOxOpNNI/kAcfkLpO1jYBw==" saltValue="BAsX+OUl84wX5BlUmPKtvg==" spinCount="100000" sheet="1" objects="1" scenarios="1"/>
  <protectedRanges>
    <protectedRange sqref="I53:I230" name="jednotkové ceny"/>
  </protectedRanges>
  <autoFilter ref="C49:K230" xr:uid="{00000000-0009-0000-0000-000001000000}"/>
  <mergeCells count="2">
    <mergeCell ref="E8:H8"/>
    <mergeCell ref="E42:H42"/>
  </mergeCells>
  <hyperlinks>
    <hyperlink ref="F54" r:id="rId1" xr:uid="{C851A6A3-C9C3-4634-B611-E8F7284C4ECC}"/>
    <hyperlink ref="F64" r:id="rId2" xr:uid="{CADD5ADE-5601-49F6-9109-5B96FAF4659E}"/>
    <hyperlink ref="F67" r:id="rId3" xr:uid="{4B521E55-CF0B-4CFE-8EB5-37989E48D3B5}"/>
    <hyperlink ref="F73" r:id="rId4" xr:uid="{7AA6DCC3-09ED-462F-927C-6E482E71ABAC}"/>
    <hyperlink ref="F76" r:id="rId5" xr:uid="{7CB8BB4A-B79B-4B38-97AD-96F8A4DC8ABC}"/>
    <hyperlink ref="F78" r:id="rId6" xr:uid="{C07BA678-D5BE-441B-BC5B-66F4159BA14B}"/>
    <hyperlink ref="F80" r:id="rId7" xr:uid="{C51A1BD0-B766-4621-B892-6BDAECD440C3}"/>
    <hyperlink ref="F84" r:id="rId8" xr:uid="{9ACC885E-00F3-4533-9DBB-65C5DCD59E3D}"/>
    <hyperlink ref="F86" r:id="rId9" xr:uid="{051D8061-5A9B-4D94-B51C-A391D54B7960}"/>
    <hyperlink ref="F90" r:id="rId10" xr:uid="{7BFFCD59-6150-4487-AD86-008808CDA22D}"/>
    <hyperlink ref="F93" r:id="rId11" xr:uid="{FA3BEC27-3F07-4F06-A399-417896DBE3C8}"/>
    <hyperlink ref="F106" r:id="rId12" xr:uid="{CAC33168-4B3B-45AB-A19B-B825C4F6B417}"/>
    <hyperlink ref="F109" r:id="rId13" xr:uid="{F07DECEC-9FCF-4B98-9C71-F16B6EF22166}"/>
    <hyperlink ref="F111" r:id="rId14" xr:uid="{7B2CFB55-5C74-42F3-9260-FCD6631F8E46}"/>
    <hyperlink ref="F119" r:id="rId15" xr:uid="{9DC57DE9-8904-45F2-9193-1CA13DFD1F5F}"/>
    <hyperlink ref="F124" r:id="rId16" xr:uid="{8D33B7A9-0C4A-4314-BE0B-8D99D19A802F}"/>
    <hyperlink ref="F129" r:id="rId17" xr:uid="{01F7C325-0305-4533-B66C-10D3792A7C6B}"/>
    <hyperlink ref="F132" r:id="rId18" xr:uid="{F3B0215A-2159-4AAB-9D47-E826659D0594}"/>
    <hyperlink ref="F134" r:id="rId19" xr:uid="{792C2F88-CD60-4DE3-BD91-B01F22EF22A4}"/>
    <hyperlink ref="F136" r:id="rId20" xr:uid="{694D6886-93FA-454B-A9F5-236C3792F67E}"/>
    <hyperlink ref="F138" r:id="rId21" xr:uid="{DC04DAF0-C6FD-4C09-B76B-258B55E3E6E0}"/>
    <hyperlink ref="F141" r:id="rId22" xr:uid="{B5F26A9F-F209-4CF9-9BD1-E2C38D9BEB36}"/>
    <hyperlink ref="F144" r:id="rId23" xr:uid="{5A8662BF-2598-4732-A10D-77490C7CB20E}"/>
    <hyperlink ref="F147" r:id="rId24" xr:uid="{AA66B8A4-22DB-4406-B364-178B4CB35F18}"/>
    <hyperlink ref="F150" r:id="rId25" xr:uid="{EE3F4ADE-326D-4743-9E2A-B3AF3B4B2EB4}"/>
    <hyperlink ref="F152" r:id="rId26" xr:uid="{8BB2C33B-3C42-4915-8841-539237D27C90}"/>
    <hyperlink ref="F154" r:id="rId27" xr:uid="{0613BE60-6AC6-4178-95A2-CC0B7F666498}"/>
    <hyperlink ref="F156" r:id="rId28" xr:uid="{794254D7-D556-44E8-92E7-5D69E260E1BD}"/>
    <hyperlink ref="F159" r:id="rId29" xr:uid="{94D194FE-0502-4E2F-91AA-76011B56BEC4}"/>
    <hyperlink ref="F162" r:id="rId30" xr:uid="{0110CA0F-4207-4AAF-AFDD-BE93B56D69C8}"/>
    <hyperlink ref="F166" r:id="rId31" xr:uid="{C40A8159-7CE7-49EE-AADF-6BD266EC1313}"/>
    <hyperlink ref="F170" r:id="rId32" xr:uid="{1177F818-839E-40B4-AC52-C3940D36585C}"/>
    <hyperlink ref="F173" r:id="rId33" xr:uid="{BA4C29B2-DA4B-4A78-8CD1-C4541273C197}"/>
    <hyperlink ref="F176" r:id="rId34" xr:uid="{747B082E-2F34-422A-8B7D-04FC24A0E348}"/>
    <hyperlink ref="F183" r:id="rId35" xr:uid="{EE8CDB00-3F6C-4A96-9ED8-86E31AB1F1BA}"/>
    <hyperlink ref="F189" r:id="rId36" xr:uid="{5EB75A94-7091-475D-ABFE-3EE47C8A884C}"/>
    <hyperlink ref="F194" r:id="rId37" xr:uid="{BF738EA4-E7A4-4260-B178-CC254B4754C5}"/>
    <hyperlink ref="F200" r:id="rId38" xr:uid="{D1238B04-71F8-425D-A70C-F0053A6B5410}"/>
    <hyperlink ref="F202" r:id="rId39" xr:uid="{7DD19832-3172-4AE1-82D2-A0B825C4B723}"/>
    <hyperlink ref="F204" r:id="rId40" xr:uid="{AA507E92-3697-41C3-B64F-EC594EB3365F}"/>
    <hyperlink ref="F206" r:id="rId41" xr:uid="{EFE074A4-6522-4151-AA33-44FAE47C09CE}"/>
    <hyperlink ref="F208" r:id="rId42" xr:uid="{61ECAA77-B417-418C-BAD4-42070F16A980}"/>
    <hyperlink ref="F211" r:id="rId43" xr:uid="{354D0D46-039A-4DAA-90E5-EC63712B070C}"/>
    <hyperlink ref="F214" r:id="rId44" xr:uid="{9DC3C15C-7D5C-4B0A-8957-8DB69A77B709}"/>
    <hyperlink ref="F217" r:id="rId45" xr:uid="{0F970E5A-2F7A-477C-BBCC-C9411CEA0270}"/>
    <hyperlink ref="F220" r:id="rId46" xr:uid="{42FBC255-D628-41BE-B29D-D6B160A23999}"/>
    <hyperlink ref="F223" r:id="rId47" xr:uid="{4F44D5CD-5232-4BB0-820D-97EF969DA295}"/>
    <hyperlink ref="F225" r:id="rId48" xr:uid="{6DB7684C-77BC-487A-8323-4FA0BB41928C}"/>
    <hyperlink ref="F228" r:id="rId49" xr:uid="{DEA5D652-D757-46C1-8174-EF39BD383F07}"/>
    <hyperlink ref="F230" r:id="rId50" xr:uid="{9C32FD6D-162C-4FE5-BD18-642427C5F842}"/>
  </hyperlinks>
  <pageMargins left="0.39374999999999999" right="0.39374999999999999" top="0.39374999999999999" bottom="0.39374999999999999" header="0" footer="0"/>
  <pageSetup paperSize="9" scale="52" fitToHeight="100" orientation="portrait" blackAndWhite="1" r:id="rId51"/>
  <headerFooter>
    <oddFooter>&amp;CStrana &amp;P z &amp;N</oddFooter>
  </headerFooter>
  <drawing r:id="rId5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089E6-F80D-46EE-A0EE-A23A1546A9AD}">
  <sheetPr>
    <tabColor rgb="FFFFFFCC"/>
    <pageSetUpPr fitToPage="1"/>
  </sheetPr>
  <dimension ref="B1:AA128"/>
  <sheetViews>
    <sheetView showGridLines="0" topLeftCell="A99" workbookViewId="0">
      <selection activeCell="I18" sqref="I18"/>
    </sheetView>
  </sheetViews>
  <sheetFormatPr defaultColWidth="9.140625" defaultRowHeight="15" x14ac:dyDescent="0.25"/>
  <cols>
    <col min="1" max="1" width="7.140625" style="326" customWidth="1"/>
    <col min="2" max="2" width="1" style="326" customWidth="1"/>
    <col min="3" max="3" width="3.5703125" style="326" customWidth="1"/>
    <col min="4" max="4" width="4.140625" style="326" customWidth="1"/>
    <col min="5" max="5" width="17.7109375" style="326" customWidth="1"/>
    <col min="6" max="6" width="55.7109375" style="326" customWidth="1"/>
    <col min="7" max="7" width="6.7109375" style="326" customWidth="1"/>
    <col min="8" max="9" width="14.7109375" style="326" customWidth="1"/>
    <col min="10" max="11" width="20.7109375" style="326" customWidth="1"/>
    <col min="12" max="12" width="8" style="326" customWidth="1"/>
    <col min="13" max="13" width="9.28515625" style="326" hidden="1" customWidth="1"/>
    <col min="14" max="14" width="8" style="326" hidden="1" customWidth="1"/>
    <col min="15" max="20" width="12.140625" style="326" hidden="1" customWidth="1"/>
    <col min="21" max="21" width="14" style="326" hidden="1" customWidth="1"/>
    <col min="22" max="22" width="10.5703125" style="326" customWidth="1"/>
    <col min="23" max="23" width="14" style="326" customWidth="1"/>
    <col min="24" max="24" width="10.5703125" style="326" customWidth="1"/>
    <col min="25" max="25" width="12.85546875" style="326" customWidth="1"/>
    <col min="26" max="26" width="9.42578125" style="326" customWidth="1"/>
    <col min="27" max="27" width="94.85546875" style="326" hidden="1" customWidth="1"/>
    <col min="28" max="28" width="14" style="326" customWidth="1"/>
    <col min="29" max="29" width="9.42578125" style="326" customWidth="1"/>
    <col min="30" max="30" width="12.85546875" style="326" customWidth="1"/>
    <col min="31" max="31" width="14" style="326" customWidth="1"/>
    <col min="32" max="16384" width="9.140625" style="326"/>
  </cols>
  <sheetData>
    <row r="1" spans="2:27" ht="11.25" customHeight="1" x14ac:dyDescent="0.25"/>
    <row r="2" spans="2:27" ht="11.25" customHeight="1" x14ac:dyDescent="0.25">
      <c r="L2" s="333"/>
    </row>
    <row r="3" spans="2:27" s="329" customFormat="1" ht="6.95" customHeight="1" x14ac:dyDescent="0.2">
      <c r="B3" s="334"/>
      <c r="C3" s="335"/>
      <c r="D3" s="335"/>
      <c r="E3" s="335"/>
      <c r="F3" s="335"/>
      <c r="G3" s="335"/>
      <c r="H3" s="335"/>
      <c r="I3" s="335"/>
      <c r="J3" s="335"/>
      <c r="K3" s="335"/>
      <c r="L3" s="328"/>
    </row>
    <row r="4" spans="2:27" s="329" customFormat="1" ht="24.95" customHeight="1" x14ac:dyDescent="0.2">
      <c r="B4" s="328"/>
      <c r="C4" s="327" t="s">
        <v>375</v>
      </c>
      <c r="L4" s="328"/>
      <c r="M4" s="336" t="s">
        <v>348</v>
      </c>
    </row>
    <row r="5" spans="2:27" s="329" customFormat="1" ht="6.95" customHeight="1" x14ac:dyDescent="0.2">
      <c r="B5" s="328"/>
      <c r="L5" s="328"/>
    </row>
    <row r="6" spans="2:27" s="329" customFormat="1" ht="12" customHeight="1" x14ac:dyDescent="0.2">
      <c r="B6" s="328"/>
      <c r="C6" s="203" t="s">
        <v>16</v>
      </c>
      <c r="D6" s="201"/>
      <c r="E6" s="201"/>
      <c r="F6" s="201"/>
      <c r="G6" s="201"/>
      <c r="H6" s="201"/>
      <c r="I6" s="201"/>
      <c r="J6" s="201"/>
      <c r="L6" s="328"/>
    </row>
    <row r="7" spans="2:27" s="329" customFormat="1" ht="16.5" customHeight="1" x14ac:dyDescent="0.2">
      <c r="B7" s="328"/>
      <c r="C7" s="201"/>
      <c r="D7" s="201"/>
      <c r="E7" s="508" t="s">
        <v>888</v>
      </c>
      <c r="F7" s="509"/>
      <c r="G7" s="509"/>
      <c r="H7" s="509"/>
      <c r="I7" s="201"/>
      <c r="J7" s="201"/>
      <c r="L7" s="328"/>
      <c r="AA7" s="330" t="e">
        <f>#REF!</f>
        <v>#REF!</v>
      </c>
    </row>
    <row r="8" spans="2:27" s="329" customFormat="1" ht="6.95" customHeight="1" x14ac:dyDescent="0.2">
      <c r="B8" s="328"/>
      <c r="C8" s="201"/>
      <c r="D8" s="201"/>
      <c r="E8" s="201"/>
      <c r="F8" s="201"/>
      <c r="G8" s="201"/>
      <c r="H8" s="201"/>
      <c r="I8" s="201"/>
      <c r="J8" s="201"/>
      <c r="L8" s="328"/>
    </row>
    <row r="9" spans="2:27" s="329" customFormat="1" ht="12" customHeight="1" x14ac:dyDescent="0.2">
      <c r="B9" s="328"/>
      <c r="C9" s="203" t="s">
        <v>349</v>
      </c>
      <c r="D9" s="201"/>
      <c r="E9" s="201"/>
      <c r="F9" s="204" t="s">
        <v>732</v>
      </c>
      <c r="G9" s="201"/>
      <c r="H9" s="201"/>
      <c r="I9" s="203" t="s">
        <v>350</v>
      </c>
      <c r="J9" s="205">
        <v>45971</v>
      </c>
      <c r="L9" s="328"/>
    </row>
    <row r="10" spans="2:27" s="329" customFormat="1" ht="6.95" customHeight="1" x14ac:dyDescent="0.2">
      <c r="B10" s="328"/>
      <c r="C10" s="201"/>
      <c r="D10" s="201"/>
      <c r="E10" s="201"/>
      <c r="F10" s="201"/>
      <c r="G10" s="201"/>
      <c r="H10" s="201"/>
      <c r="I10" s="201"/>
      <c r="J10" s="201"/>
      <c r="L10" s="328"/>
    </row>
    <row r="11" spans="2:27" s="329" customFormat="1" ht="15.2" customHeight="1" x14ac:dyDescent="0.2">
      <c r="B11" s="328"/>
      <c r="C11" s="203" t="s">
        <v>351</v>
      </c>
      <c r="D11" s="201"/>
      <c r="E11" s="201"/>
      <c r="F11" s="204" t="s">
        <v>267</v>
      </c>
      <c r="G11" s="201"/>
      <c r="H11" s="201"/>
      <c r="I11" s="203" t="s">
        <v>14</v>
      </c>
      <c r="J11" s="206" t="s">
        <v>739</v>
      </c>
      <c r="L11" s="328"/>
    </row>
    <row r="12" spans="2:27" s="329" customFormat="1" ht="15.2" customHeight="1" x14ac:dyDescent="0.2">
      <c r="B12" s="328"/>
      <c r="C12" s="203" t="s">
        <v>738</v>
      </c>
      <c r="D12" s="201"/>
      <c r="E12" s="201"/>
      <c r="F12" s="418"/>
      <c r="G12" s="201"/>
      <c r="H12" s="201"/>
      <c r="I12" s="203" t="s">
        <v>354</v>
      </c>
      <c r="J12" s="206"/>
      <c r="L12" s="328"/>
    </row>
    <row r="13" spans="2:27" s="329" customFormat="1" ht="10.35" customHeight="1" x14ac:dyDescent="0.2">
      <c r="B13" s="328"/>
      <c r="L13" s="328"/>
    </row>
    <row r="14" spans="2:27" s="341" customFormat="1" ht="29.25" customHeight="1" x14ac:dyDescent="0.2">
      <c r="B14" s="337"/>
      <c r="C14" s="338" t="s">
        <v>376</v>
      </c>
      <c r="D14" s="339" t="s">
        <v>279</v>
      </c>
      <c r="E14" s="339" t="s">
        <v>377</v>
      </c>
      <c r="F14" s="339" t="s">
        <v>378</v>
      </c>
      <c r="G14" s="339" t="s">
        <v>66</v>
      </c>
      <c r="H14" s="339" t="s">
        <v>67</v>
      </c>
      <c r="I14" s="339" t="s">
        <v>852</v>
      </c>
      <c r="J14" s="339" t="s">
        <v>358</v>
      </c>
      <c r="K14" s="340" t="s">
        <v>285</v>
      </c>
      <c r="M14" s="342" t="s">
        <v>292</v>
      </c>
      <c r="N14" s="343" t="s">
        <v>71</v>
      </c>
      <c r="O14" s="343" t="s">
        <v>380</v>
      </c>
      <c r="P14" s="343" t="s">
        <v>381</v>
      </c>
      <c r="Q14" s="343" t="s">
        <v>382</v>
      </c>
      <c r="R14" s="343" t="s">
        <v>383</v>
      </c>
      <c r="S14" s="343" t="s">
        <v>384</v>
      </c>
      <c r="T14" s="344" t="s">
        <v>385</v>
      </c>
    </row>
    <row r="15" spans="2:27" s="329" customFormat="1" ht="15.75" x14ac:dyDescent="0.25">
      <c r="B15" s="328"/>
      <c r="C15" s="345" t="s">
        <v>386</v>
      </c>
      <c r="J15" s="346">
        <f>J16 + J123</f>
        <v>0</v>
      </c>
      <c r="L15" s="328"/>
      <c r="M15" s="347"/>
      <c r="N15" s="348"/>
      <c r="O15" s="348"/>
      <c r="P15" s="349">
        <f>P16 + P123</f>
        <v>267.25864799999999</v>
      </c>
      <c r="Q15" s="348"/>
      <c r="R15" s="349">
        <f>R16 + R123</f>
        <v>104.82075782</v>
      </c>
      <c r="S15" s="348"/>
      <c r="T15" s="350">
        <f>T16 + T123</f>
        <v>23.902160000000002</v>
      </c>
    </row>
    <row r="16" spans="2:27" s="355" customFormat="1" x14ac:dyDescent="0.2">
      <c r="B16" s="351"/>
      <c r="C16" s="352"/>
      <c r="D16" s="353" t="s">
        <v>387</v>
      </c>
      <c r="E16" s="354" t="s">
        <v>18</v>
      </c>
      <c r="F16" s="355" t="s">
        <v>388</v>
      </c>
      <c r="G16" s="356"/>
      <c r="H16" s="357"/>
      <c r="I16" s="358"/>
      <c r="J16" s="358">
        <f>J17 + J53 + J58 + J61 + J68 + J98 + J109</f>
        <v>0</v>
      </c>
      <c r="L16" s="351"/>
      <c r="M16" s="359"/>
      <c r="N16" s="360"/>
      <c r="O16" s="361"/>
      <c r="P16" s="361">
        <f>P17 + P53 + P58 + P61 + P68 + P98 + P109</f>
        <v>266.75764800000002</v>
      </c>
      <c r="Q16" s="361"/>
      <c r="R16" s="361">
        <f>R17 + R53 + R58 + R61 + R68 + R98 + R109</f>
        <v>104.81651282</v>
      </c>
      <c r="S16" s="361"/>
      <c r="T16" s="362">
        <f>T17 + T53 + T58 + T61 + T68 + T98 + T109</f>
        <v>23.902160000000002</v>
      </c>
    </row>
    <row r="17" spans="2:20" s="371" customFormat="1" ht="23.1" customHeight="1" x14ac:dyDescent="0.2">
      <c r="B17" s="363"/>
      <c r="C17" s="364"/>
      <c r="D17" s="353" t="s">
        <v>387</v>
      </c>
      <c r="E17" s="365" t="s">
        <v>39</v>
      </c>
      <c r="F17" s="366" t="s">
        <v>40</v>
      </c>
      <c r="G17" s="367"/>
      <c r="H17" s="368"/>
      <c r="I17" s="369"/>
      <c r="J17" s="369">
        <f>J18 + J20 + J24 + J28 + J32 + J36 + J40 + J44 + J47 + J49 + J51</f>
        <v>0</v>
      </c>
      <c r="K17" s="366"/>
      <c r="L17" s="363"/>
      <c r="M17" s="370"/>
      <c r="N17" s="360"/>
      <c r="O17" s="361"/>
      <c r="P17" s="361">
        <f>P18 + P20 + P24 + P28 + P32 + P36 + P40 + P44 + P47 + P49 + P51</f>
        <v>98.922640000000001</v>
      </c>
      <c r="Q17" s="361"/>
      <c r="R17" s="361">
        <f>R18 + R20 + R24 + R28 + R32 + R36 + R40 + R44 + R47 + R49 + R51</f>
        <v>37</v>
      </c>
      <c r="S17" s="361"/>
      <c r="T17" s="362">
        <f>T18 + T20 + T24 + T28 + T32 + T36 + T40 + T44 + T47 + T49 + T51</f>
        <v>0</v>
      </c>
    </row>
    <row r="18" spans="2:20" s="382" customFormat="1" ht="24" x14ac:dyDescent="0.2">
      <c r="B18" s="372"/>
      <c r="C18" s="373" t="s">
        <v>506</v>
      </c>
      <c r="D18" s="373" t="s">
        <v>390</v>
      </c>
      <c r="E18" s="374" t="s">
        <v>740</v>
      </c>
      <c r="F18" s="374" t="s">
        <v>741</v>
      </c>
      <c r="G18" s="375" t="s">
        <v>105</v>
      </c>
      <c r="H18" s="376">
        <v>25.75</v>
      </c>
      <c r="I18" s="419"/>
      <c r="J18" s="377">
        <f>ROUND(H18*I18,2)</f>
        <v>0</v>
      </c>
      <c r="K18" s="374" t="s">
        <v>394</v>
      </c>
      <c r="L18" s="372"/>
      <c r="M18" s="378"/>
      <c r="N18" s="379" t="s">
        <v>355</v>
      </c>
      <c r="O18" s="380">
        <v>0.39400000000000002</v>
      </c>
      <c r="P18" s="380">
        <f>H18*O18</f>
        <v>10.1455</v>
      </c>
      <c r="Q18" s="380">
        <v>0</v>
      </c>
      <c r="R18" s="380">
        <f>H18*Q18</f>
        <v>0</v>
      </c>
      <c r="S18" s="380">
        <v>0</v>
      </c>
      <c r="T18" s="381">
        <f>H18*S18</f>
        <v>0</v>
      </c>
    </row>
    <row r="19" spans="2:20" s="329" customFormat="1" x14ac:dyDescent="0.2">
      <c r="B19" s="328"/>
      <c r="D19" s="383" t="s">
        <v>396</v>
      </c>
      <c r="F19" s="384" t="s">
        <v>853</v>
      </c>
      <c r="L19" s="328"/>
      <c r="M19" s="385"/>
      <c r="T19" s="386"/>
    </row>
    <row r="20" spans="2:20" s="382" customFormat="1" ht="24" x14ac:dyDescent="0.2">
      <c r="B20" s="372"/>
      <c r="C20" s="373" t="s">
        <v>39</v>
      </c>
      <c r="D20" s="373" t="s">
        <v>390</v>
      </c>
      <c r="E20" s="374" t="s">
        <v>742</v>
      </c>
      <c r="F20" s="374" t="s">
        <v>743</v>
      </c>
      <c r="G20" s="375" t="s">
        <v>105</v>
      </c>
      <c r="H20" s="376">
        <v>27.72</v>
      </c>
      <c r="I20" s="419"/>
      <c r="J20" s="377">
        <f>ROUND(H20*I20,2)</f>
        <v>0</v>
      </c>
      <c r="K20" s="374" t="s">
        <v>394</v>
      </c>
      <c r="L20" s="372"/>
      <c r="M20" s="378"/>
      <c r="N20" s="379" t="s">
        <v>355</v>
      </c>
      <c r="O20" s="380">
        <v>1.1220000000000001</v>
      </c>
      <c r="P20" s="380">
        <f>H20*O20</f>
        <v>31.101840000000003</v>
      </c>
      <c r="Q20" s="380">
        <v>0</v>
      </c>
      <c r="R20" s="380">
        <f>H20*Q20</f>
        <v>0</v>
      </c>
      <c r="S20" s="380">
        <v>0</v>
      </c>
      <c r="T20" s="381">
        <f>H20*S20</f>
        <v>0</v>
      </c>
    </row>
    <row r="21" spans="2:20" s="329" customFormat="1" x14ac:dyDescent="0.2">
      <c r="B21" s="328"/>
      <c r="D21" s="383" t="s">
        <v>396</v>
      </c>
      <c r="F21" s="384" t="s">
        <v>854</v>
      </c>
      <c r="L21" s="328"/>
      <c r="M21" s="385"/>
      <c r="T21" s="386"/>
    </row>
    <row r="22" spans="2:20" s="399" customFormat="1" ht="11.25" x14ac:dyDescent="0.2">
      <c r="B22" s="387"/>
      <c r="C22" s="388"/>
      <c r="D22" s="389" t="s">
        <v>95</v>
      </c>
      <c r="E22" s="390"/>
      <c r="F22" s="391" t="s">
        <v>744</v>
      </c>
      <c r="G22" s="392"/>
      <c r="H22" s="393">
        <v>27.72</v>
      </c>
      <c r="I22" s="394"/>
      <c r="J22" s="394"/>
      <c r="K22" s="395"/>
      <c r="L22" s="387"/>
      <c r="M22" s="396"/>
      <c r="N22" s="395"/>
      <c r="O22" s="397"/>
      <c r="P22" s="397"/>
      <c r="Q22" s="397"/>
      <c r="R22" s="397"/>
      <c r="S22" s="397"/>
      <c r="T22" s="398"/>
    </row>
    <row r="23" spans="2:20" s="399" customFormat="1" ht="11.25" x14ac:dyDescent="0.2">
      <c r="B23" s="387"/>
      <c r="C23" s="388"/>
      <c r="D23" s="389" t="s">
        <v>95</v>
      </c>
      <c r="E23" s="390"/>
      <c r="F23" s="400" t="s">
        <v>855</v>
      </c>
      <c r="G23" s="401"/>
      <c r="H23" s="402">
        <v>27.72</v>
      </c>
      <c r="I23" s="394"/>
      <c r="J23" s="394"/>
      <c r="K23" s="395"/>
      <c r="L23" s="387"/>
      <c r="M23" s="396"/>
      <c r="N23" s="395"/>
      <c r="O23" s="397"/>
      <c r="P23" s="397"/>
      <c r="Q23" s="397"/>
      <c r="R23" s="397"/>
      <c r="S23" s="397"/>
      <c r="T23" s="398"/>
    </row>
    <row r="24" spans="2:20" s="382" customFormat="1" ht="24" x14ac:dyDescent="0.2">
      <c r="B24" s="372"/>
      <c r="C24" s="373" t="s">
        <v>41</v>
      </c>
      <c r="D24" s="373" t="s">
        <v>390</v>
      </c>
      <c r="E24" s="374" t="s">
        <v>745</v>
      </c>
      <c r="F24" s="374" t="s">
        <v>746</v>
      </c>
      <c r="G24" s="375" t="s">
        <v>105</v>
      </c>
      <c r="H24" s="376">
        <v>25.38</v>
      </c>
      <c r="I24" s="419"/>
      <c r="J24" s="377">
        <f>ROUND(H24*I24,2)</f>
        <v>0</v>
      </c>
      <c r="K24" s="374" t="s">
        <v>394</v>
      </c>
      <c r="L24" s="372"/>
      <c r="M24" s="378"/>
      <c r="N24" s="379" t="s">
        <v>355</v>
      </c>
      <c r="O24" s="380">
        <v>0.81799999999999995</v>
      </c>
      <c r="P24" s="380">
        <f>H24*O24</f>
        <v>20.760839999999998</v>
      </c>
      <c r="Q24" s="380">
        <v>0</v>
      </c>
      <c r="R24" s="380">
        <f>H24*Q24</f>
        <v>0</v>
      </c>
      <c r="S24" s="380">
        <v>0</v>
      </c>
      <c r="T24" s="381">
        <f>H24*S24</f>
        <v>0</v>
      </c>
    </row>
    <row r="25" spans="2:20" s="329" customFormat="1" x14ac:dyDescent="0.2">
      <c r="B25" s="328"/>
      <c r="D25" s="383" t="s">
        <v>396</v>
      </c>
      <c r="F25" s="384" t="s">
        <v>856</v>
      </c>
      <c r="L25" s="328"/>
      <c r="M25" s="385"/>
      <c r="T25" s="386"/>
    </row>
    <row r="26" spans="2:20" s="399" customFormat="1" ht="11.25" x14ac:dyDescent="0.2">
      <c r="B26" s="387"/>
      <c r="C26" s="388"/>
      <c r="D26" s="389" t="s">
        <v>95</v>
      </c>
      <c r="E26" s="390"/>
      <c r="F26" s="391" t="s">
        <v>747</v>
      </c>
      <c r="G26" s="392"/>
      <c r="H26" s="393">
        <v>25.38</v>
      </c>
      <c r="I26" s="394"/>
      <c r="J26" s="394"/>
      <c r="K26" s="395"/>
      <c r="L26" s="387"/>
      <c r="M26" s="396"/>
      <c r="N26" s="395"/>
      <c r="O26" s="397"/>
      <c r="P26" s="397"/>
      <c r="Q26" s="397"/>
      <c r="R26" s="397"/>
      <c r="S26" s="397"/>
      <c r="T26" s="398"/>
    </row>
    <row r="27" spans="2:20" s="399" customFormat="1" ht="11.25" x14ac:dyDescent="0.2">
      <c r="B27" s="387"/>
      <c r="C27" s="388"/>
      <c r="D27" s="389" t="s">
        <v>95</v>
      </c>
      <c r="E27" s="390"/>
      <c r="F27" s="400" t="s">
        <v>855</v>
      </c>
      <c r="G27" s="401"/>
      <c r="H27" s="402">
        <v>25.38</v>
      </c>
      <c r="I27" s="394"/>
      <c r="J27" s="394"/>
      <c r="K27" s="395"/>
      <c r="L27" s="387"/>
      <c r="M27" s="396"/>
      <c r="N27" s="395"/>
      <c r="O27" s="397"/>
      <c r="P27" s="397"/>
      <c r="Q27" s="397"/>
      <c r="R27" s="397"/>
      <c r="S27" s="397"/>
      <c r="T27" s="398"/>
    </row>
    <row r="28" spans="2:20" s="382" customFormat="1" ht="24" x14ac:dyDescent="0.2">
      <c r="B28" s="372"/>
      <c r="C28" s="373" t="s">
        <v>43</v>
      </c>
      <c r="D28" s="373" t="s">
        <v>390</v>
      </c>
      <c r="E28" s="374" t="s">
        <v>748</v>
      </c>
      <c r="F28" s="374" t="s">
        <v>749</v>
      </c>
      <c r="G28" s="375" t="s">
        <v>105</v>
      </c>
      <c r="H28" s="376">
        <v>1.28</v>
      </c>
      <c r="I28" s="419"/>
      <c r="J28" s="377">
        <f>ROUND(H28*I28,2)</f>
        <v>0</v>
      </c>
      <c r="K28" s="374" t="s">
        <v>394</v>
      </c>
      <c r="L28" s="372"/>
      <c r="M28" s="378"/>
      <c r="N28" s="379" t="s">
        <v>355</v>
      </c>
      <c r="O28" s="380">
        <v>2.0190000000000001</v>
      </c>
      <c r="P28" s="380">
        <f>H28*O28</f>
        <v>2.5843200000000004</v>
      </c>
      <c r="Q28" s="380">
        <v>0</v>
      </c>
      <c r="R28" s="380">
        <f>H28*Q28</f>
        <v>0</v>
      </c>
      <c r="S28" s="380">
        <v>0</v>
      </c>
      <c r="T28" s="381">
        <f>H28*S28</f>
        <v>0</v>
      </c>
    </row>
    <row r="29" spans="2:20" s="329" customFormat="1" x14ac:dyDescent="0.2">
      <c r="B29" s="328"/>
      <c r="D29" s="383" t="s">
        <v>396</v>
      </c>
      <c r="F29" s="384" t="s">
        <v>857</v>
      </c>
      <c r="L29" s="328"/>
      <c r="M29" s="385"/>
      <c r="T29" s="386"/>
    </row>
    <row r="30" spans="2:20" s="399" customFormat="1" ht="11.25" x14ac:dyDescent="0.2">
      <c r="B30" s="387"/>
      <c r="C30" s="388"/>
      <c r="D30" s="389" t="s">
        <v>95</v>
      </c>
      <c r="E30" s="390"/>
      <c r="F30" s="391" t="s">
        <v>750</v>
      </c>
      <c r="G30" s="392"/>
      <c r="H30" s="393">
        <v>1.28</v>
      </c>
      <c r="I30" s="394"/>
      <c r="J30" s="394"/>
      <c r="K30" s="395"/>
      <c r="L30" s="387"/>
      <c r="M30" s="396"/>
      <c r="N30" s="395"/>
      <c r="O30" s="397"/>
      <c r="P30" s="397"/>
      <c r="Q30" s="397"/>
      <c r="R30" s="397"/>
      <c r="S30" s="397"/>
      <c r="T30" s="398"/>
    </row>
    <row r="31" spans="2:20" s="399" customFormat="1" ht="11.25" x14ac:dyDescent="0.2">
      <c r="B31" s="387"/>
      <c r="C31" s="388"/>
      <c r="D31" s="389" t="s">
        <v>95</v>
      </c>
      <c r="E31" s="390"/>
      <c r="F31" s="400" t="s">
        <v>855</v>
      </c>
      <c r="G31" s="401"/>
      <c r="H31" s="402">
        <v>1.28</v>
      </c>
      <c r="I31" s="394"/>
      <c r="J31" s="394"/>
      <c r="K31" s="395"/>
      <c r="L31" s="387"/>
      <c r="M31" s="396"/>
      <c r="N31" s="395"/>
      <c r="O31" s="397"/>
      <c r="P31" s="397"/>
      <c r="Q31" s="397"/>
      <c r="R31" s="397"/>
      <c r="S31" s="397"/>
      <c r="T31" s="398"/>
    </row>
    <row r="32" spans="2:20" s="382" customFormat="1" ht="24" x14ac:dyDescent="0.2">
      <c r="B32" s="372"/>
      <c r="C32" s="373" t="s">
        <v>395</v>
      </c>
      <c r="D32" s="373" t="s">
        <v>390</v>
      </c>
      <c r="E32" s="374" t="s">
        <v>751</v>
      </c>
      <c r="F32" s="374" t="s">
        <v>752</v>
      </c>
      <c r="G32" s="375" t="s">
        <v>105</v>
      </c>
      <c r="H32" s="376">
        <v>75.53</v>
      </c>
      <c r="I32" s="419"/>
      <c r="J32" s="377">
        <f>ROUND(H32*I32,2)</f>
        <v>0</v>
      </c>
      <c r="K32" s="374" t="s">
        <v>394</v>
      </c>
      <c r="L32" s="372"/>
      <c r="M32" s="378"/>
      <c r="N32" s="379" t="s">
        <v>355</v>
      </c>
      <c r="O32" s="380">
        <v>4.3999999999999997E-2</v>
      </c>
      <c r="P32" s="380">
        <f>H32*O32</f>
        <v>3.3233199999999998</v>
      </c>
      <c r="Q32" s="380">
        <v>0</v>
      </c>
      <c r="R32" s="380">
        <f>H32*Q32</f>
        <v>0</v>
      </c>
      <c r="S32" s="380">
        <v>0</v>
      </c>
      <c r="T32" s="381">
        <f>H32*S32</f>
        <v>0</v>
      </c>
    </row>
    <row r="33" spans="2:20" s="329" customFormat="1" x14ac:dyDescent="0.2">
      <c r="B33" s="328"/>
      <c r="D33" s="383" t="s">
        <v>396</v>
      </c>
      <c r="F33" s="384" t="s">
        <v>858</v>
      </c>
      <c r="L33" s="328"/>
      <c r="M33" s="385"/>
      <c r="T33" s="386"/>
    </row>
    <row r="34" spans="2:20" s="399" customFormat="1" ht="11.25" x14ac:dyDescent="0.2">
      <c r="B34" s="387"/>
      <c r="C34" s="388"/>
      <c r="D34" s="389" t="s">
        <v>95</v>
      </c>
      <c r="E34" s="390"/>
      <c r="F34" s="391" t="s">
        <v>753</v>
      </c>
      <c r="G34" s="392"/>
      <c r="H34" s="393">
        <v>75.53</v>
      </c>
      <c r="I34" s="394"/>
      <c r="J34" s="394"/>
      <c r="K34" s="395"/>
      <c r="L34" s="387"/>
      <c r="M34" s="396"/>
      <c r="N34" s="395"/>
      <c r="O34" s="397"/>
      <c r="P34" s="397"/>
      <c r="Q34" s="397"/>
      <c r="R34" s="397"/>
      <c r="S34" s="397"/>
      <c r="T34" s="398"/>
    </row>
    <row r="35" spans="2:20" s="399" customFormat="1" ht="11.25" x14ac:dyDescent="0.2">
      <c r="B35" s="387"/>
      <c r="C35" s="388"/>
      <c r="D35" s="389" t="s">
        <v>95</v>
      </c>
      <c r="E35" s="390"/>
      <c r="F35" s="400" t="s">
        <v>855</v>
      </c>
      <c r="G35" s="401"/>
      <c r="H35" s="402">
        <v>75.53</v>
      </c>
      <c r="I35" s="394"/>
      <c r="J35" s="394"/>
      <c r="K35" s="395"/>
      <c r="L35" s="387"/>
      <c r="M35" s="396"/>
      <c r="N35" s="395"/>
      <c r="O35" s="397"/>
      <c r="P35" s="397"/>
      <c r="Q35" s="397"/>
      <c r="R35" s="397"/>
      <c r="S35" s="397"/>
      <c r="T35" s="398"/>
    </row>
    <row r="36" spans="2:20" s="382" customFormat="1" ht="24" x14ac:dyDescent="0.2">
      <c r="B36" s="372"/>
      <c r="C36" s="373" t="s">
        <v>589</v>
      </c>
      <c r="D36" s="373" t="s">
        <v>390</v>
      </c>
      <c r="E36" s="374" t="s">
        <v>754</v>
      </c>
      <c r="F36" s="374" t="s">
        <v>755</v>
      </c>
      <c r="G36" s="375" t="s">
        <v>105</v>
      </c>
      <c r="H36" s="376">
        <v>75.53</v>
      </c>
      <c r="I36" s="419"/>
      <c r="J36" s="377">
        <f>ROUND(H36*I36,2)</f>
        <v>0</v>
      </c>
      <c r="K36" s="374" t="s">
        <v>859</v>
      </c>
      <c r="L36" s="372"/>
      <c r="M36" s="378"/>
      <c r="N36" s="379" t="s">
        <v>355</v>
      </c>
      <c r="O36" s="380">
        <v>8.6999999999999994E-2</v>
      </c>
      <c r="P36" s="380">
        <f>H36*O36</f>
        <v>6.57111</v>
      </c>
      <c r="Q36" s="380">
        <v>0</v>
      </c>
      <c r="R36" s="380">
        <f>H36*Q36</f>
        <v>0</v>
      </c>
      <c r="S36" s="380">
        <v>0</v>
      </c>
      <c r="T36" s="381">
        <f>H36*S36</f>
        <v>0</v>
      </c>
    </row>
    <row r="37" spans="2:20" s="329" customFormat="1" x14ac:dyDescent="0.2">
      <c r="B37" s="328"/>
      <c r="D37" s="383" t="s">
        <v>396</v>
      </c>
      <c r="F37" s="384" t="s">
        <v>860</v>
      </c>
      <c r="L37" s="328"/>
      <c r="M37" s="385"/>
      <c r="T37" s="386"/>
    </row>
    <row r="38" spans="2:20" s="399" customFormat="1" ht="11.25" x14ac:dyDescent="0.2">
      <c r="B38" s="387"/>
      <c r="C38" s="388"/>
      <c r="D38" s="389" t="s">
        <v>95</v>
      </c>
      <c r="E38" s="390"/>
      <c r="F38" s="391" t="s">
        <v>753</v>
      </c>
      <c r="G38" s="392"/>
      <c r="H38" s="393">
        <v>75.53</v>
      </c>
      <c r="I38" s="394"/>
      <c r="J38" s="394"/>
      <c r="K38" s="395"/>
      <c r="L38" s="387"/>
      <c r="M38" s="396"/>
      <c r="N38" s="395"/>
      <c r="O38" s="397"/>
      <c r="P38" s="397"/>
      <c r="Q38" s="397"/>
      <c r="R38" s="397"/>
      <c r="S38" s="397"/>
      <c r="T38" s="398"/>
    </row>
    <row r="39" spans="2:20" s="399" customFormat="1" ht="11.25" x14ac:dyDescent="0.2">
      <c r="B39" s="387"/>
      <c r="C39" s="388"/>
      <c r="D39" s="389" t="s">
        <v>95</v>
      </c>
      <c r="E39" s="390"/>
      <c r="F39" s="400" t="s">
        <v>855</v>
      </c>
      <c r="G39" s="401"/>
      <c r="H39" s="402">
        <v>75.53</v>
      </c>
      <c r="I39" s="394"/>
      <c r="J39" s="394"/>
      <c r="K39" s="395"/>
      <c r="L39" s="387"/>
      <c r="M39" s="396"/>
      <c r="N39" s="395"/>
      <c r="O39" s="397"/>
      <c r="P39" s="397"/>
      <c r="Q39" s="397"/>
      <c r="R39" s="397"/>
      <c r="S39" s="397"/>
      <c r="T39" s="398"/>
    </row>
    <row r="40" spans="2:20" s="382" customFormat="1" ht="24" x14ac:dyDescent="0.2">
      <c r="B40" s="372"/>
      <c r="C40" s="373" t="s">
        <v>47</v>
      </c>
      <c r="D40" s="373" t="s">
        <v>390</v>
      </c>
      <c r="E40" s="374" t="s">
        <v>756</v>
      </c>
      <c r="F40" s="374" t="s">
        <v>757</v>
      </c>
      <c r="G40" s="375" t="s">
        <v>105</v>
      </c>
      <c r="H40" s="376">
        <v>75.53</v>
      </c>
      <c r="I40" s="419"/>
      <c r="J40" s="377">
        <f>ROUND(H40*I40,2)</f>
        <v>0</v>
      </c>
      <c r="K40" s="374" t="s">
        <v>394</v>
      </c>
      <c r="L40" s="372"/>
      <c r="M40" s="378"/>
      <c r="N40" s="379" t="s">
        <v>355</v>
      </c>
      <c r="O40" s="380">
        <v>0.19700000000000001</v>
      </c>
      <c r="P40" s="380">
        <f>H40*O40</f>
        <v>14.87941</v>
      </c>
      <c r="Q40" s="380">
        <v>0</v>
      </c>
      <c r="R40" s="380">
        <f>H40*Q40</f>
        <v>0</v>
      </c>
      <c r="S40" s="380">
        <v>0</v>
      </c>
      <c r="T40" s="381">
        <f>H40*S40</f>
        <v>0</v>
      </c>
    </row>
    <row r="41" spans="2:20" s="329" customFormat="1" x14ac:dyDescent="0.2">
      <c r="B41" s="328"/>
      <c r="D41" s="383" t="s">
        <v>396</v>
      </c>
      <c r="F41" s="384" t="s">
        <v>861</v>
      </c>
      <c r="L41" s="328"/>
      <c r="M41" s="385"/>
      <c r="T41" s="386"/>
    </row>
    <row r="42" spans="2:20" s="399" customFormat="1" ht="11.25" x14ac:dyDescent="0.2">
      <c r="B42" s="387"/>
      <c r="C42" s="388"/>
      <c r="D42" s="389" t="s">
        <v>95</v>
      </c>
      <c r="E42" s="390"/>
      <c r="F42" s="391" t="s">
        <v>758</v>
      </c>
      <c r="G42" s="392"/>
      <c r="H42" s="393">
        <v>75.53</v>
      </c>
      <c r="I42" s="394"/>
      <c r="J42" s="394"/>
      <c r="K42" s="395"/>
      <c r="L42" s="387"/>
      <c r="M42" s="396"/>
      <c r="N42" s="395"/>
      <c r="O42" s="397"/>
      <c r="P42" s="397"/>
      <c r="Q42" s="397"/>
      <c r="R42" s="397"/>
      <c r="S42" s="397"/>
      <c r="T42" s="398"/>
    </row>
    <row r="43" spans="2:20" s="399" customFormat="1" ht="11.25" x14ac:dyDescent="0.2">
      <c r="B43" s="387"/>
      <c r="C43" s="388"/>
      <c r="D43" s="389" t="s">
        <v>95</v>
      </c>
      <c r="E43" s="390"/>
      <c r="F43" s="400" t="s">
        <v>855</v>
      </c>
      <c r="G43" s="401"/>
      <c r="H43" s="402">
        <v>75.53</v>
      </c>
      <c r="I43" s="394"/>
      <c r="J43" s="394"/>
      <c r="K43" s="395"/>
      <c r="L43" s="387"/>
      <c r="M43" s="396"/>
      <c r="N43" s="395"/>
      <c r="O43" s="397"/>
      <c r="P43" s="397"/>
      <c r="Q43" s="397"/>
      <c r="R43" s="397"/>
      <c r="S43" s="397"/>
      <c r="T43" s="398"/>
    </row>
    <row r="44" spans="2:20" s="382" customFormat="1" ht="24" x14ac:dyDescent="0.2">
      <c r="B44" s="372"/>
      <c r="C44" s="373" t="s">
        <v>585</v>
      </c>
      <c r="D44" s="373" t="s">
        <v>390</v>
      </c>
      <c r="E44" s="374" t="s">
        <v>759</v>
      </c>
      <c r="F44" s="374" t="s">
        <v>760</v>
      </c>
      <c r="G44" s="375" t="s">
        <v>129</v>
      </c>
      <c r="H44" s="376">
        <v>120.848</v>
      </c>
      <c r="I44" s="419"/>
      <c r="J44" s="377">
        <f>ROUND(H44*I44,2)</f>
        <v>0</v>
      </c>
      <c r="K44" s="374" t="s">
        <v>859</v>
      </c>
      <c r="L44" s="372"/>
      <c r="M44" s="378"/>
      <c r="N44" s="379" t="s">
        <v>355</v>
      </c>
      <c r="O44" s="380">
        <v>0</v>
      </c>
      <c r="P44" s="380">
        <f>H44*O44</f>
        <v>0</v>
      </c>
      <c r="Q44" s="380">
        <v>0</v>
      </c>
      <c r="R44" s="380">
        <f>H44*Q44</f>
        <v>0</v>
      </c>
      <c r="S44" s="380">
        <v>0</v>
      </c>
      <c r="T44" s="381">
        <f>H44*S44</f>
        <v>0</v>
      </c>
    </row>
    <row r="45" spans="2:20" s="329" customFormat="1" x14ac:dyDescent="0.2">
      <c r="B45" s="328"/>
      <c r="D45" s="383" t="s">
        <v>396</v>
      </c>
      <c r="F45" s="384" t="s">
        <v>862</v>
      </c>
      <c r="L45" s="328"/>
      <c r="M45" s="385"/>
      <c r="T45" s="386"/>
    </row>
    <row r="46" spans="2:20" s="399" customFormat="1" ht="11.25" x14ac:dyDescent="0.2">
      <c r="B46" s="387"/>
      <c r="C46" s="388"/>
      <c r="D46" s="389" t="s">
        <v>95</v>
      </c>
      <c r="E46" s="390"/>
      <c r="F46" s="391" t="s">
        <v>761</v>
      </c>
      <c r="G46" s="392"/>
      <c r="H46" s="393">
        <v>120.848</v>
      </c>
      <c r="I46" s="394"/>
      <c r="J46" s="394"/>
      <c r="K46" s="395"/>
      <c r="L46" s="387"/>
      <c r="M46" s="396"/>
      <c r="N46" s="395"/>
      <c r="O46" s="397"/>
      <c r="P46" s="397"/>
      <c r="Q46" s="397"/>
      <c r="R46" s="397"/>
      <c r="S46" s="397"/>
      <c r="T46" s="398"/>
    </row>
    <row r="47" spans="2:20" s="382" customFormat="1" x14ac:dyDescent="0.2">
      <c r="B47" s="372"/>
      <c r="C47" s="373" t="s">
        <v>442</v>
      </c>
      <c r="D47" s="373" t="s">
        <v>390</v>
      </c>
      <c r="E47" s="374" t="s">
        <v>762</v>
      </c>
      <c r="F47" s="374" t="s">
        <v>763</v>
      </c>
      <c r="G47" s="375" t="s">
        <v>105</v>
      </c>
      <c r="H47" s="376">
        <v>4.5999999999999996</v>
      </c>
      <c r="I47" s="419"/>
      <c r="J47" s="377">
        <f>ROUND(H47*I47,2)</f>
        <v>0</v>
      </c>
      <c r="K47" s="374" t="s">
        <v>394</v>
      </c>
      <c r="L47" s="372"/>
      <c r="M47" s="378"/>
      <c r="N47" s="379" t="s">
        <v>355</v>
      </c>
      <c r="O47" s="380">
        <v>0.32800000000000001</v>
      </c>
      <c r="P47" s="380">
        <f>H47*O47</f>
        <v>1.5087999999999999</v>
      </c>
      <c r="Q47" s="380">
        <v>0</v>
      </c>
      <c r="R47" s="380">
        <f>H47*Q47</f>
        <v>0</v>
      </c>
      <c r="S47" s="380">
        <v>0</v>
      </c>
      <c r="T47" s="381">
        <f>H47*S47</f>
        <v>0</v>
      </c>
    </row>
    <row r="48" spans="2:20" s="329" customFormat="1" x14ac:dyDescent="0.2">
      <c r="B48" s="328"/>
      <c r="D48" s="383" t="s">
        <v>396</v>
      </c>
      <c r="F48" s="384" t="s">
        <v>863</v>
      </c>
      <c r="L48" s="328"/>
      <c r="M48" s="385"/>
      <c r="T48" s="386"/>
    </row>
    <row r="49" spans="2:20" s="382" customFormat="1" x14ac:dyDescent="0.2">
      <c r="B49" s="372"/>
      <c r="C49" s="373" t="s">
        <v>426</v>
      </c>
      <c r="D49" s="373" t="s">
        <v>390</v>
      </c>
      <c r="E49" s="374" t="s">
        <v>764</v>
      </c>
      <c r="F49" s="374" t="s">
        <v>765</v>
      </c>
      <c r="G49" s="375" t="s">
        <v>105</v>
      </c>
      <c r="H49" s="376">
        <v>18.5</v>
      </c>
      <c r="I49" s="419"/>
      <c r="J49" s="377">
        <f>ROUND(H49*I49,2)</f>
        <v>0</v>
      </c>
      <c r="K49" s="374" t="s">
        <v>394</v>
      </c>
      <c r="L49" s="372"/>
      <c r="M49" s="378"/>
      <c r="N49" s="379" t="s">
        <v>355</v>
      </c>
      <c r="O49" s="380">
        <v>0.435</v>
      </c>
      <c r="P49" s="380">
        <f>H49*O49</f>
        <v>8.0474999999999994</v>
      </c>
      <c r="Q49" s="380">
        <v>0</v>
      </c>
      <c r="R49" s="380">
        <f>H49*Q49</f>
        <v>0</v>
      </c>
      <c r="S49" s="380">
        <v>0</v>
      </c>
      <c r="T49" s="381">
        <f>H49*S49</f>
        <v>0</v>
      </c>
    </row>
    <row r="50" spans="2:20" s="329" customFormat="1" x14ac:dyDescent="0.2">
      <c r="B50" s="328"/>
      <c r="D50" s="383" t="s">
        <v>396</v>
      </c>
      <c r="F50" s="384" t="s">
        <v>864</v>
      </c>
      <c r="L50" s="328"/>
      <c r="M50" s="385"/>
      <c r="T50" s="386"/>
    </row>
    <row r="51" spans="2:20" s="413" customFormat="1" x14ac:dyDescent="0.25">
      <c r="B51" s="403"/>
      <c r="C51" s="404" t="s">
        <v>432</v>
      </c>
      <c r="D51" s="404" t="s">
        <v>340</v>
      </c>
      <c r="E51" s="405" t="s">
        <v>766</v>
      </c>
      <c r="F51" s="405" t="s">
        <v>767</v>
      </c>
      <c r="G51" s="406" t="s">
        <v>129</v>
      </c>
      <c r="H51" s="407">
        <v>37</v>
      </c>
      <c r="I51" s="420"/>
      <c r="J51" s="408">
        <f>ROUND(H51*I51,2)</f>
        <v>0</v>
      </c>
      <c r="K51" s="374" t="s">
        <v>394</v>
      </c>
      <c r="L51" s="403"/>
      <c r="M51" s="409"/>
      <c r="N51" s="410" t="s">
        <v>355</v>
      </c>
      <c r="O51" s="411">
        <v>0</v>
      </c>
      <c r="P51" s="411">
        <f>H51*O51</f>
        <v>0</v>
      </c>
      <c r="Q51" s="411">
        <v>1</v>
      </c>
      <c r="R51" s="411">
        <f>H51*Q51</f>
        <v>37</v>
      </c>
      <c r="S51" s="411">
        <v>0</v>
      </c>
      <c r="T51" s="412">
        <f>H51*S51</f>
        <v>0</v>
      </c>
    </row>
    <row r="52" spans="2:20" s="399" customFormat="1" ht="11.25" x14ac:dyDescent="0.2">
      <c r="B52" s="387"/>
      <c r="C52" s="388"/>
      <c r="D52" s="389" t="s">
        <v>95</v>
      </c>
      <c r="E52" s="390"/>
      <c r="F52" s="391" t="s">
        <v>768</v>
      </c>
      <c r="G52" s="392"/>
      <c r="H52" s="393">
        <v>37</v>
      </c>
      <c r="I52" s="394"/>
      <c r="J52" s="394"/>
      <c r="K52" s="395"/>
      <c r="L52" s="387"/>
      <c r="M52" s="396"/>
      <c r="N52" s="395"/>
      <c r="O52" s="397"/>
      <c r="P52" s="397"/>
      <c r="Q52" s="397"/>
      <c r="R52" s="397"/>
      <c r="S52" s="397"/>
      <c r="T52" s="398"/>
    </row>
    <row r="53" spans="2:20" s="371" customFormat="1" ht="23.1" customHeight="1" x14ac:dyDescent="0.2">
      <c r="B53" s="363"/>
      <c r="C53" s="364"/>
      <c r="D53" s="353" t="s">
        <v>387</v>
      </c>
      <c r="E53" s="365" t="s">
        <v>41</v>
      </c>
      <c r="F53" s="366" t="s">
        <v>769</v>
      </c>
      <c r="G53" s="367"/>
      <c r="H53" s="368"/>
      <c r="I53" s="369"/>
      <c r="J53" s="369">
        <f>J54 + J56</f>
        <v>0</v>
      </c>
      <c r="K53" s="366"/>
      <c r="L53" s="363"/>
      <c r="M53" s="370"/>
      <c r="N53" s="360"/>
      <c r="O53" s="361"/>
      <c r="P53" s="361">
        <f>P54 + P56</f>
        <v>14.095499999999999</v>
      </c>
      <c r="Q53" s="361"/>
      <c r="R53" s="361">
        <f>R54 + R56</f>
        <v>27.431999999999999</v>
      </c>
      <c r="S53" s="361"/>
      <c r="T53" s="362">
        <f>T54 + T56</f>
        <v>0</v>
      </c>
    </row>
    <row r="54" spans="2:20" s="382" customFormat="1" ht="24" x14ac:dyDescent="0.2">
      <c r="B54" s="372"/>
      <c r="C54" s="373" t="s">
        <v>502</v>
      </c>
      <c r="D54" s="373" t="s">
        <v>390</v>
      </c>
      <c r="E54" s="374" t="s">
        <v>770</v>
      </c>
      <c r="F54" s="374" t="s">
        <v>771</v>
      </c>
      <c r="G54" s="375" t="s">
        <v>105</v>
      </c>
      <c r="H54" s="376">
        <v>2</v>
      </c>
      <c r="I54" s="419"/>
      <c r="J54" s="377">
        <f>ROUND(H54*I54,2)</f>
        <v>0</v>
      </c>
      <c r="K54" s="374" t="s">
        <v>394</v>
      </c>
      <c r="L54" s="372"/>
      <c r="M54" s="378"/>
      <c r="N54" s="379" t="s">
        <v>355</v>
      </c>
      <c r="O54" s="380">
        <v>0.92</v>
      </c>
      <c r="P54" s="380">
        <f>H54*O54</f>
        <v>1.84</v>
      </c>
      <c r="Q54" s="380">
        <v>0</v>
      </c>
      <c r="R54" s="380">
        <f>H54*Q54</f>
        <v>0</v>
      </c>
      <c r="S54" s="380">
        <v>0</v>
      </c>
      <c r="T54" s="381">
        <f>H54*S54</f>
        <v>0</v>
      </c>
    </row>
    <row r="55" spans="2:20" s="329" customFormat="1" x14ac:dyDescent="0.2">
      <c r="B55" s="328"/>
      <c r="D55" s="383" t="s">
        <v>396</v>
      </c>
      <c r="F55" s="384" t="s">
        <v>865</v>
      </c>
      <c r="L55" s="328"/>
      <c r="M55" s="385"/>
      <c r="T55" s="386"/>
    </row>
    <row r="56" spans="2:20" s="382" customFormat="1" x14ac:dyDescent="0.2">
      <c r="B56" s="372"/>
      <c r="C56" s="373" t="s">
        <v>438</v>
      </c>
      <c r="D56" s="373" t="s">
        <v>390</v>
      </c>
      <c r="E56" s="374" t="s">
        <v>772</v>
      </c>
      <c r="F56" s="374" t="s">
        <v>773</v>
      </c>
      <c r="G56" s="375" t="s">
        <v>105</v>
      </c>
      <c r="H56" s="376">
        <v>12.7</v>
      </c>
      <c r="I56" s="419"/>
      <c r="J56" s="377">
        <f>ROUND(H56*I56,2)</f>
        <v>0</v>
      </c>
      <c r="K56" s="374" t="s">
        <v>394</v>
      </c>
      <c r="L56" s="372"/>
      <c r="M56" s="378"/>
      <c r="N56" s="379" t="s">
        <v>355</v>
      </c>
      <c r="O56" s="380">
        <v>0.96499999999999997</v>
      </c>
      <c r="P56" s="380">
        <f>H56*O56</f>
        <v>12.2555</v>
      </c>
      <c r="Q56" s="380">
        <v>2.16</v>
      </c>
      <c r="R56" s="380">
        <f>H56*Q56</f>
        <v>27.431999999999999</v>
      </c>
      <c r="S56" s="380">
        <v>0</v>
      </c>
      <c r="T56" s="381">
        <f>H56*S56</f>
        <v>0</v>
      </c>
    </row>
    <row r="57" spans="2:20" s="329" customFormat="1" x14ac:dyDescent="0.2">
      <c r="B57" s="328"/>
      <c r="D57" s="383" t="s">
        <v>396</v>
      </c>
      <c r="F57" s="384" t="s">
        <v>866</v>
      </c>
      <c r="L57" s="328"/>
      <c r="M57" s="385"/>
      <c r="T57" s="386"/>
    </row>
    <row r="58" spans="2:20" s="371" customFormat="1" ht="23.1" customHeight="1" x14ac:dyDescent="0.2">
      <c r="B58" s="363"/>
      <c r="C58" s="364"/>
      <c r="D58" s="353" t="s">
        <v>387</v>
      </c>
      <c r="E58" s="365" t="s">
        <v>395</v>
      </c>
      <c r="F58" s="366" t="s">
        <v>774</v>
      </c>
      <c r="G58" s="367"/>
      <c r="H58" s="368"/>
      <c r="I58" s="369"/>
      <c r="J58" s="369">
        <f>J59</f>
        <v>0</v>
      </c>
      <c r="K58" s="366"/>
      <c r="L58" s="363"/>
      <c r="M58" s="370"/>
      <c r="N58" s="360"/>
      <c r="O58" s="361"/>
      <c r="P58" s="361">
        <f>P59</f>
        <v>7.7969999999999997</v>
      </c>
      <c r="Q58" s="361"/>
      <c r="R58" s="361">
        <f>R59</f>
        <v>0</v>
      </c>
      <c r="S58" s="361"/>
      <c r="T58" s="362">
        <f>T59</f>
        <v>0</v>
      </c>
    </row>
    <row r="59" spans="2:20" s="382" customFormat="1" x14ac:dyDescent="0.2">
      <c r="B59" s="372"/>
      <c r="C59" s="373" t="s">
        <v>446</v>
      </c>
      <c r="D59" s="373" t="s">
        <v>390</v>
      </c>
      <c r="E59" s="374" t="s">
        <v>775</v>
      </c>
      <c r="F59" s="374" t="s">
        <v>776</v>
      </c>
      <c r="G59" s="375" t="s">
        <v>105</v>
      </c>
      <c r="H59" s="376">
        <v>4.5999999999999996</v>
      </c>
      <c r="I59" s="419"/>
      <c r="J59" s="377">
        <f>ROUND(H59*I59,2)</f>
        <v>0</v>
      </c>
      <c r="K59" s="374" t="s">
        <v>394</v>
      </c>
      <c r="L59" s="372"/>
      <c r="M59" s="378"/>
      <c r="N59" s="379" t="s">
        <v>355</v>
      </c>
      <c r="O59" s="380">
        <v>1.6950000000000001</v>
      </c>
      <c r="P59" s="380">
        <f>H59*O59</f>
        <v>7.7969999999999997</v>
      </c>
      <c r="Q59" s="380">
        <v>0</v>
      </c>
      <c r="R59" s="380">
        <f>H59*Q59</f>
        <v>0</v>
      </c>
      <c r="S59" s="380">
        <v>0</v>
      </c>
      <c r="T59" s="381">
        <f>H59*S59</f>
        <v>0</v>
      </c>
    </row>
    <row r="60" spans="2:20" s="329" customFormat="1" x14ac:dyDescent="0.2">
      <c r="B60" s="328"/>
      <c r="D60" s="383" t="s">
        <v>396</v>
      </c>
      <c r="F60" s="384" t="s">
        <v>867</v>
      </c>
      <c r="L60" s="328"/>
      <c r="M60" s="385"/>
      <c r="T60" s="386"/>
    </row>
    <row r="61" spans="2:20" s="371" customFormat="1" ht="23.1" customHeight="1" x14ac:dyDescent="0.2">
      <c r="B61" s="363"/>
      <c r="C61" s="364"/>
      <c r="D61" s="353" t="s">
        <v>387</v>
      </c>
      <c r="E61" s="365" t="s">
        <v>47</v>
      </c>
      <c r="F61" s="366" t="s">
        <v>777</v>
      </c>
      <c r="G61" s="367"/>
      <c r="H61" s="368"/>
      <c r="I61" s="369"/>
      <c r="J61" s="369">
        <f>J62 + J66</f>
        <v>0</v>
      </c>
      <c r="K61" s="366"/>
      <c r="L61" s="363"/>
      <c r="M61" s="370"/>
      <c r="N61" s="360"/>
      <c r="O61" s="361"/>
      <c r="P61" s="361">
        <f>P62 + P66</f>
        <v>55.58784</v>
      </c>
      <c r="Q61" s="361"/>
      <c r="R61" s="361">
        <f>R62 + R66</f>
        <v>37.090611600000003</v>
      </c>
      <c r="S61" s="361"/>
      <c r="T61" s="362">
        <f>T62 + T66</f>
        <v>0</v>
      </c>
    </row>
    <row r="62" spans="2:20" s="382" customFormat="1" x14ac:dyDescent="0.2">
      <c r="B62" s="372"/>
      <c r="C62" s="373" t="s">
        <v>537</v>
      </c>
      <c r="D62" s="373" t="s">
        <v>390</v>
      </c>
      <c r="E62" s="374" t="s">
        <v>778</v>
      </c>
      <c r="F62" s="374" t="s">
        <v>779</v>
      </c>
      <c r="G62" s="375" t="s">
        <v>89</v>
      </c>
      <c r="H62" s="376">
        <v>60.16</v>
      </c>
      <c r="I62" s="419"/>
      <c r="J62" s="377">
        <f>ROUND(H62*I62,2)</f>
        <v>0</v>
      </c>
      <c r="K62" s="374" t="s">
        <v>394</v>
      </c>
      <c r="L62" s="372"/>
      <c r="M62" s="378"/>
      <c r="N62" s="379" t="s">
        <v>355</v>
      </c>
      <c r="O62" s="380">
        <v>0.92400000000000004</v>
      </c>
      <c r="P62" s="380">
        <f>H62*O62</f>
        <v>55.58784</v>
      </c>
      <c r="Q62" s="380">
        <v>0.19536000000000001</v>
      </c>
      <c r="R62" s="380">
        <f>H62*Q62</f>
        <v>11.7528576</v>
      </c>
      <c r="S62" s="380">
        <v>0</v>
      </c>
      <c r="T62" s="381">
        <f>H62*S62</f>
        <v>0</v>
      </c>
    </row>
    <row r="63" spans="2:20" s="329" customFormat="1" x14ac:dyDescent="0.2">
      <c r="B63" s="328"/>
      <c r="D63" s="383" t="s">
        <v>396</v>
      </c>
      <c r="F63" s="384" t="s">
        <v>868</v>
      </c>
      <c r="L63" s="328"/>
      <c r="M63" s="385"/>
      <c r="T63" s="386"/>
    </row>
    <row r="64" spans="2:20" s="399" customFormat="1" ht="11.25" x14ac:dyDescent="0.2">
      <c r="B64" s="387"/>
      <c r="C64" s="388"/>
      <c r="D64" s="389" t="s">
        <v>95</v>
      </c>
      <c r="E64" s="390"/>
      <c r="F64" s="391" t="s">
        <v>780</v>
      </c>
      <c r="G64" s="392"/>
      <c r="H64" s="393">
        <v>60.16</v>
      </c>
      <c r="I64" s="394"/>
      <c r="J64" s="394"/>
      <c r="K64" s="395"/>
      <c r="L64" s="387"/>
      <c r="M64" s="396"/>
      <c r="N64" s="395"/>
      <c r="O64" s="397"/>
      <c r="P64" s="397"/>
      <c r="Q64" s="397"/>
      <c r="R64" s="397"/>
      <c r="S64" s="397"/>
      <c r="T64" s="398"/>
    </row>
    <row r="65" spans="2:20" s="399" customFormat="1" ht="11.25" x14ac:dyDescent="0.2">
      <c r="B65" s="387"/>
      <c r="C65" s="388"/>
      <c r="D65" s="389" t="s">
        <v>95</v>
      </c>
      <c r="E65" s="390"/>
      <c r="F65" s="400" t="s">
        <v>855</v>
      </c>
      <c r="G65" s="401"/>
      <c r="H65" s="402">
        <v>60.16</v>
      </c>
      <c r="I65" s="394"/>
      <c r="J65" s="394"/>
      <c r="K65" s="395"/>
      <c r="L65" s="387"/>
      <c r="M65" s="396"/>
      <c r="N65" s="395"/>
      <c r="O65" s="397"/>
      <c r="P65" s="397"/>
      <c r="Q65" s="397"/>
      <c r="R65" s="397"/>
      <c r="S65" s="397"/>
      <c r="T65" s="398"/>
    </row>
    <row r="66" spans="2:20" s="413" customFormat="1" x14ac:dyDescent="0.25">
      <c r="B66" s="403"/>
      <c r="C66" s="404" t="s">
        <v>541</v>
      </c>
      <c r="D66" s="404" t="s">
        <v>340</v>
      </c>
      <c r="E66" s="405" t="s">
        <v>781</v>
      </c>
      <c r="F66" s="405" t="s">
        <v>782</v>
      </c>
      <c r="G66" s="406" t="s">
        <v>89</v>
      </c>
      <c r="H66" s="407">
        <v>60.762</v>
      </c>
      <c r="I66" s="420"/>
      <c r="J66" s="408">
        <f>ROUND(H66*I66,2)</f>
        <v>0</v>
      </c>
      <c r="K66" s="374" t="s">
        <v>292</v>
      </c>
      <c r="L66" s="403"/>
      <c r="M66" s="409"/>
      <c r="N66" s="410" t="s">
        <v>355</v>
      </c>
      <c r="O66" s="411">
        <v>0</v>
      </c>
      <c r="P66" s="411">
        <f>H66*O66</f>
        <v>0</v>
      </c>
      <c r="Q66" s="411">
        <v>0.41699999999999998</v>
      </c>
      <c r="R66" s="411">
        <f>H66*Q66</f>
        <v>25.337754</v>
      </c>
      <c r="S66" s="411">
        <v>0</v>
      </c>
      <c r="T66" s="412">
        <f>H66*S66</f>
        <v>0</v>
      </c>
    </row>
    <row r="67" spans="2:20" s="399" customFormat="1" ht="11.25" x14ac:dyDescent="0.2">
      <c r="B67" s="387"/>
      <c r="C67" s="388"/>
      <c r="D67" s="389" t="s">
        <v>95</v>
      </c>
      <c r="E67" s="390"/>
      <c r="F67" s="391" t="s">
        <v>783</v>
      </c>
      <c r="G67" s="392"/>
      <c r="H67" s="393">
        <v>60.762</v>
      </c>
      <c r="I67" s="394"/>
      <c r="J67" s="394"/>
      <c r="K67" s="395"/>
      <c r="L67" s="387"/>
      <c r="M67" s="396"/>
      <c r="N67" s="395"/>
      <c r="O67" s="397"/>
      <c r="P67" s="397"/>
      <c r="Q67" s="397"/>
      <c r="R67" s="397"/>
      <c r="S67" s="397"/>
      <c r="T67" s="398"/>
    </row>
    <row r="68" spans="2:20" s="371" customFormat="1" ht="23.1" customHeight="1" x14ac:dyDescent="0.2">
      <c r="B68" s="363"/>
      <c r="C68" s="364"/>
      <c r="D68" s="353" t="s">
        <v>387</v>
      </c>
      <c r="E68" s="365" t="s">
        <v>336</v>
      </c>
      <c r="F68" s="366" t="s">
        <v>784</v>
      </c>
      <c r="G68" s="367"/>
      <c r="H68" s="368"/>
      <c r="I68" s="369"/>
      <c r="J68" s="369">
        <f>J69 + J71 + J73 + J75 + J77 + J79 + J80 + J82 + J83 + J85 + J86 + J88 + J90 + J92 + J94 + J96</f>
        <v>0</v>
      </c>
      <c r="K68" s="366"/>
      <c r="L68" s="363"/>
      <c r="M68" s="370"/>
      <c r="N68" s="360"/>
      <c r="O68" s="361"/>
      <c r="P68" s="361">
        <f>P69 + P71 + P73 + P75 + P77 + P79 + P80 + P82 + P83 + P85 + P86 + P88 + P90 + P92 + P94 + P96</f>
        <v>34.301000000000002</v>
      </c>
      <c r="Q68" s="361"/>
      <c r="R68" s="361">
        <f>R69 + R71 + R73 + R75 + R77 + R79 + R80 + R82 + R83 + R85 + R86 + R88 + R90 + R92 + R94 + R96</f>
        <v>0.43186362</v>
      </c>
      <c r="S68" s="361"/>
      <c r="T68" s="362">
        <f>T69 + T71 + T73 + T75 + T77 + T79 + T80 + T82 + T83 + T85 + T86 + T88 + T90 + T92 + T94 + T96</f>
        <v>0</v>
      </c>
    </row>
    <row r="69" spans="2:20" s="382" customFormat="1" ht="24" x14ac:dyDescent="0.2">
      <c r="B69" s="372"/>
      <c r="C69" s="373" t="s">
        <v>455</v>
      </c>
      <c r="D69" s="373" t="s">
        <v>390</v>
      </c>
      <c r="E69" s="374" t="s">
        <v>785</v>
      </c>
      <c r="F69" s="374" t="s">
        <v>786</v>
      </c>
      <c r="G69" s="375" t="s">
        <v>182</v>
      </c>
      <c r="H69" s="376">
        <v>18.8</v>
      </c>
      <c r="I69" s="419"/>
      <c r="J69" s="377">
        <f>ROUND(H69*I69,2)</f>
        <v>0</v>
      </c>
      <c r="K69" s="374" t="s">
        <v>394</v>
      </c>
      <c r="L69" s="372"/>
      <c r="M69" s="378"/>
      <c r="N69" s="379" t="s">
        <v>355</v>
      </c>
      <c r="O69" s="380">
        <v>0.27200000000000002</v>
      </c>
      <c r="P69" s="380">
        <f>H69*O69</f>
        <v>5.1136000000000008</v>
      </c>
      <c r="Q69" s="380">
        <v>1.0000000000000001E-5</v>
      </c>
      <c r="R69" s="380">
        <f>H69*Q69</f>
        <v>1.8800000000000002E-4</v>
      </c>
      <c r="S69" s="380">
        <v>0</v>
      </c>
      <c r="T69" s="381">
        <f>H69*S69</f>
        <v>0</v>
      </c>
    </row>
    <row r="70" spans="2:20" s="329" customFormat="1" x14ac:dyDescent="0.2">
      <c r="B70" s="328"/>
      <c r="D70" s="383" t="s">
        <v>396</v>
      </c>
      <c r="F70" s="384" t="s">
        <v>869</v>
      </c>
      <c r="L70" s="328"/>
      <c r="M70" s="385"/>
      <c r="T70" s="386"/>
    </row>
    <row r="71" spans="2:20" s="413" customFormat="1" ht="24" x14ac:dyDescent="0.25">
      <c r="B71" s="403"/>
      <c r="C71" s="404" t="s">
        <v>459</v>
      </c>
      <c r="D71" s="404" t="s">
        <v>340</v>
      </c>
      <c r="E71" s="405" t="s">
        <v>787</v>
      </c>
      <c r="F71" s="405" t="s">
        <v>788</v>
      </c>
      <c r="G71" s="406" t="s">
        <v>182</v>
      </c>
      <c r="H71" s="407">
        <v>19.364000000000001</v>
      </c>
      <c r="I71" s="420"/>
      <c r="J71" s="408">
        <f>ROUND(H71*I71,2)</f>
        <v>0</v>
      </c>
      <c r="K71" s="374" t="s">
        <v>394</v>
      </c>
      <c r="L71" s="403"/>
      <c r="M71" s="409"/>
      <c r="N71" s="410" t="s">
        <v>355</v>
      </c>
      <c r="O71" s="411">
        <v>0</v>
      </c>
      <c r="P71" s="411">
        <f>H71*O71</f>
        <v>0</v>
      </c>
      <c r="Q71" s="411">
        <v>1.4499999999999999E-3</v>
      </c>
      <c r="R71" s="411">
        <f>H71*Q71</f>
        <v>2.80778E-2</v>
      </c>
      <c r="S71" s="411">
        <v>0</v>
      </c>
      <c r="T71" s="412">
        <f>H71*S71</f>
        <v>0</v>
      </c>
    </row>
    <row r="72" spans="2:20" s="399" customFormat="1" ht="11.25" x14ac:dyDescent="0.2">
      <c r="B72" s="387"/>
      <c r="C72" s="388"/>
      <c r="D72" s="389" t="s">
        <v>95</v>
      </c>
      <c r="E72" s="390"/>
      <c r="F72" s="391" t="s">
        <v>789</v>
      </c>
      <c r="G72" s="392"/>
      <c r="H72" s="393">
        <v>19.364000000000001</v>
      </c>
      <c r="I72" s="394"/>
      <c r="J72" s="394"/>
      <c r="K72" s="395"/>
      <c r="L72" s="387"/>
      <c r="M72" s="396"/>
      <c r="N72" s="395"/>
      <c r="O72" s="397"/>
      <c r="P72" s="397"/>
      <c r="Q72" s="397"/>
      <c r="R72" s="397"/>
      <c r="S72" s="397"/>
      <c r="T72" s="398"/>
    </row>
    <row r="73" spans="2:20" s="382" customFormat="1" ht="24" x14ac:dyDescent="0.2">
      <c r="B73" s="372"/>
      <c r="C73" s="373" t="s">
        <v>450</v>
      </c>
      <c r="D73" s="373" t="s">
        <v>390</v>
      </c>
      <c r="E73" s="374" t="s">
        <v>790</v>
      </c>
      <c r="F73" s="374" t="s">
        <v>791</v>
      </c>
      <c r="G73" s="375" t="s">
        <v>182</v>
      </c>
      <c r="H73" s="376">
        <v>58.2</v>
      </c>
      <c r="I73" s="419"/>
      <c r="J73" s="377">
        <f>ROUND(H73*I73,2)</f>
        <v>0</v>
      </c>
      <c r="K73" s="374" t="s">
        <v>394</v>
      </c>
      <c r="L73" s="372"/>
      <c r="M73" s="378"/>
      <c r="N73" s="379" t="s">
        <v>355</v>
      </c>
      <c r="O73" s="380">
        <v>0.29199999999999998</v>
      </c>
      <c r="P73" s="380">
        <f>H73*O73</f>
        <v>16.994399999999999</v>
      </c>
      <c r="Q73" s="380">
        <v>1.0000000000000001E-5</v>
      </c>
      <c r="R73" s="380">
        <f>H73*Q73</f>
        <v>5.8200000000000005E-4</v>
      </c>
      <c r="S73" s="380">
        <v>0</v>
      </c>
      <c r="T73" s="381">
        <f>H73*S73</f>
        <v>0</v>
      </c>
    </row>
    <row r="74" spans="2:20" s="329" customFormat="1" x14ac:dyDescent="0.2">
      <c r="B74" s="328"/>
      <c r="D74" s="383" t="s">
        <v>396</v>
      </c>
      <c r="F74" s="384" t="s">
        <v>870</v>
      </c>
      <c r="L74" s="328"/>
      <c r="M74" s="385"/>
      <c r="T74" s="386"/>
    </row>
    <row r="75" spans="2:20" s="413" customFormat="1" ht="24" x14ac:dyDescent="0.25">
      <c r="B75" s="403"/>
      <c r="C75" s="404" t="s">
        <v>408</v>
      </c>
      <c r="D75" s="404" t="s">
        <v>340</v>
      </c>
      <c r="E75" s="405" t="s">
        <v>792</v>
      </c>
      <c r="F75" s="405" t="s">
        <v>793</v>
      </c>
      <c r="G75" s="406" t="s">
        <v>182</v>
      </c>
      <c r="H75" s="407">
        <v>59.945999999999998</v>
      </c>
      <c r="I75" s="420"/>
      <c r="J75" s="408">
        <f>ROUND(H75*I75,2)</f>
        <v>0</v>
      </c>
      <c r="K75" s="374" t="s">
        <v>394</v>
      </c>
      <c r="L75" s="403"/>
      <c r="M75" s="409"/>
      <c r="N75" s="410" t="s">
        <v>355</v>
      </c>
      <c r="O75" s="411">
        <v>0</v>
      </c>
      <c r="P75" s="411">
        <f>H75*O75</f>
        <v>0</v>
      </c>
      <c r="Q75" s="411">
        <v>2.6700000000000001E-3</v>
      </c>
      <c r="R75" s="411">
        <f>H75*Q75</f>
        <v>0.16005581999999999</v>
      </c>
      <c r="S75" s="411">
        <v>0</v>
      </c>
      <c r="T75" s="412">
        <f>H75*S75</f>
        <v>0</v>
      </c>
    </row>
    <row r="76" spans="2:20" s="399" customFormat="1" ht="11.25" x14ac:dyDescent="0.2">
      <c r="B76" s="387"/>
      <c r="C76" s="388"/>
      <c r="D76" s="389" t="s">
        <v>95</v>
      </c>
      <c r="E76" s="390"/>
      <c r="F76" s="391" t="s">
        <v>794</v>
      </c>
      <c r="G76" s="392"/>
      <c r="H76" s="393">
        <v>59.945999999999998</v>
      </c>
      <c r="I76" s="394"/>
      <c r="J76" s="394"/>
      <c r="K76" s="395"/>
      <c r="L76" s="387"/>
      <c r="M76" s="396"/>
      <c r="N76" s="395"/>
      <c r="O76" s="397"/>
      <c r="P76" s="397"/>
      <c r="Q76" s="397"/>
      <c r="R76" s="397"/>
      <c r="S76" s="397"/>
      <c r="T76" s="398"/>
    </row>
    <row r="77" spans="2:20" s="382" customFormat="1" ht="24" x14ac:dyDescent="0.2">
      <c r="B77" s="372"/>
      <c r="C77" s="373" t="s">
        <v>476</v>
      </c>
      <c r="D77" s="373" t="s">
        <v>390</v>
      </c>
      <c r="E77" s="374" t="s">
        <v>795</v>
      </c>
      <c r="F77" s="374" t="s">
        <v>796</v>
      </c>
      <c r="G77" s="375" t="s">
        <v>400</v>
      </c>
      <c r="H77" s="376">
        <v>6</v>
      </c>
      <c r="I77" s="419"/>
      <c r="J77" s="377">
        <f>ROUND(H77*I77,2)</f>
        <v>0</v>
      </c>
      <c r="K77" s="374" t="s">
        <v>394</v>
      </c>
      <c r="L77" s="372"/>
      <c r="M77" s="378"/>
      <c r="N77" s="379" t="s">
        <v>355</v>
      </c>
      <c r="O77" s="380">
        <v>0.57199999999999995</v>
      </c>
      <c r="P77" s="380">
        <f>H77*O77</f>
        <v>3.4319999999999995</v>
      </c>
      <c r="Q77" s="380">
        <v>0</v>
      </c>
      <c r="R77" s="380">
        <f>H77*Q77</f>
        <v>0</v>
      </c>
      <c r="S77" s="380">
        <v>0</v>
      </c>
      <c r="T77" s="381">
        <f>H77*S77</f>
        <v>0</v>
      </c>
    </row>
    <row r="78" spans="2:20" s="329" customFormat="1" x14ac:dyDescent="0.2">
      <c r="B78" s="328"/>
      <c r="D78" s="383" t="s">
        <v>396</v>
      </c>
      <c r="F78" s="384" t="s">
        <v>871</v>
      </c>
      <c r="L78" s="328"/>
      <c r="M78" s="385"/>
      <c r="T78" s="386"/>
    </row>
    <row r="79" spans="2:20" s="413" customFormat="1" x14ac:dyDescent="0.25">
      <c r="B79" s="403"/>
      <c r="C79" s="404" t="s">
        <v>481</v>
      </c>
      <c r="D79" s="404" t="s">
        <v>340</v>
      </c>
      <c r="E79" s="405" t="s">
        <v>797</v>
      </c>
      <c r="F79" s="405" t="s">
        <v>798</v>
      </c>
      <c r="G79" s="406" t="s">
        <v>400</v>
      </c>
      <c r="H79" s="407">
        <v>6</v>
      </c>
      <c r="I79" s="420"/>
      <c r="J79" s="408">
        <f>ROUND(H79*I79,2)</f>
        <v>0</v>
      </c>
      <c r="K79" s="374" t="s">
        <v>394</v>
      </c>
      <c r="L79" s="403"/>
      <c r="M79" s="409"/>
      <c r="N79" s="410" t="s">
        <v>355</v>
      </c>
      <c r="O79" s="411">
        <v>0</v>
      </c>
      <c r="P79" s="411">
        <f>H79*O79</f>
        <v>0</v>
      </c>
      <c r="Q79" s="411">
        <v>2.9999999999999997E-4</v>
      </c>
      <c r="R79" s="411">
        <f>H79*Q79</f>
        <v>1.8E-3</v>
      </c>
      <c r="S79" s="411">
        <v>0</v>
      </c>
      <c r="T79" s="412">
        <f>H79*S79</f>
        <v>0</v>
      </c>
    </row>
    <row r="80" spans="2:20" s="382" customFormat="1" ht="24" x14ac:dyDescent="0.2">
      <c r="B80" s="372"/>
      <c r="C80" s="373" t="s">
        <v>469</v>
      </c>
      <c r="D80" s="373" t="s">
        <v>390</v>
      </c>
      <c r="E80" s="374" t="s">
        <v>799</v>
      </c>
      <c r="F80" s="374" t="s">
        <v>800</v>
      </c>
      <c r="G80" s="375" t="s">
        <v>400</v>
      </c>
      <c r="H80" s="376">
        <v>5</v>
      </c>
      <c r="I80" s="419"/>
      <c r="J80" s="377">
        <f>ROUND(H80*I80,2)</f>
        <v>0</v>
      </c>
      <c r="K80" s="374" t="s">
        <v>394</v>
      </c>
      <c r="L80" s="372"/>
      <c r="M80" s="378"/>
      <c r="N80" s="379" t="s">
        <v>355</v>
      </c>
      <c r="O80" s="380">
        <v>0.68300000000000005</v>
      </c>
      <c r="P80" s="380">
        <f>H80*O80</f>
        <v>3.415</v>
      </c>
      <c r="Q80" s="380">
        <v>0</v>
      </c>
      <c r="R80" s="380">
        <f>H80*Q80</f>
        <v>0</v>
      </c>
      <c r="S80" s="380">
        <v>0</v>
      </c>
      <c r="T80" s="381">
        <f>H80*S80</f>
        <v>0</v>
      </c>
    </row>
    <row r="81" spans="2:20" s="329" customFormat="1" x14ac:dyDescent="0.2">
      <c r="B81" s="328"/>
      <c r="D81" s="383" t="s">
        <v>396</v>
      </c>
      <c r="F81" s="384" t="s">
        <v>872</v>
      </c>
      <c r="L81" s="328"/>
      <c r="M81" s="385"/>
      <c r="T81" s="386"/>
    </row>
    <row r="82" spans="2:20" s="413" customFormat="1" x14ac:dyDescent="0.25">
      <c r="B82" s="403"/>
      <c r="C82" s="404" t="s">
        <v>473</v>
      </c>
      <c r="D82" s="404" t="s">
        <v>340</v>
      </c>
      <c r="E82" s="405" t="s">
        <v>801</v>
      </c>
      <c r="F82" s="405" t="s">
        <v>802</v>
      </c>
      <c r="G82" s="406" t="s">
        <v>400</v>
      </c>
      <c r="H82" s="407">
        <v>5</v>
      </c>
      <c r="I82" s="420"/>
      <c r="J82" s="408">
        <f>ROUND(H82*I82,2)</f>
        <v>0</v>
      </c>
      <c r="K82" s="374" t="s">
        <v>394</v>
      </c>
      <c r="L82" s="403"/>
      <c r="M82" s="409"/>
      <c r="N82" s="410" t="s">
        <v>355</v>
      </c>
      <c r="O82" s="411">
        <v>0</v>
      </c>
      <c r="P82" s="411">
        <f>H82*O82</f>
        <v>0</v>
      </c>
      <c r="Q82" s="411">
        <v>8.0000000000000004E-4</v>
      </c>
      <c r="R82" s="411">
        <f>H82*Q82</f>
        <v>4.0000000000000001E-3</v>
      </c>
      <c r="S82" s="411">
        <v>0</v>
      </c>
      <c r="T82" s="412">
        <f>H82*S82</f>
        <v>0</v>
      </c>
    </row>
    <row r="83" spans="2:20" s="382" customFormat="1" ht="24" x14ac:dyDescent="0.2">
      <c r="B83" s="372"/>
      <c r="C83" s="373" t="s">
        <v>463</v>
      </c>
      <c r="D83" s="373" t="s">
        <v>390</v>
      </c>
      <c r="E83" s="374" t="s">
        <v>803</v>
      </c>
      <c r="F83" s="374" t="s">
        <v>804</v>
      </c>
      <c r="G83" s="375" t="s">
        <v>400</v>
      </c>
      <c r="H83" s="376">
        <v>2</v>
      </c>
      <c r="I83" s="419"/>
      <c r="J83" s="377">
        <f>ROUND(H83*I83,2)</f>
        <v>0</v>
      </c>
      <c r="K83" s="374" t="s">
        <v>394</v>
      </c>
      <c r="L83" s="372"/>
      <c r="M83" s="378"/>
      <c r="N83" s="379" t="s">
        <v>355</v>
      </c>
      <c r="O83" s="380">
        <v>1.1319999999999999</v>
      </c>
      <c r="P83" s="380">
        <f>H83*O83</f>
        <v>2.2639999999999998</v>
      </c>
      <c r="Q83" s="380">
        <v>0</v>
      </c>
      <c r="R83" s="380">
        <f>H83*Q83</f>
        <v>0</v>
      </c>
      <c r="S83" s="380">
        <v>0</v>
      </c>
      <c r="T83" s="381">
        <f>H83*S83</f>
        <v>0</v>
      </c>
    </row>
    <row r="84" spans="2:20" s="329" customFormat="1" x14ac:dyDescent="0.2">
      <c r="B84" s="328"/>
      <c r="D84" s="383" t="s">
        <v>396</v>
      </c>
      <c r="F84" s="384" t="s">
        <v>873</v>
      </c>
      <c r="L84" s="328"/>
      <c r="M84" s="385"/>
      <c r="T84" s="386"/>
    </row>
    <row r="85" spans="2:20" s="413" customFormat="1" x14ac:dyDescent="0.25">
      <c r="B85" s="403"/>
      <c r="C85" s="404" t="s">
        <v>466</v>
      </c>
      <c r="D85" s="404" t="s">
        <v>340</v>
      </c>
      <c r="E85" s="405" t="s">
        <v>805</v>
      </c>
      <c r="F85" s="405" t="s">
        <v>806</v>
      </c>
      <c r="G85" s="406" t="s">
        <v>400</v>
      </c>
      <c r="H85" s="407">
        <v>2</v>
      </c>
      <c r="I85" s="420"/>
      <c r="J85" s="408">
        <f>ROUND(H85*I85,2)</f>
        <v>0</v>
      </c>
      <c r="K85" s="374" t="s">
        <v>394</v>
      </c>
      <c r="L85" s="403"/>
      <c r="M85" s="409"/>
      <c r="N85" s="410" t="s">
        <v>355</v>
      </c>
      <c r="O85" s="411">
        <v>0</v>
      </c>
      <c r="P85" s="411">
        <f>H85*O85</f>
        <v>0</v>
      </c>
      <c r="Q85" s="411">
        <v>1.2800000000000001E-3</v>
      </c>
      <c r="R85" s="411">
        <f>H85*Q85</f>
        <v>2.5600000000000002E-3</v>
      </c>
      <c r="S85" s="411">
        <v>0</v>
      </c>
      <c r="T85" s="412">
        <f>H85*S85</f>
        <v>0</v>
      </c>
    </row>
    <row r="86" spans="2:20" s="382" customFormat="1" ht="24" x14ac:dyDescent="0.2">
      <c r="B86" s="372"/>
      <c r="C86" s="373" t="s">
        <v>407</v>
      </c>
      <c r="D86" s="373" t="s">
        <v>390</v>
      </c>
      <c r="E86" s="374" t="s">
        <v>807</v>
      </c>
      <c r="F86" s="374" t="s">
        <v>808</v>
      </c>
      <c r="G86" s="375" t="s">
        <v>400</v>
      </c>
      <c r="H86" s="376">
        <v>2</v>
      </c>
      <c r="I86" s="419"/>
      <c r="J86" s="377">
        <f>ROUND(H86*I86,2)</f>
        <v>0</v>
      </c>
      <c r="K86" s="374" t="s">
        <v>394</v>
      </c>
      <c r="L86" s="372"/>
      <c r="M86" s="378"/>
      <c r="N86" s="379" t="s">
        <v>355</v>
      </c>
      <c r="O86" s="380">
        <v>0.16600000000000001</v>
      </c>
      <c r="P86" s="380">
        <f>H86*O86</f>
        <v>0.33200000000000002</v>
      </c>
      <c r="Q86" s="380">
        <v>1.136E-2</v>
      </c>
      <c r="R86" s="380">
        <f>H86*Q86</f>
        <v>2.2720000000000001E-2</v>
      </c>
      <c r="S86" s="380">
        <v>0</v>
      </c>
      <c r="T86" s="381">
        <f>H86*S86</f>
        <v>0</v>
      </c>
    </row>
    <row r="87" spans="2:20" s="329" customFormat="1" x14ac:dyDescent="0.2">
      <c r="B87" s="328"/>
      <c r="D87" s="383" t="s">
        <v>396</v>
      </c>
      <c r="F87" s="384" t="s">
        <v>874</v>
      </c>
      <c r="L87" s="328"/>
      <c r="M87" s="385"/>
      <c r="T87" s="386"/>
    </row>
    <row r="88" spans="2:20" s="382" customFormat="1" ht="24" x14ac:dyDescent="0.2">
      <c r="B88" s="372"/>
      <c r="C88" s="373" t="s">
        <v>517</v>
      </c>
      <c r="D88" s="373" t="s">
        <v>390</v>
      </c>
      <c r="E88" s="374" t="s">
        <v>809</v>
      </c>
      <c r="F88" s="374" t="s">
        <v>810</v>
      </c>
      <c r="G88" s="375" t="s">
        <v>400</v>
      </c>
      <c r="H88" s="376">
        <v>2</v>
      </c>
      <c r="I88" s="419"/>
      <c r="J88" s="377">
        <f>ROUND(H88*I88,2)</f>
        <v>0</v>
      </c>
      <c r="K88" s="374" t="s">
        <v>394</v>
      </c>
      <c r="L88" s="372"/>
      <c r="M88" s="378"/>
      <c r="N88" s="379" t="s">
        <v>355</v>
      </c>
      <c r="O88" s="380">
        <v>0.25</v>
      </c>
      <c r="P88" s="380">
        <f>H88*O88</f>
        <v>0.5</v>
      </c>
      <c r="Q88" s="380">
        <v>6.2199999999999998E-3</v>
      </c>
      <c r="R88" s="380">
        <f>H88*Q88</f>
        <v>1.244E-2</v>
      </c>
      <c r="S88" s="380">
        <v>0</v>
      </c>
      <c r="T88" s="381">
        <f>H88*S88</f>
        <v>0</v>
      </c>
    </row>
    <row r="89" spans="2:20" s="329" customFormat="1" x14ac:dyDescent="0.2">
      <c r="B89" s="328"/>
      <c r="D89" s="383" t="s">
        <v>396</v>
      </c>
      <c r="F89" s="384" t="s">
        <v>875</v>
      </c>
      <c r="L89" s="328"/>
      <c r="M89" s="385"/>
      <c r="T89" s="386"/>
    </row>
    <row r="90" spans="2:20" s="382" customFormat="1" ht="24" x14ac:dyDescent="0.2">
      <c r="B90" s="372"/>
      <c r="C90" s="373" t="s">
        <v>528</v>
      </c>
      <c r="D90" s="373" t="s">
        <v>390</v>
      </c>
      <c r="E90" s="374" t="s">
        <v>811</v>
      </c>
      <c r="F90" s="374" t="s">
        <v>812</v>
      </c>
      <c r="G90" s="375" t="s">
        <v>400</v>
      </c>
      <c r="H90" s="376">
        <v>2</v>
      </c>
      <c r="I90" s="419"/>
      <c r="J90" s="377">
        <f>ROUND(H90*I90,2)</f>
        <v>0</v>
      </c>
      <c r="K90" s="374" t="s">
        <v>394</v>
      </c>
      <c r="L90" s="372"/>
      <c r="M90" s="378"/>
      <c r="N90" s="379" t="s">
        <v>355</v>
      </c>
      <c r="O90" s="380">
        <v>0.25</v>
      </c>
      <c r="P90" s="380">
        <f>H90*O90</f>
        <v>0.5</v>
      </c>
      <c r="Q90" s="380">
        <v>0</v>
      </c>
      <c r="R90" s="380">
        <f>H90*Q90</f>
        <v>0</v>
      </c>
      <c r="S90" s="380">
        <v>0</v>
      </c>
      <c r="T90" s="381">
        <f>H90*S90</f>
        <v>0</v>
      </c>
    </row>
    <row r="91" spans="2:20" s="329" customFormat="1" x14ac:dyDescent="0.2">
      <c r="B91" s="328"/>
      <c r="D91" s="383" t="s">
        <v>396</v>
      </c>
      <c r="F91" s="384" t="s">
        <v>876</v>
      </c>
      <c r="L91" s="328"/>
      <c r="M91" s="385"/>
      <c r="T91" s="386"/>
    </row>
    <row r="92" spans="2:20" s="382" customFormat="1" ht="24" x14ac:dyDescent="0.2">
      <c r="B92" s="372"/>
      <c r="C92" s="373" t="s">
        <v>524</v>
      </c>
      <c r="D92" s="373" t="s">
        <v>390</v>
      </c>
      <c r="E92" s="374" t="s">
        <v>813</v>
      </c>
      <c r="F92" s="374" t="s">
        <v>814</v>
      </c>
      <c r="G92" s="375" t="s">
        <v>400</v>
      </c>
      <c r="H92" s="376">
        <v>2</v>
      </c>
      <c r="I92" s="419"/>
      <c r="J92" s="377">
        <f>ROUND(H92*I92,2)</f>
        <v>0</v>
      </c>
      <c r="K92" s="374" t="s">
        <v>394</v>
      </c>
      <c r="L92" s="372"/>
      <c r="M92" s="378"/>
      <c r="N92" s="379" t="s">
        <v>355</v>
      </c>
      <c r="O92" s="380">
        <v>0.16700000000000001</v>
      </c>
      <c r="P92" s="380">
        <f>H92*O92</f>
        <v>0.33400000000000002</v>
      </c>
      <c r="Q92" s="380">
        <v>2.0300000000000001E-3</v>
      </c>
      <c r="R92" s="380">
        <f>H92*Q92</f>
        <v>4.0600000000000002E-3</v>
      </c>
      <c r="S92" s="380">
        <v>0</v>
      </c>
      <c r="T92" s="381">
        <f>H92*S92</f>
        <v>0</v>
      </c>
    </row>
    <row r="93" spans="2:20" s="329" customFormat="1" x14ac:dyDescent="0.2">
      <c r="B93" s="328"/>
      <c r="D93" s="383" t="s">
        <v>396</v>
      </c>
      <c r="F93" s="384" t="s">
        <v>877</v>
      </c>
      <c r="L93" s="328"/>
      <c r="M93" s="385"/>
      <c r="T93" s="386"/>
    </row>
    <row r="94" spans="2:20" s="382" customFormat="1" ht="24" x14ac:dyDescent="0.2">
      <c r="B94" s="372"/>
      <c r="C94" s="373" t="s">
        <v>520</v>
      </c>
      <c r="D94" s="373" t="s">
        <v>390</v>
      </c>
      <c r="E94" s="374" t="s">
        <v>815</v>
      </c>
      <c r="F94" s="374" t="s">
        <v>816</v>
      </c>
      <c r="G94" s="375" t="s">
        <v>400</v>
      </c>
      <c r="H94" s="376">
        <v>2</v>
      </c>
      <c r="I94" s="419"/>
      <c r="J94" s="377">
        <f>ROUND(H94*I94,2)</f>
        <v>0</v>
      </c>
      <c r="K94" s="374" t="s">
        <v>394</v>
      </c>
      <c r="L94" s="372"/>
      <c r="M94" s="378"/>
      <c r="N94" s="379" t="s">
        <v>355</v>
      </c>
      <c r="O94" s="380">
        <v>0.33300000000000002</v>
      </c>
      <c r="P94" s="380">
        <f>H94*O94</f>
        <v>0.66600000000000004</v>
      </c>
      <c r="Q94" s="380">
        <v>9.6759999999999999E-2</v>
      </c>
      <c r="R94" s="380">
        <f>H94*Q94</f>
        <v>0.19352</v>
      </c>
      <c r="S94" s="380">
        <v>0</v>
      </c>
      <c r="T94" s="381">
        <f>H94*S94</f>
        <v>0</v>
      </c>
    </row>
    <row r="95" spans="2:20" s="329" customFormat="1" x14ac:dyDescent="0.2">
      <c r="B95" s="328"/>
      <c r="D95" s="383" t="s">
        <v>396</v>
      </c>
      <c r="F95" s="384" t="s">
        <v>878</v>
      </c>
      <c r="L95" s="328"/>
      <c r="M95" s="385"/>
      <c r="T95" s="386"/>
    </row>
    <row r="96" spans="2:20" s="382" customFormat="1" x14ac:dyDescent="0.2">
      <c r="B96" s="372"/>
      <c r="C96" s="373" t="s">
        <v>533</v>
      </c>
      <c r="D96" s="373" t="s">
        <v>390</v>
      </c>
      <c r="E96" s="374" t="s">
        <v>817</v>
      </c>
      <c r="F96" s="374" t="s">
        <v>818</v>
      </c>
      <c r="G96" s="375" t="s">
        <v>400</v>
      </c>
      <c r="H96" s="376">
        <v>3</v>
      </c>
      <c r="I96" s="419"/>
      <c r="J96" s="377">
        <f>ROUND(H96*I96,2)</f>
        <v>0</v>
      </c>
      <c r="K96" s="374" t="s">
        <v>394</v>
      </c>
      <c r="L96" s="372"/>
      <c r="M96" s="378"/>
      <c r="N96" s="379" t="s">
        <v>355</v>
      </c>
      <c r="O96" s="380">
        <v>0.25</v>
      </c>
      <c r="P96" s="380">
        <f>H96*O96</f>
        <v>0.75</v>
      </c>
      <c r="Q96" s="380">
        <v>6.2E-4</v>
      </c>
      <c r="R96" s="380">
        <f>H96*Q96</f>
        <v>1.8600000000000001E-3</v>
      </c>
      <c r="S96" s="380">
        <v>0</v>
      </c>
      <c r="T96" s="381">
        <f>H96*S96</f>
        <v>0</v>
      </c>
    </row>
    <row r="97" spans="2:20" s="329" customFormat="1" x14ac:dyDescent="0.2">
      <c r="B97" s="328"/>
      <c r="D97" s="383" t="s">
        <v>396</v>
      </c>
      <c r="F97" s="384" t="s">
        <v>879</v>
      </c>
      <c r="L97" s="328"/>
      <c r="M97" s="385"/>
      <c r="T97" s="386"/>
    </row>
    <row r="98" spans="2:20" s="371" customFormat="1" ht="23.1" customHeight="1" x14ac:dyDescent="0.2">
      <c r="B98" s="363"/>
      <c r="C98" s="364"/>
      <c r="D98" s="353" t="s">
        <v>387</v>
      </c>
      <c r="E98" s="365" t="s">
        <v>342</v>
      </c>
      <c r="F98" s="366" t="s">
        <v>389</v>
      </c>
      <c r="G98" s="367"/>
      <c r="H98" s="368"/>
      <c r="I98" s="369"/>
      <c r="J98" s="369">
        <f>J99 + J100 + J101 + J102 + J103 + J105</f>
        <v>0</v>
      </c>
      <c r="K98" s="366"/>
      <c r="L98" s="363"/>
      <c r="M98" s="370"/>
      <c r="N98" s="360"/>
      <c r="O98" s="361"/>
      <c r="P98" s="361">
        <f>P99 + P100 + P101 + P102 + P103 + P105</f>
        <v>32.103864000000002</v>
      </c>
      <c r="Q98" s="361"/>
      <c r="R98" s="361">
        <f>R99 + R100 + R101 + R102 + R103 + R105</f>
        <v>2.8620375999999998</v>
      </c>
      <c r="S98" s="361"/>
      <c r="T98" s="362">
        <f>T99 + T100 + T101 + T102 + T103 + T105</f>
        <v>23.902160000000002</v>
      </c>
    </row>
    <row r="99" spans="2:20" s="382" customFormat="1" ht="24" x14ac:dyDescent="0.2">
      <c r="B99" s="372"/>
      <c r="C99" s="373" t="s">
        <v>487</v>
      </c>
      <c r="D99" s="373" t="s">
        <v>390</v>
      </c>
      <c r="E99" s="374" t="s">
        <v>819</v>
      </c>
      <c r="F99" s="374" t="s">
        <v>820</v>
      </c>
      <c r="G99" s="375" t="s">
        <v>182</v>
      </c>
      <c r="H99" s="376">
        <v>9.4</v>
      </c>
      <c r="I99" s="419"/>
      <c r="J99" s="377">
        <f>ROUND(H99*I99,2)</f>
        <v>0</v>
      </c>
      <c r="K99" s="374" t="s">
        <v>292</v>
      </c>
      <c r="L99" s="372"/>
      <c r="M99" s="378"/>
      <c r="N99" s="379" t="s">
        <v>355</v>
      </c>
      <c r="O99" s="380">
        <v>0.495</v>
      </c>
      <c r="P99" s="380">
        <f>H99*O99</f>
        <v>4.6530000000000005</v>
      </c>
      <c r="Q99" s="380">
        <v>0.2157</v>
      </c>
      <c r="R99" s="380">
        <f>H99*Q99</f>
        <v>2.0275799999999999</v>
      </c>
      <c r="S99" s="380">
        <v>0</v>
      </c>
      <c r="T99" s="381">
        <f>H99*S99</f>
        <v>0</v>
      </c>
    </row>
    <row r="100" spans="2:20" s="413" customFormat="1" ht="24" x14ac:dyDescent="0.25">
      <c r="B100" s="403"/>
      <c r="C100" s="404" t="s">
        <v>492</v>
      </c>
      <c r="D100" s="404" t="s">
        <v>340</v>
      </c>
      <c r="E100" s="405" t="s">
        <v>821</v>
      </c>
      <c r="F100" s="405" t="s">
        <v>822</v>
      </c>
      <c r="G100" s="406" t="s">
        <v>182</v>
      </c>
      <c r="H100" s="407">
        <v>9.4</v>
      </c>
      <c r="I100" s="420"/>
      <c r="J100" s="408">
        <f>ROUND(H100*I100,2)</f>
        <v>0</v>
      </c>
      <c r="K100" s="374" t="s">
        <v>292</v>
      </c>
      <c r="L100" s="403"/>
      <c r="M100" s="409"/>
      <c r="N100" s="410" t="s">
        <v>355</v>
      </c>
      <c r="O100" s="411">
        <v>0</v>
      </c>
      <c r="P100" s="411">
        <f>H100*O100</f>
        <v>0</v>
      </c>
      <c r="Q100" s="411">
        <v>2.1000000000000001E-2</v>
      </c>
      <c r="R100" s="411">
        <f>H100*Q100</f>
        <v>0.19740000000000002</v>
      </c>
      <c r="S100" s="411">
        <v>0</v>
      </c>
      <c r="T100" s="412">
        <f>H100*S100</f>
        <v>0</v>
      </c>
    </row>
    <row r="101" spans="2:20" s="382" customFormat="1" ht="24" x14ac:dyDescent="0.2">
      <c r="B101" s="372"/>
      <c r="C101" s="373" t="s">
        <v>495</v>
      </c>
      <c r="D101" s="373" t="s">
        <v>390</v>
      </c>
      <c r="E101" s="374" t="s">
        <v>823</v>
      </c>
      <c r="F101" s="374" t="s">
        <v>824</v>
      </c>
      <c r="G101" s="375" t="s">
        <v>400</v>
      </c>
      <c r="H101" s="376">
        <v>2</v>
      </c>
      <c r="I101" s="419"/>
      <c r="J101" s="377">
        <f>ROUND(H101*I101,2)</f>
        <v>0</v>
      </c>
      <c r="K101" s="374" t="s">
        <v>292</v>
      </c>
      <c r="L101" s="372"/>
      <c r="M101" s="378"/>
      <c r="N101" s="379" t="s">
        <v>355</v>
      </c>
      <c r="O101" s="380">
        <v>0.64500000000000002</v>
      </c>
      <c r="P101" s="380">
        <f>H101*O101</f>
        <v>1.29</v>
      </c>
      <c r="Q101" s="380">
        <v>0.29148000000000002</v>
      </c>
      <c r="R101" s="380">
        <f>H101*Q101</f>
        <v>0.58296000000000003</v>
      </c>
      <c r="S101" s="380">
        <v>0</v>
      </c>
      <c r="T101" s="381">
        <f>H101*S101</f>
        <v>0</v>
      </c>
    </row>
    <row r="102" spans="2:20" s="413" customFormat="1" ht="24" x14ac:dyDescent="0.25">
      <c r="B102" s="403"/>
      <c r="C102" s="404" t="s">
        <v>498</v>
      </c>
      <c r="D102" s="404" t="s">
        <v>340</v>
      </c>
      <c r="E102" s="405" t="s">
        <v>825</v>
      </c>
      <c r="F102" s="405" t="s">
        <v>826</v>
      </c>
      <c r="G102" s="406" t="s">
        <v>400</v>
      </c>
      <c r="H102" s="407">
        <v>2</v>
      </c>
      <c r="I102" s="420"/>
      <c r="J102" s="408">
        <f>ROUND(H102*I102,2)</f>
        <v>0</v>
      </c>
      <c r="K102" s="374" t="s">
        <v>292</v>
      </c>
      <c r="L102" s="403"/>
      <c r="M102" s="409"/>
      <c r="N102" s="410" t="s">
        <v>355</v>
      </c>
      <c r="O102" s="411">
        <v>0</v>
      </c>
      <c r="P102" s="411">
        <f>H102*O102</f>
        <v>0</v>
      </c>
      <c r="Q102" s="411">
        <v>2.7E-2</v>
      </c>
      <c r="R102" s="411">
        <f>H102*Q102</f>
        <v>5.3999999999999999E-2</v>
      </c>
      <c r="S102" s="411">
        <v>0</v>
      </c>
      <c r="T102" s="412">
        <f>H102*S102</f>
        <v>0</v>
      </c>
    </row>
    <row r="103" spans="2:20" s="382" customFormat="1" ht="24" x14ac:dyDescent="0.2">
      <c r="B103" s="372"/>
      <c r="C103" s="373" t="s">
        <v>567</v>
      </c>
      <c r="D103" s="373" t="s">
        <v>390</v>
      </c>
      <c r="E103" s="374" t="s">
        <v>827</v>
      </c>
      <c r="F103" s="374" t="s">
        <v>828</v>
      </c>
      <c r="G103" s="375" t="s">
        <v>182</v>
      </c>
      <c r="H103" s="376">
        <v>86.2</v>
      </c>
      <c r="I103" s="419"/>
      <c r="J103" s="377">
        <f>ROUND(H103*I103,2)</f>
        <v>0</v>
      </c>
      <c r="K103" s="374" t="s">
        <v>394</v>
      </c>
      <c r="L103" s="372"/>
      <c r="M103" s="378"/>
      <c r="N103" s="379" t="s">
        <v>355</v>
      </c>
      <c r="O103" s="380">
        <v>0.11</v>
      </c>
      <c r="P103" s="380">
        <f>H103*O103</f>
        <v>9.4820000000000011</v>
      </c>
      <c r="Q103" s="380">
        <v>0</v>
      </c>
      <c r="R103" s="380">
        <f>H103*Q103</f>
        <v>0</v>
      </c>
      <c r="S103" s="380">
        <v>0.25</v>
      </c>
      <c r="T103" s="381">
        <f>H103*S103</f>
        <v>21.55</v>
      </c>
    </row>
    <row r="104" spans="2:20" s="329" customFormat="1" x14ac:dyDescent="0.2">
      <c r="B104" s="328"/>
      <c r="D104" s="383" t="s">
        <v>396</v>
      </c>
      <c r="F104" s="384" t="s">
        <v>880</v>
      </c>
      <c r="L104" s="328"/>
      <c r="M104" s="385"/>
      <c r="T104" s="386"/>
    </row>
    <row r="105" spans="2:20" s="382" customFormat="1" ht="24" x14ac:dyDescent="0.2">
      <c r="B105" s="372"/>
      <c r="C105" s="373" t="s">
        <v>572</v>
      </c>
      <c r="D105" s="373" t="s">
        <v>390</v>
      </c>
      <c r="E105" s="374" t="s">
        <v>829</v>
      </c>
      <c r="F105" s="374" t="s">
        <v>830</v>
      </c>
      <c r="G105" s="375" t="s">
        <v>105</v>
      </c>
      <c r="H105" s="376">
        <v>0.97599999999999998</v>
      </c>
      <c r="I105" s="419"/>
      <c r="J105" s="377">
        <f>ROUND(H105*I105,2)</f>
        <v>0</v>
      </c>
      <c r="K105" s="374" t="s">
        <v>394</v>
      </c>
      <c r="L105" s="372"/>
      <c r="M105" s="378"/>
      <c r="N105" s="379" t="s">
        <v>355</v>
      </c>
      <c r="O105" s="380">
        <v>17.088999999999999</v>
      </c>
      <c r="P105" s="380">
        <f>H105*O105</f>
        <v>16.678863999999997</v>
      </c>
      <c r="Q105" s="380">
        <v>1E-4</v>
      </c>
      <c r="R105" s="380">
        <f>H105*Q105</f>
        <v>9.7600000000000001E-5</v>
      </c>
      <c r="S105" s="380">
        <v>2.41</v>
      </c>
      <c r="T105" s="381">
        <f>H105*S105</f>
        <v>2.35216</v>
      </c>
    </row>
    <row r="106" spans="2:20" s="329" customFormat="1" x14ac:dyDescent="0.2">
      <c r="B106" s="328"/>
      <c r="D106" s="383" t="s">
        <v>396</v>
      </c>
      <c r="F106" s="384" t="s">
        <v>881</v>
      </c>
      <c r="L106" s="328"/>
      <c r="M106" s="385"/>
      <c r="T106" s="386"/>
    </row>
    <row r="107" spans="2:20" s="399" customFormat="1" ht="11.25" x14ac:dyDescent="0.2">
      <c r="B107" s="387"/>
      <c r="C107" s="388"/>
      <c r="D107" s="389" t="s">
        <v>95</v>
      </c>
      <c r="E107" s="390"/>
      <c r="F107" s="391" t="s">
        <v>831</v>
      </c>
      <c r="G107" s="392"/>
      <c r="H107" s="393">
        <v>0.97599999999999998</v>
      </c>
      <c r="I107" s="394"/>
      <c r="J107" s="394"/>
      <c r="K107" s="395"/>
      <c r="L107" s="387"/>
      <c r="M107" s="396"/>
      <c r="N107" s="395"/>
      <c r="O107" s="397"/>
      <c r="P107" s="397"/>
      <c r="Q107" s="397"/>
      <c r="R107" s="397"/>
      <c r="S107" s="397"/>
      <c r="T107" s="398"/>
    </row>
    <row r="108" spans="2:20" s="399" customFormat="1" ht="11.25" x14ac:dyDescent="0.2">
      <c r="B108" s="387"/>
      <c r="C108" s="388"/>
      <c r="D108" s="389" t="s">
        <v>95</v>
      </c>
      <c r="E108" s="390"/>
      <c r="F108" s="400" t="s">
        <v>855</v>
      </c>
      <c r="G108" s="401"/>
      <c r="H108" s="402">
        <v>0.97599999999999998</v>
      </c>
      <c r="I108" s="394"/>
      <c r="J108" s="394"/>
      <c r="K108" s="395"/>
      <c r="L108" s="387"/>
      <c r="M108" s="396"/>
      <c r="N108" s="395"/>
      <c r="O108" s="397"/>
      <c r="P108" s="397"/>
      <c r="Q108" s="397"/>
      <c r="R108" s="397"/>
      <c r="S108" s="397"/>
      <c r="T108" s="398"/>
    </row>
    <row r="109" spans="2:20" s="371" customFormat="1" ht="23.1" customHeight="1" x14ac:dyDescent="0.2">
      <c r="B109" s="363"/>
      <c r="C109" s="364"/>
      <c r="D109" s="353" t="s">
        <v>387</v>
      </c>
      <c r="E109" s="365" t="s">
        <v>832</v>
      </c>
      <c r="F109" s="366" t="s">
        <v>833</v>
      </c>
      <c r="G109" s="367"/>
      <c r="H109" s="368"/>
      <c r="I109" s="369"/>
      <c r="J109" s="369">
        <f>J110 + J112 + J115 + J117 + J119</f>
        <v>0</v>
      </c>
      <c r="K109" s="366"/>
      <c r="L109" s="363"/>
      <c r="M109" s="370"/>
      <c r="N109" s="360"/>
      <c r="O109" s="361"/>
      <c r="P109" s="361">
        <f>P110 + P112 + P115 + P117 + P119</f>
        <v>23.949804</v>
      </c>
      <c r="Q109" s="361"/>
      <c r="R109" s="361">
        <f>R110 + R112 + R115 + R117 + R119</f>
        <v>0</v>
      </c>
      <c r="S109" s="361"/>
      <c r="T109" s="362">
        <f>T110 + T112 + T115 + T117 + T119</f>
        <v>0</v>
      </c>
    </row>
    <row r="110" spans="2:20" s="382" customFormat="1" ht="24" x14ac:dyDescent="0.2">
      <c r="B110" s="372"/>
      <c r="C110" s="373" t="s">
        <v>577</v>
      </c>
      <c r="D110" s="373" t="s">
        <v>390</v>
      </c>
      <c r="E110" s="374" t="s">
        <v>834</v>
      </c>
      <c r="F110" s="374" t="s">
        <v>835</v>
      </c>
      <c r="G110" s="375" t="s">
        <v>129</v>
      </c>
      <c r="H110" s="376">
        <v>23.902000000000001</v>
      </c>
      <c r="I110" s="419"/>
      <c r="J110" s="377">
        <f>ROUND(H110*I110,2)</f>
        <v>0</v>
      </c>
      <c r="K110" s="374" t="s">
        <v>394</v>
      </c>
      <c r="L110" s="372"/>
      <c r="M110" s="378"/>
      <c r="N110" s="379" t="s">
        <v>355</v>
      </c>
      <c r="O110" s="380">
        <v>0.08</v>
      </c>
      <c r="P110" s="380">
        <f>H110*O110</f>
        <v>1.9121600000000001</v>
      </c>
      <c r="Q110" s="380">
        <v>0</v>
      </c>
      <c r="R110" s="380">
        <f>H110*Q110</f>
        <v>0</v>
      </c>
      <c r="S110" s="380">
        <v>0</v>
      </c>
      <c r="T110" s="381">
        <f>H110*S110</f>
        <v>0</v>
      </c>
    </row>
    <row r="111" spans="2:20" s="329" customFormat="1" x14ac:dyDescent="0.2">
      <c r="B111" s="328"/>
      <c r="D111" s="383" t="s">
        <v>396</v>
      </c>
      <c r="F111" s="384" t="s">
        <v>882</v>
      </c>
      <c r="L111" s="328"/>
      <c r="M111" s="385"/>
      <c r="T111" s="386"/>
    </row>
    <row r="112" spans="2:20" s="382" customFormat="1" x14ac:dyDescent="0.2">
      <c r="B112" s="372"/>
      <c r="C112" s="373" t="s">
        <v>581</v>
      </c>
      <c r="D112" s="373" t="s">
        <v>390</v>
      </c>
      <c r="E112" s="374" t="s">
        <v>836</v>
      </c>
      <c r="F112" s="374" t="s">
        <v>837</v>
      </c>
      <c r="G112" s="375" t="s">
        <v>129</v>
      </c>
      <c r="H112" s="376">
        <v>358.53</v>
      </c>
      <c r="I112" s="419"/>
      <c r="J112" s="377">
        <f>ROUND(H112*I112,2)</f>
        <v>0</v>
      </c>
      <c r="K112" s="374" t="s">
        <v>394</v>
      </c>
      <c r="L112" s="372"/>
      <c r="M112" s="378"/>
      <c r="N112" s="379" t="s">
        <v>355</v>
      </c>
      <c r="O112" s="380">
        <v>1.4E-2</v>
      </c>
      <c r="P112" s="380">
        <f>H112*O112</f>
        <v>5.0194199999999993</v>
      </c>
      <c r="Q112" s="380">
        <v>0</v>
      </c>
      <c r="R112" s="380">
        <f>H112*Q112</f>
        <v>0</v>
      </c>
      <c r="S112" s="380">
        <v>0</v>
      </c>
      <c r="T112" s="381">
        <f>H112*S112</f>
        <v>0</v>
      </c>
    </row>
    <row r="113" spans="2:20" s="329" customFormat="1" x14ac:dyDescent="0.2">
      <c r="B113" s="328"/>
      <c r="D113" s="383" t="s">
        <v>396</v>
      </c>
      <c r="F113" s="384" t="s">
        <v>883</v>
      </c>
      <c r="L113" s="328"/>
      <c r="M113" s="385"/>
      <c r="T113" s="386"/>
    </row>
    <row r="114" spans="2:20" s="399" customFormat="1" ht="11.25" x14ac:dyDescent="0.2">
      <c r="B114" s="387"/>
      <c r="C114" s="388"/>
      <c r="D114" s="389" t="s">
        <v>95</v>
      </c>
      <c r="E114" s="390"/>
      <c r="F114" s="391" t="s">
        <v>838</v>
      </c>
      <c r="G114" s="392"/>
      <c r="H114" s="393">
        <v>358.53</v>
      </c>
      <c r="I114" s="394"/>
      <c r="J114" s="394"/>
      <c r="K114" s="395"/>
      <c r="L114" s="387"/>
      <c r="M114" s="396"/>
      <c r="N114" s="395"/>
      <c r="O114" s="397"/>
      <c r="P114" s="397"/>
      <c r="Q114" s="397"/>
      <c r="R114" s="397"/>
      <c r="S114" s="397"/>
      <c r="T114" s="398"/>
    </row>
    <row r="115" spans="2:20" s="382" customFormat="1" ht="24" x14ac:dyDescent="0.2">
      <c r="B115" s="372"/>
      <c r="C115" s="373" t="s">
        <v>552</v>
      </c>
      <c r="D115" s="373" t="s">
        <v>390</v>
      </c>
      <c r="E115" s="374" t="s">
        <v>839</v>
      </c>
      <c r="F115" s="374" t="s">
        <v>840</v>
      </c>
      <c r="G115" s="375" t="s">
        <v>129</v>
      </c>
      <c r="H115" s="376">
        <v>23.902000000000001</v>
      </c>
      <c r="I115" s="419"/>
      <c r="J115" s="377">
        <f>ROUND(H115*I115,2)</f>
        <v>0</v>
      </c>
      <c r="K115" s="374" t="s">
        <v>394</v>
      </c>
      <c r="L115" s="372"/>
      <c r="M115" s="378"/>
      <c r="N115" s="379" t="s">
        <v>355</v>
      </c>
      <c r="O115" s="380">
        <v>0.55300000000000005</v>
      </c>
      <c r="P115" s="380">
        <f>H115*O115</f>
        <v>13.217806000000001</v>
      </c>
      <c r="Q115" s="380">
        <v>0</v>
      </c>
      <c r="R115" s="380">
        <f>H115*Q115</f>
        <v>0</v>
      </c>
      <c r="S115" s="380">
        <v>0</v>
      </c>
      <c r="T115" s="381">
        <f>H115*S115</f>
        <v>0</v>
      </c>
    </row>
    <row r="116" spans="2:20" s="329" customFormat="1" x14ac:dyDescent="0.2">
      <c r="B116" s="328"/>
      <c r="D116" s="383" t="s">
        <v>396</v>
      </c>
      <c r="F116" s="384" t="s">
        <v>884</v>
      </c>
      <c r="L116" s="328"/>
      <c r="M116" s="385"/>
      <c r="T116" s="386"/>
    </row>
    <row r="117" spans="2:20" s="382" customFormat="1" x14ac:dyDescent="0.2">
      <c r="B117" s="372"/>
      <c r="C117" s="373" t="s">
        <v>523</v>
      </c>
      <c r="D117" s="373" t="s">
        <v>390</v>
      </c>
      <c r="E117" s="374" t="s">
        <v>841</v>
      </c>
      <c r="F117" s="374" t="s">
        <v>842</v>
      </c>
      <c r="G117" s="375" t="s">
        <v>129</v>
      </c>
      <c r="H117" s="376">
        <v>23.902000000000001</v>
      </c>
      <c r="I117" s="419"/>
      <c r="J117" s="377">
        <f>ROUND(H117*I117,2)</f>
        <v>0</v>
      </c>
      <c r="K117" s="374" t="s">
        <v>394</v>
      </c>
      <c r="L117" s="372"/>
      <c r="M117" s="378"/>
      <c r="N117" s="379" t="s">
        <v>355</v>
      </c>
      <c r="O117" s="380">
        <v>0.159</v>
      </c>
      <c r="P117" s="380">
        <f>H117*O117</f>
        <v>3.8004180000000001</v>
      </c>
      <c r="Q117" s="380">
        <v>0</v>
      </c>
      <c r="R117" s="380">
        <f>H117*Q117</f>
        <v>0</v>
      </c>
      <c r="S117" s="380">
        <v>0</v>
      </c>
      <c r="T117" s="381">
        <f>H117*S117</f>
        <v>0</v>
      </c>
    </row>
    <row r="118" spans="2:20" s="329" customFormat="1" x14ac:dyDescent="0.2">
      <c r="B118" s="328"/>
      <c r="D118" s="383" t="s">
        <v>396</v>
      </c>
      <c r="F118" s="384" t="s">
        <v>885</v>
      </c>
      <c r="L118" s="328"/>
      <c r="M118" s="385"/>
      <c r="T118" s="386"/>
    </row>
    <row r="119" spans="2:20" s="382" customFormat="1" ht="24" x14ac:dyDescent="0.2">
      <c r="B119" s="372"/>
      <c r="C119" s="373" t="s">
        <v>562</v>
      </c>
      <c r="D119" s="373" t="s">
        <v>390</v>
      </c>
      <c r="E119" s="374" t="s">
        <v>843</v>
      </c>
      <c r="F119" s="374" t="s">
        <v>844</v>
      </c>
      <c r="G119" s="375" t="s">
        <v>129</v>
      </c>
      <c r="H119" s="376">
        <v>23.902000000000001</v>
      </c>
      <c r="I119" s="419"/>
      <c r="J119" s="377">
        <f>ROUND(H119*I119,2)</f>
        <v>0</v>
      </c>
      <c r="K119" s="374" t="s">
        <v>394</v>
      </c>
      <c r="L119" s="372"/>
      <c r="M119" s="378"/>
      <c r="N119" s="379" t="s">
        <v>355</v>
      </c>
      <c r="O119" s="380">
        <v>0</v>
      </c>
      <c r="P119" s="380">
        <f>H119*O119</f>
        <v>0</v>
      </c>
      <c r="Q119" s="380">
        <v>0</v>
      </c>
      <c r="R119" s="380">
        <f>H119*Q119</f>
        <v>0</v>
      </c>
      <c r="S119" s="380">
        <v>0</v>
      </c>
      <c r="T119" s="381">
        <f>H119*S119</f>
        <v>0</v>
      </c>
    </row>
    <row r="120" spans="2:20" s="329" customFormat="1" x14ac:dyDescent="0.2">
      <c r="B120" s="328"/>
      <c r="D120" s="383" t="s">
        <v>396</v>
      </c>
      <c r="F120" s="384" t="s">
        <v>886</v>
      </c>
      <c r="L120" s="328"/>
      <c r="M120" s="385"/>
      <c r="T120" s="386"/>
    </row>
    <row r="121" spans="2:20" s="399" customFormat="1" ht="11.25" x14ac:dyDescent="0.2">
      <c r="B121" s="387"/>
      <c r="C121" s="388"/>
      <c r="D121" s="389" t="s">
        <v>95</v>
      </c>
      <c r="E121" s="390"/>
      <c r="F121" s="391" t="s">
        <v>845</v>
      </c>
      <c r="G121" s="392"/>
      <c r="H121" s="393">
        <v>23.902000000000001</v>
      </c>
      <c r="I121" s="394"/>
      <c r="J121" s="394"/>
      <c r="K121" s="395"/>
      <c r="L121" s="387"/>
      <c r="M121" s="396"/>
      <c r="N121" s="395"/>
      <c r="O121" s="397"/>
      <c r="P121" s="397"/>
      <c r="Q121" s="397"/>
      <c r="R121" s="397"/>
      <c r="S121" s="397"/>
      <c r="T121" s="398"/>
    </row>
    <row r="122" spans="2:20" s="399" customFormat="1" ht="11.25" x14ac:dyDescent="0.2">
      <c r="B122" s="387"/>
      <c r="C122" s="388"/>
      <c r="D122" s="389" t="s">
        <v>95</v>
      </c>
      <c r="E122" s="390"/>
      <c r="F122" s="400" t="s">
        <v>855</v>
      </c>
      <c r="G122" s="401"/>
      <c r="H122" s="402">
        <v>23.902000000000001</v>
      </c>
      <c r="I122" s="394"/>
      <c r="J122" s="394"/>
      <c r="K122" s="395"/>
      <c r="L122" s="387"/>
      <c r="M122" s="396"/>
      <c r="N122" s="395"/>
      <c r="O122" s="397"/>
      <c r="P122" s="397"/>
      <c r="Q122" s="397"/>
      <c r="R122" s="397"/>
      <c r="S122" s="397"/>
      <c r="T122" s="398"/>
    </row>
    <row r="123" spans="2:20" s="355" customFormat="1" ht="26.1" customHeight="1" x14ac:dyDescent="0.2">
      <c r="B123" s="351"/>
      <c r="C123" s="352"/>
      <c r="D123" s="353" t="s">
        <v>387</v>
      </c>
      <c r="E123" s="354" t="s">
        <v>19</v>
      </c>
      <c r="F123" s="355" t="s">
        <v>401</v>
      </c>
      <c r="G123" s="356"/>
      <c r="H123" s="357"/>
      <c r="I123" s="358"/>
      <c r="J123" s="358">
        <f>J124</f>
        <v>0</v>
      </c>
      <c r="L123" s="351"/>
      <c r="M123" s="359"/>
      <c r="N123" s="360"/>
      <c r="O123" s="361"/>
      <c r="P123" s="361">
        <f>P124</f>
        <v>0.501</v>
      </c>
      <c r="Q123" s="361"/>
      <c r="R123" s="361">
        <f>R124</f>
        <v>4.2450000000000005E-3</v>
      </c>
      <c r="S123" s="361"/>
      <c r="T123" s="362">
        <f>T124</f>
        <v>0</v>
      </c>
    </row>
    <row r="124" spans="2:20" s="371" customFormat="1" ht="23.1" customHeight="1" x14ac:dyDescent="0.2">
      <c r="B124" s="363"/>
      <c r="C124" s="364"/>
      <c r="D124" s="353" t="s">
        <v>387</v>
      </c>
      <c r="E124" s="365" t="s">
        <v>846</v>
      </c>
      <c r="F124" s="366" t="s">
        <v>847</v>
      </c>
      <c r="G124" s="367"/>
      <c r="H124" s="368"/>
      <c r="I124" s="369"/>
      <c r="J124" s="369">
        <f>J125</f>
        <v>0</v>
      </c>
      <c r="K124" s="366"/>
      <c r="L124" s="363"/>
      <c r="M124" s="370"/>
      <c r="N124" s="360"/>
      <c r="O124" s="361"/>
      <c r="P124" s="361">
        <f>P125</f>
        <v>0.501</v>
      </c>
      <c r="Q124" s="361"/>
      <c r="R124" s="361">
        <f>R125</f>
        <v>4.2450000000000005E-3</v>
      </c>
      <c r="S124" s="361"/>
      <c r="T124" s="362">
        <f>T125</f>
        <v>0</v>
      </c>
    </row>
    <row r="125" spans="2:20" s="382" customFormat="1" ht="24" x14ac:dyDescent="0.2">
      <c r="B125" s="372"/>
      <c r="C125" s="373" t="s">
        <v>593</v>
      </c>
      <c r="D125" s="373" t="s">
        <v>390</v>
      </c>
      <c r="E125" s="374" t="s">
        <v>848</v>
      </c>
      <c r="F125" s="374" t="s">
        <v>849</v>
      </c>
      <c r="G125" s="375" t="s">
        <v>182</v>
      </c>
      <c r="H125" s="376">
        <v>1.5</v>
      </c>
      <c r="I125" s="419"/>
      <c r="J125" s="377">
        <f>ROUND(H125*I125,2)</f>
        <v>0</v>
      </c>
      <c r="K125" s="374" t="s">
        <v>394</v>
      </c>
      <c r="L125" s="372"/>
      <c r="M125" s="378"/>
      <c r="N125" s="379" t="s">
        <v>355</v>
      </c>
      <c r="O125" s="380">
        <v>0.33400000000000002</v>
      </c>
      <c r="P125" s="380">
        <f>H125*O125</f>
        <v>0.501</v>
      </c>
      <c r="Q125" s="380">
        <v>2.8300000000000001E-3</v>
      </c>
      <c r="R125" s="380">
        <f>H125*Q125</f>
        <v>4.2450000000000005E-3</v>
      </c>
      <c r="S125" s="380">
        <v>0</v>
      </c>
      <c r="T125" s="381">
        <f>H125*S125</f>
        <v>0</v>
      </c>
    </row>
    <row r="126" spans="2:20" s="329" customFormat="1" x14ac:dyDescent="0.2">
      <c r="B126" s="328"/>
      <c r="D126" s="383" t="s">
        <v>396</v>
      </c>
      <c r="F126" s="384" t="s">
        <v>887</v>
      </c>
      <c r="L126" s="328"/>
      <c r="M126" s="385"/>
      <c r="T126" s="386"/>
    </row>
    <row r="127" spans="2:20" s="399" customFormat="1" ht="14.45" customHeight="1" x14ac:dyDescent="0.2">
      <c r="B127" s="387"/>
      <c r="C127" s="388"/>
      <c r="D127" s="388"/>
      <c r="E127" s="390"/>
      <c r="F127" s="414"/>
      <c r="G127" s="401"/>
      <c r="H127" s="415"/>
      <c r="I127" s="394"/>
      <c r="J127" s="394"/>
      <c r="K127" s="395"/>
      <c r="L127" s="387"/>
      <c r="M127" s="396"/>
      <c r="N127" s="395"/>
      <c r="O127" s="397"/>
      <c r="P127" s="397"/>
      <c r="Q127" s="397"/>
      <c r="R127" s="397"/>
      <c r="S127" s="397"/>
      <c r="T127" s="416"/>
    </row>
    <row r="128" spans="2:20" s="329" customFormat="1" x14ac:dyDescent="0.2">
      <c r="B128" s="331"/>
      <c r="C128" s="332"/>
      <c r="D128" s="332"/>
      <c r="E128" s="332"/>
      <c r="F128" s="332"/>
      <c r="G128" s="332"/>
      <c r="H128" s="332"/>
      <c r="I128" s="332"/>
      <c r="J128" s="332"/>
      <c r="K128" s="332"/>
      <c r="L128" s="328"/>
      <c r="M128" s="417"/>
      <c r="N128" s="417"/>
      <c r="O128" s="417"/>
      <c r="P128" s="417"/>
      <c r="Q128" s="417"/>
      <c r="R128" s="417"/>
      <c r="S128" s="417"/>
      <c r="T128" s="417"/>
    </row>
  </sheetData>
  <sheetProtection algorithmName="SHA-512" hashValue="WQmcZsh1sdedT0U1aoQQ5tDY5HGcH7/2cUn6YYfTXsDbCEv8OUuC5pa9jZ6oVwkRsXYfGtSKtS9t9P6t+CKNMw==" saltValue="l/nmkPyjBPoxhLNtcBWAgQ==" spinCount="100000" sheet="1" objects="1" scenarios="1"/>
  <protectedRanges>
    <protectedRange sqref="I18:I125" name="jednotkové ceny"/>
  </protectedRanges>
  <autoFilter ref="C14:K15" xr:uid="{00000000-0009-0000-0000-000001000000}"/>
  <mergeCells count="1">
    <mergeCell ref="E7:H7"/>
  </mergeCells>
  <hyperlinks>
    <hyperlink ref="F126" r:id="rId1" xr:uid="{0CCC6CE4-CE18-4DCE-8795-1276F782E73A}"/>
    <hyperlink ref="F120" r:id="rId2" xr:uid="{FB7E946D-FADA-44F3-A1B9-F5E52C27A4E8}"/>
    <hyperlink ref="F118" r:id="rId3" xr:uid="{28F65020-1953-40B3-87C0-688B9B58BAFB}"/>
    <hyperlink ref="F116" r:id="rId4" xr:uid="{B5E7929F-116C-42E6-BF05-7CC99FC02479}"/>
    <hyperlink ref="F113" r:id="rId5" xr:uid="{CF8DF48A-C77E-46B1-89EF-DD29F8B11EAF}"/>
    <hyperlink ref="F111" r:id="rId6" xr:uid="{6575FC06-803C-446C-94DC-8DDA6BFAE3BD}"/>
    <hyperlink ref="F106" r:id="rId7" xr:uid="{40025AAA-B363-42A8-B353-8C0C2451246D}"/>
    <hyperlink ref="F104" r:id="rId8" xr:uid="{D7968955-0EDE-4DC9-A7D2-49986313A1C3}"/>
    <hyperlink ref="F97" r:id="rId9" xr:uid="{2015DDA0-51B8-4ECE-9A8F-330D54DB1D8A}"/>
    <hyperlink ref="F95" r:id="rId10" xr:uid="{F0A368CE-CBDA-442A-8CD9-A84A1CCD12FA}"/>
    <hyperlink ref="F93" r:id="rId11" xr:uid="{E49206D2-A1BD-47A6-8CF3-1F654BE2D6BC}"/>
    <hyperlink ref="F91" r:id="rId12" xr:uid="{D9CEAF85-23F5-4747-83D1-980C825E61A6}"/>
    <hyperlink ref="F89" r:id="rId13" xr:uid="{891F46D7-FE0D-41EC-A9CB-87C6E705F7E0}"/>
    <hyperlink ref="F87" r:id="rId14" xr:uid="{7E481CEF-B0E9-4A76-A4C1-ACB98E3BF47E}"/>
    <hyperlink ref="F84" r:id="rId15" xr:uid="{3E15F67F-9D08-40A3-8760-AC21D7878005}"/>
    <hyperlink ref="F81" r:id="rId16" xr:uid="{EB0B8118-60F7-4FFC-A935-E20F1161AE90}"/>
    <hyperlink ref="F78" r:id="rId17" xr:uid="{095B3925-DF5D-4122-B32F-46567FB9B695}"/>
    <hyperlink ref="F74" r:id="rId18" xr:uid="{10485FC1-C7C5-48F2-9C5D-DAB789D59346}"/>
    <hyperlink ref="F70" r:id="rId19" xr:uid="{B4690FDF-8D35-413F-8B0C-9DF36FC34B1B}"/>
    <hyperlink ref="F63" r:id="rId20" xr:uid="{4AFD3034-23D7-4530-BA02-370DE08370DB}"/>
    <hyperlink ref="F60" r:id="rId21" xr:uid="{FAE10A4B-326C-4931-8F33-AB3AB6C27867}"/>
    <hyperlink ref="F57" r:id="rId22" xr:uid="{1F87BC74-EAD7-441D-9033-D6944DEA113C}"/>
    <hyperlink ref="F55" r:id="rId23" xr:uid="{89781C0B-EBD6-421E-9CFF-E1CE4780A92C}"/>
    <hyperlink ref="F50" r:id="rId24" xr:uid="{AEF560A2-38E0-423B-A715-AC9642E1C1DC}"/>
    <hyperlink ref="F48" r:id="rId25" xr:uid="{AE57840B-0B5B-4BA0-A4E7-D63DA5409793}"/>
    <hyperlink ref="F45" r:id="rId26" xr:uid="{34CFD273-D681-4AEE-93C4-4BB95272C83F}"/>
    <hyperlink ref="F41" r:id="rId27" xr:uid="{100FF7DC-1AD1-4FD3-BA95-6B4F6C181C75}"/>
    <hyperlink ref="F37" r:id="rId28" xr:uid="{EFA88592-3E51-4187-AE65-3193B11CE3BA}"/>
    <hyperlink ref="F33" r:id="rId29" xr:uid="{486D7F20-B14D-47EF-80CF-84B63390757C}"/>
    <hyperlink ref="F29" r:id="rId30" xr:uid="{E235C330-8E7A-45B7-82EE-6F0611D57AC2}"/>
    <hyperlink ref="F25" r:id="rId31" xr:uid="{D7E11539-369D-4725-9837-0E27AEA7202C}"/>
    <hyperlink ref="F21" r:id="rId32" xr:uid="{E758FFEE-A6F9-4EDE-8464-F8DF62F7D61A}"/>
    <hyperlink ref="F19" r:id="rId33" xr:uid="{F9D46FFA-4D01-433D-9CEA-CC9B0EC8606F}"/>
  </hyperlinks>
  <pageMargins left="0.39374999999999999" right="0.39374999999999999" top="0.39374999999999999" bottom="0.39374999999999999" header="0" footer="0"/>
  <pageSetup paperSize="9" scale="55" fitToHeight="100" orientation="portrait" r:id="rId34"/>
  <headerFooter>
    <oddFooter>&amp;C&amp;8 Strana &amp;P z &amp;N</oddFooter>
    <evenFooter>&amp;C&amp;8 Strana &amp;P z &amp;N</evenFooter>
    <firstFooter>&amp;C&amp;8 Strana &amp;P z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B787E-12DF-4616-A926-349F12444A38}">
  <sheetPr>
    <tabColor rgb="FFFFFFCC"/>
    <pageSetUpPr fitToPage="1"/>
  </sheetPr>
  <dimension ref="B5:BM82"/>
  <sheetViews>
    <sheetView showGridLines="0" tabSelected="1" topLeftCell="A50" zoomScale="120" zoomScaleNormal="120" workbookViewId="0">
      <selection activeCell="E58" sqref="E58"/>
    </sheetView>
  </sheetViews>
  <sheetFormatPr defaultRowHeight="11.25" x14ac:dyDescent="0.2"/>
  <cols>
    <col min="1" max="1" width="7.140625" style="198" customWidth="1"/>
    <col min="2" max="2" width="1" style="198" customWidth="1"/>
    <col min="3" max="3" width="3.5703125" style="198" customWidth="1"/>
    <col min="4" max="4" width="3.7109375" style="198" customWidth="1"/>
    <col min="5" max="5" width="14.7109375" style="198" customWidth="1"/>
    <col min="6" max="6" width="67.140625" style="198" customWidth="1"/>
    <col min="7" max="7" width="8.7109375" style="198" customWidth="1"/>
    <col min="8" max="8" width="12" style="198" customWidth="1"/>
    <col min="9" max="9" width="13.5703125" style="198" customWidth="1"/>
    <col min="10" max="11" width="19.140625" style="198" customWidth="1"/>
    <col min="12" max="12" width="8" style="198" customWidth="1"/>
    <col min="13" max="13" width="9.28515625" style="198" hidden="1" customWidth="1"/>
    <col min="14" max="14" width="9.140625" style="198"/>
    <col min="15" max="20" width="12.140625" style="198" hidden="1" customWidth="1"/>
    <col min="21" max="21" width="14" style="198" hidden="1" customWidth="1"/>
    <col min="22" max="22" width="10.5703125" style="198" customWidth="1"/>
    <col min="23" max="23" width="14" style="198" customWidth="1"/>
    <col min="24" max="24" width="10.5703125" style="198" customWidth="1"/>
    <col min="25" max="25" width="12.85546875" style="198" customWidth="1"/>
    <col min="26" max="26" width="9.42578125" style="198" customWidth="1"/>
    <col min="27" max="27" width="12.85546875" style="198" customWidth="1"/>
    <col min="28" max="28" width="14" style="198" customWidth="1"/>
    <col min="29" max="29" width="9.42578125" style="198" customWidth="1"/>
    <col min="30" max="30" width="12.85546875" style="198" customWidth="1"/>
    <col min="31" max="31" width="14" style="198" customWidth="1"/>
    <col min="32" max="16384" width="9.140625" style="198"/>
  </cols>
  <sheetData>
    <row r="5" spans="2:12" s="201" customFormat="1" ht="6.95" hidden="1" customHeight="1" x14ac:dyDescent="0.2">
      <c r="B5" s="212"/>
      <c r="C5" s="213"/>
      <c r="D5" s="213"/>
      <c r="E5" s="213"/>
      <c r="F5" s="213"/>
      <c r="G5" s="213"/>
      <c r="H5" s="213"/>
      <c r="I5" s="213"/>
      <c r="J5" s="213"/>
      <c r="K5" s="213"/>
      <c r="L5" s="202"/>
    </row>
    <row r="6" spans="2:12" s="201" customFormat="1" ht="24.95" hidden="1" customHeight="1" x14ac:dyDescent="0.2">
      <c r="B6" s="202"/>
      <c r="C6" s="200" t="s">
        <v>356</v>
      </c>
      <c r="L6" s="202"/>
    </row>
    <row r="7" spans="2:12" s="201" customFormat="1" ht="6.95" hidden="1" customHeight="1" x14ac:dyDescent="0.2">
      <c r="B7" s="202"/>
      <c r="L7" s="202"/>
    </row>
    <row r="8" spans="2:12" s="201" customFormat="1" ht="12" hidden="1" customHeight="1" x14ac:dyDescent="0.2">
      <c r="B8" s="202"/>
      <c r="C8" s="203" t="s">
        <v>16</v>
      </c>
      <c r="L8" s="202"/>
    </row>
    <row r="9" spans="2:12" s="201" customFormat="1" ht="16.5" hidden="1" customHeight="1" x14ac:dyDescent="0.2">
      <c r="B9" s="202"/>
      <c r="E9" s="508" t="e">
        <f>#REF!</f>
        <v>#REF!</v>
      </c>
      <c r="F9" s="509"/>
      <c r="G9" s="509"/>
      <c r="H9" s="509"/>
      <c r="L9" s="202"/>
    </row>
    <row r="10" spans="2:12" s="201" customFormat="1" ht="6.95" hidden="1" customHeight="1" x14ac:dyDescent="0.2">
      <c r="B10" s="202"/>
      <c r="L10" s="202"/>
    </row>
    <row r="11" spans="2:12" s="201" customFormat="1" ht="12" hidden="1" customHeight="1" x14ac:dyDescent="0.2">
      <c r="B11" s="202"/>
      <c r="C11" s="203" t="s">
        <v>349</v>
      </c>
      <c r="F11" s="204" t="e">
        <f>#REF!</f>
        <v>#REF!</v>
      </c>
      <c r="I11" s="203" t="s">
        <v>350</v>
      </c>
      <c r="J11" s="205" t="e">
        <f>IF(#REF!="","",#REF!)</f>
        <v>#REF!</v>
      </c>
      <c r="L11" s="202"/>
    </row>
    <row r="12" spans="2:12" s="201" customFormat="1" ht="6.95" hidden="1" customHeight="1" x14ac:dyDescent="0.2">
      <c r="B12" s="202"/>
      <c r="L12" s="202"/>
    </row>
    <row r="13" spans="2:12" s="201" customFormat="1" ht="25.7" hidden="1" customHeight="1" x14ac:dyDescent="0.2">
      <c r="B13" s="202"/>
      <c r="C13" s="203" t="s">
        <v>351</v>
      </c>
      <c r="F13" s="204" t="e">
        <f>#REF!</f>
        <v>#REF!</v>
      </c>
      <c r="I13" s="203" t="s">
        <v>14</v>
      </c>
      <c r="J13" s="206" t="e">
        <f>#REF!</f>
        <v>#REF!</v>
      </c>
      <c r="L13" s="202"/>
    </row>
    <row r="14" spans="2:12" s="201" customFormat="1" ht="25.7" hidden="1" customHeight="1" x14ac:dyDescent="0.2">
      <c r="B14" s="202"/>
      <c r="C14" s="203" t="s">
        <v>352</v>
      </c>
      <c r="F14" s="204" t="e">
        <f>IF(#REF!="","",#REF!)</f>
        <v>#REF!</v>
      </c>
      <c r="I14" s="203" t="s">
        <v>354</v>
      </c>
      <c r="J14" s="206" t="e">
        <f>#REF!</f>
        <v>#REF!</v>
      </c>
      <c r="L14" s="202"/>
    </row>
    <row r="15" spans="2:12" s="201" customFormat="1" ht="10.35" hidden="1" customHeight="1" x14ac:dyDescent="0.2">
      <c r="B15" s="202"/>
      <c r="L15" s="202"/>
    </row>
    <row r="16" spans="2:12" s="201" customFormat="1" ht="29.25" hidden="1" customHeight="1" x14ac:dyDescent="0.2">
      <c r="B16" s="202"/>
      <c r="C16" s="214" t="s">
        <v>357</v>
      </c>
      <c r="D16" s="209"/>
      <c r="E16" s="209"/>
      <c r="F16" s="209"/>
      <c r="G16" s="209"/>
      <c r="H16" s="209"/>
      <c r="I16" s="209"/>
      <c r="J16" s="215" t="s">
        <v>358</v>
      </c>
      <c r="K16" s="209"/>
      <c r="L16" s="202"/>
    </row>
    <row r="17" spans="2:47" s="201" customFormat="1" ht="10.35" hidden="1" customHeight="1" x14ac:dyDescent="0.2">
      <c r="B17" s="202"/>
      <c r="L17" s="202"/>
    </row>
    <row r="18" spans="2:47" s="201" customFormat="1" ht="22.9" hidden="1" customHeight="1" x14ac:dyDescent="0.2">
      <c r="B18" s="202"/>
      <c r="C18" s="216" t="s">
        <v>359</v>
      </c>
      <c r="J18" s="208">
        <f>J51</f>
        <v>0</v>
      </c>
      <c r="L18" s="202"/>
      <c r="AU18" s="199"/>
    </row>
    <row r="19" spans="2:47" s="217" customFormat="1" ht="24.95" hidden="1" customHeight="1" x14ac:dyDescent="0.2">
      <c r="B19" s="218"/>
      <c r="D19" s="219" t="s">
        <v>360</v>
      </c>
      <c r="E19" s="220"/>
      <c r="F19" s="220"/>
      <c r="G19" s="220"/>
      <c r="H19" s="220"/>
      <c r="I19" s="220"/>
      <c r="J19" s="221" t="e">
        <f>#REF!</f>
        <v>#REF!</v>
      </c>
      <c r="L19" s="218"/>
    </row>
    <row r="20" spans="2:47" s="222" customFormat="1" ht="19.899999999999999" hidden="1" customHeight="1" x14ac:dyDescent="0.2">
      <c r="B20" s="223"/>
      <c r="D20" s="224" t="s">
        <v>361</v>
      </c>
      <c r="E20" s="225"/>
      <c r="F20" s="225"/>
      <c r="G20" s="225"/>
      <c r="H20" s="225"/>
      <c r="I20" s="225"/>
      <c r="J20" s="226" t="e">
        <f>#REF!</f>
        <v>#REF!</v>
      </c>
      <c r="L20" s="223"/>
    </row>
    <row r="21" spans="2:47" s="217" customFormat="1" ht="24.95" hidden="1" customHeight="1" x14ac:dyDescent="0.2">
      <c r="B21" s="218"/>
      <c r="D21" s="219" t="s">
        <v>362</v>
      </c>
      <c r="E21" s="220"/>
      <c r="F21" s="220"/>
      <c r="G21" s="220"/>
      <c r="H21" s="220"/>
      <c r="I21" s="220"/>
      <c r="J21" s="221" t="e">
        <f>#REF!</f>
        <v>#REF!</v>
      </c>
      <c r="L21" s="218"/>
    </row>
    <row r="22" spans="2:47" s="222" customFormat="1" ht="19.899999999999999" hidden="1" customHeight="1" x14ac:dyDescent="0.2">
      <c r="B22" s="223"/>
      <c r="D22" s="224" t="s">
        <v>363</v>
      </c>
      <c r="E22" s="225"/>
      <c r="F22" s="225"/>
      <c r="G22" s="225"/>
      <c r="H22" s="225"/>
      <c r="I22" s="225"/>
      <c r="J22" s="226" t="e">
        <f>#REF!</f>
        <v>#REF!</v>
      </c>
      <c r="L22" s="223"/>
    </row>
    <row r="23" spans="2:47" s="217" customFormat="1" ht="24.95" hidden="1" customHeight="1" x14ac:dyDescent="0.2">
      <c r="B23" s="218"/>
      <c r="D23" s="219" t="s">
        <v>364</v>
      </c>
      <c r="E23" s="220"/>
      <c r="F23" s="220"/>
      <c r="G23" s="220"/>
      <c r="H23" s="220"/>
      <c r="I23" s="220"/>
      <c r="J23" s="221" t="e">
        <f>#REF!</f>
        <v>#REF!</v>
      </c>
      <c r="L23" s="218"/>
    </row>
    <row r="24" spans="2:47" s="222" customFormat="1" ht="19.899999999999999" hidden="1" customHeight="1" x14ac:dyDescent="0.2">
      <c r="B24" s="223"/>
      <c r="D24" s="224" t="s">
        <v>365</v>
      </c>
      <c r="E24" s="225"/>
      <c r="F24" s="225"/>
      <c r="G24" s="225"/>
      <c r="H24" s="225"/>
      <c r="I24" s="225"/>
      <c r="J24" s="226" t="e">
        <f>#REF!</f>
        <v>#REF!</v>
      </c>
      <c r="L24" s="223"/>
    </row>
    <row r="25" spans="2:47" s="222" customFormat="1" ht="19.899999999999999" hidden="1" customHeight="1" x14ac:dyDescent="0.2">
      <c r="B25" s="223"/>
      <c r="D25" s="224" t="s">
        <v>366</v>
      </c>
      <c r="E25" s="225"/>
      <c r="F25" s="225"/>
      <c r="G25" s="225"/>
      <c r="H25" s="225"/>
      <c r="I25" s="225"/>
      <c r="J25" s="226" t="e">
        <f>#REF!</f>
        <v>#REF!</v>
      </c>
      <c r="L25" s="223"/>
    </row>
    <row r="26" spans="2:47" s="222" customFormat="1" ht="19.899999999999999" hidden="1" customHeight="1" x14ac:dyDescent="0.2">
      <c r="B26" s="223"/>
      <c r="D26" s="224" t="s">
        <v>367</v>
      </c>
      <c r="E26" s="225"/>
      <c r="F26" s="225"/>
      <c r="G26" s="225"/>
      <c r="H26" s="225"/>
      <c r="I26" s="225"/>
      <c r="J26" s="226" t="e">
        <f>#REF!</f>
        <v>#REF!</v>
      </c>
      <c r="L26" s="223"/>
    </row>
    <row r="27" spans="2:47" s="217" customFormat="1" ht="24.95" hidden="1" customHeight="1" x14ac:dyDescent="0.2">
      <c r="B27" s="218"/>
      <c r="D27" s="219" t="s">
        <v>368</v>
      </c>
      <c r="E27" s="220"/>
      <c r="F27" s="220"/>
      <c r="G27" s="220"/>
      <c r="H27" s="220"/>
      <c r="I27" s="220"/>
      <c r="J27" s="221" t="e">
        <f>#REF!</f>
        <v>#REF!</v>
      </c>
      <c r="L27" s="218"/>
    </row>
    <row r="28" spans="2:47" s="217" customFormat="1" ht="24.95" hidden="1" customHeight="1" x14ac:dyDescent="0.2">
      <c r="B28" s="218"/>
      <c r="D28" s="219" t="s">
        <v>369</v>
      </c>
      <c r="E28" s="220"/>
      <c r="F28" s="220"/>
      <c r="G28" s="220"/>
      <c r="H28" s="220"/>
      <c r="I28" s="220"/>
      <c r="J28" s="221">
        <f>J52</f>
        <v>0</v>
      </c>
      <c r="L28" s="218"/>
    </row>
    <row r="29" spans="2:47" s="222" customFormat="1" ht="19.899999999999999" hidden="1" customHeight="1" x14ac:dyDescent="0.2">
      <c r="B29" s="223"/>
      <c r="D29" s="224" t="s">
        <v>370</v>
      </c>
      <c r="E29" s="225"/>
      <c r="F29" s="225"/>
      <c r="G29" s="225"/>
      <c r="H29" s="225"/>
      <c r="I29" s="225"/>
      <c r="J29" s="226">
        <f>J53</f>
        <v>0</v>
      </c>
      <c r="L29" s="223"/>
    </row>
    <row r="30" spans="2:47" s="222" customFormat="1" ht="19.899999999999999" hidden="1" customHeight="1" x14ac:dyDescent="0.2">
      <c r="B30" s="223"/>
      <c r="D30" s="224" t="s">
        <v>371</v>
      </c>
      <c r="E30" s="225"/>
      <c r="F30" s="225"/>
      <c r="G30" s="225"/>
      <c r="H30" s="225"/>
      <c r="I30" s="225"/>
      <c r="J30" s="226">
        <f>J60</f>
        <v>0</v>
      </c>
      <c r="L30" s="223"/>
    </row>
    <row r="31" spans="2:47" s="222" customFormat="1" ht="19.899999999999999" hidden="1" customHeight="1" x14ac:dyDescent="0.2">
      <c r="B31" s="223"/>
      <c r="D31" s="224" t="s">
        <v>372</v>
      </c>
      <c r="E31" s="225"/>
      <c r="F31" s="225"/>
      <c r="G31" s="225"/>
      <c r="H31" s="225"/>
      <c r="I31" s="225"/>
      <c r="J31" s="226">
        <f>J63</f>
        <v>0</v>
      </c>
      <c r="L31" s="223"/>
    </row>
    <row r="32" spans="2:47" s="222" customFormat="1" ht="19.899999999999999" hidden="1" customHeight="1" x14ac:dyDescent="0.2">
      <c r="B32" s="223"/>
      <c r="D32" s="224" t="s">
        <v>373</v>
      </c>
      <c r="E32" s="225"/>
      <c r="F32" s="225"/>
      <c r="G32" s="225"/>
      <c r="H32" s="225"/>
      <c r="I32" s="225"/>
      <c r="J32" s="226">
        <f>J72</f>
        <v>0</v>
      </c>
      <c r="L32" s="223"/>
    </row>
    <row r="33" spans="2:12" s="222" customFormat="1" ht="19.899999999999999" hidden="1" customHeight="1" x14ac:dyDescent="0.2">
      <c r="B33" s="223"/>
      <c r="D33" s="224" t="s">
        <v>374</v>
      </c>
      <c r="E33" s="225"/>
      <c r="F33" s="225"/>
      <c r="G33" s="225"/>
      <c r="H33" s="225"/>
      <c r="I33" s="225"/>
      <c r="J33" s="226">
        <f>J77</f>
        <v>0</v>
      </c>
      <c r="L33" s="223"/>
    </row>
    <row r="34" spans="2:12" s="201" customFormat="1" ht="21.75" hidden="1" customHeight="1" x14ac:dyDescent="0.2">
      <c r="B34" s="202"/>
      <c r="L34" s="202"/>
    </row>
    <row r="35" spans="2:12" s="201" customFormat="1" ht="6.95" hidden="1" customHeight="1" x14ac:dyDescent="0.2">
      <c r="B35" s="210"/>
      <c r="C35" s="211"/>
      <c r="D35" s="211"/>
      <c r="E35" s="211"/>
      <c r="F35" s="211"/>
      <c r="G35" s="211"/>
      <c r="H35" s="211"/>
      <c r="I35" s="211"/>
      <c r="J35" s="211"/>
      <c r="K35" s="211"/>
      <c r="L35" s="202"/>
    </row>
    <row r="36" spans="2:12" hidden="1" x14ac:dyDescent="0.2"/>
    <row r="37" spans="2:12" hidden="1" x14ac:dyDescent="0.2"/>
    <row r="38" spans="2:12" hidden="1" x14ac:dyDescent="0.2"/>
    <row r="39" spans="2:12" s="201" customFormat="1" ht="6.95" customHeight="1" x14ac:dyDescent="0.2">
      <c r="B39" s="212"/>
      <c r="C39" s="213"/>
      <c r="D39" s="213"/>
      <c r="E39" s="213"/>
      <c r="F39" s="213"/>
      <c r="G39" s="213"/>
      <c r="H39" s="213"/>
      <c r="I39" s="213"/>
      <c r="J39" s="213"/>
      <c r="K39" s="213"/>
      <c r="L39" s="202"/>
    </row>
    <row r="40" spans="2:12" s="201" customFormat="1" ht="24.95" customHeight="1" x14ac:dyDescent="0.2">
      <c r="B40" s="202"/>
      <c r="C40" s="200" t="s">
        <v>375</v>
      </c>
      <c r="L40" s="202"/>
    </row>
    <row r="41" spans="2:12" s="201" customFormat="1" ht="6.95" customHeight="1" x14ac:dyDescent="0.2">
      <c r="B41" s="202"/>
      <c r="L41" s="202"/>
    </row>
    <row r="42" spans="2:12" s="201" customFormat="1" ht="12" customHeight="1" x14ac:dyDescent="0.2">
      <c r="B42" s="202"/>
      <c r="C42" s="203" t="s">
        <v>16</v>
      </c>
      <c r="F42" s="424" t="s">
        <v>270</v>
      </c>
      <c r="L42" s="202"/>
    </row>
    <row r="43" spans="2:12" s="201" customFormat="1" ht="16.5" customHeight="1" x14ac:dyDescent="0.2">
      <c r="B43" s="202"/>
      <c r="E43" s="510"/>
      <c r="F43" s="511"/>
      <c r="G43" s="511"/>
      <c r="H43" s="511"/>
      <c r="L43" s="202"/>
    </row>
    <row r="44" spans="2:12" s="201" customFormat="1" ht="6.95" customHeight="1" x14ac:dyDescent="0.2">
      <c r="B44" s="202"/>
      <c r="L44" s="202"/>
    </row>
    <row r="45" spans="2:12" s="201" customFormat="1" ht="12" customHeight="1" x14ac:dyDescent="0.2">
      <c r="B45" s="202"/>
      <c r="C45" s="203" t="s">
        <v>349</v>
      </c>
      <c r="F45" s="204" t="s">
        <v>732</v>
      </c>
      <c r="I45" s="203" t="s">
        <v>350</v>
      </c>
      <c r="J45" s="205">
        <v>46082</v>
      </c>
      <c r="L45" s="202"/>
    </row>
    <row r="46" spans="2:12" s="201" customFormat="1" ht="6.95" customHeight="1" x14ac:dyDescent="0.2">
      <c r="B46" s="202"/>
      <c r="L46" s="202"/>
    </row>
    <row r="47" spans="2:12" s="201" customFormat="1" ht="25.7" customHeight="1" x14ac:dyDescent="0.2">
      <c r="B47" s="202"/>
      <c r="C47" s="203" t="s">
        <v>351</v>
      </c>
      <c r="F47" s="204" t="s">
        <v>267</v>
      </c>
      <c r="I47" s="203" t="s">
        <v>14</v>
      </c>
      <c r="J47" s="206"/>
      <c r="L47" s="202"/>
    </row>
    <row r="48" spans="2:12" s="201" customFormat="1" ht="25.7" customHeight="1" x14ac:dyDescent="0.2">
      <c r="B48" s="202"/>
      <c r="C48" s="203" t="s">
        <v>352</v>
      </c>
      <c r="F48" s="204"/>
      <c r="I48" s="203" t="s">
        <v>354</v>
      </c>
      <c r="J48" s="206"/>
      <c r="L48" s="202"/>
    </row>
    <row r="49" spans="2:65" s="201" customFormat="1" ht="10.35" customHeight="1" x14ac:dyDescent="0.2">
      <c r="B49" s="202"/>
      <c r="L49" s="202"/>
    </row>
    <row r="50" spans="2:65" s="227" customFormat="1" ht="29.25" customHeight="1" x14ac:dyDescent="0.2">
      <c r="B50" s="228"/>
      <c r="C50" s="229" t="s">
        <v>376</v>
      </c>
      <c r="D50" s="230" t="s">
        <v>279</v>
      </c>
      <c r="E50" s="230" t="s">
        <v>377</v>
      </c>
      <c r="F50" s="230" t="s">
        <v>378</v>
      </c>
      <c r="G50" s="230" t="s">
        <v>66</v>
      </c>
      <c r="H50" s="230" t="s">
        <v>67</v>
      </c>
      <c r="I50" s="230" t="s">
        <v>379</v>
      </c>
      <c r="J50" s="230" t="s">
        <v>358</v>
      </c>
      <c r="K50" s="425" t="s">
        <v>285</v>
      </c>
      <c r="L50" s="228"/>
      <c r="M50" s="231"/>
      <c r="N50" s="302"/>
      <c r="O50" s="232"/>
      <c r="P50" s="232"/>
      <c r="Q50" s="232"/>
      <c r="R50" s="232"/>
      <c r="S50" s="232"/>
      <c r="T50" s="233"/>
    </row>
    <row r="51" spans="2:65" s="201" customFormat="1" ht="22.9" customHeight="1" x14ac:dyDescent="0.25">
      <c r="B51" s="202"/>
      <c r="C51" s="234" t="s">
        <v>386</v>
      </c>
      <c r="J51" s="235">
        <f>J52</f>
        <v>0</v>
      </c>
      <c r="L51" s="202"/>
      <c r="M51" s="236"/>
      <c r="O51" s="207"/>
      <c r="P51" s="237"/>
      <c r="Q51" s="207"/>
      <c r="R51" s="237"/>
      <c r="S51" s="207"/>
      <c r="T51" s="238"/>
      <c r="AT51" s="199"/>
      <c r="AU51" s="199"/>
      <c r="BK51" s="239"/>
    </row>
    <row r="52" spans="2:65" s="240" customFormat="1" ht="25.9" customHeight="1" x14ac:dyDescent="0.2">
      <c r="B52" s="241"/>
      <c r="D52" s="242" t="s">
        <v>387</v>
      </c>
      <c r="E52" s="243" t="s">
        <v>261</v>
      </c>
      <c r="F52" s="243" t="s">
        <v>889</v>
      </c>
      <c r="J52" s="245">
        <f>J53+J60+J63+J72+J77</f>
        <v>0</v>
      </c>
      <c r="L52" s="241"/>
      <c r="M52" s="246"/>
      <c r="P52" s="247"/>
      <c r="R52" s="247"/>
      <c r="T52" s="248"/>
      <c r="AR52" s="242"/>
      <c r="AT52" s="249"/>
      <c r="AU52" s="249"/>
      <c r="AY52" s="242"/>
      <c r="BK52" s="250"/>
    </row>
    <row r="53" spans="2:65" s="240" customFormat="1" ht="22.9" customHeight="1" x14ac:dyDescent="0.2">
      <c r="B53" s="241"/>
      <c r="D53" s="242" t="s">
        <v>387</v>
      </c>
      <c r="E53" s="251" t="s">
        <v>890</v>
      </c>
      <c r="F53" s="251" t="s">
        <v>891</v>
      </c>
      <c r="J53" s="252">
        <f>J54+J56+J58</f>
        <v>0</v>
      </c>
      <c r="L53" s="241"/>
      <c r="M53" s="246"/>
      <c r="P53" s="247"/>
      <c r="R53" s="247"/>
      <c r="T53" s="248"/>
      <c r="AR53" s="242"/>
      <c r="AT53" s="249"/>
      <c r="AU53" s="249"/>
      <c r="AY53" s="242"/>
      <c r="BK53" s="250"/>
    </row>
    <row r="54" spans="2:65" s="201" customFormat="1" ht="24.2" customHeight="1" x14ac:dyDescent="0.2">
      <c r="B54" s="423"/>
      <c r="C54" s="253">
        <v>1</v>
      </c>
      <c r="D54" s="253" t="s">
        <v>390</v>
      </c>
      <c r="E54" s="254" t="s">
        <v>892</v>
      </c>
      <c r="F54" s="255" t="s">
        <v>912</v>
      </c>
      <c r="G54" s="256" t="s">
        <v>893</v>
      </c>
      <c r="H54" s="257">
        <v>1</v>
      </c>
      <c r="I54" s="429"/>
      <c r="J54" s="259">
        <f>ROUND(I54*H54,2)</f>
        <v>0</v>
      </c>
      <c r="K54" s="255" t="s">
        <v>394</v>
      </c>
      <c r="L54" s="202"/>
      <c r="M54" s="260"/>
      <c r="N54" s="261"/>
      <c r="P54" s="262"/>
      <c r="Q54" s="262"/>
      <c r="R54" s="262"/>
      <c r="S54" s="262"/>
      <c r="T54" s="263"/>
      <c r="AR54" s="264"/>
      <c r="AT54" s="264"/>
      <c r="AU54" s="264"/>
      <c r="AY54" s="199"/>
      <c r="BE54" s="265"/>
      <c r="BF54" s="265"/>
      <c r="BG54" s="265"/>
      <c r="BH54" s="265"/>
      <c r="BI54" s="265"/>
      <c r="BJ54" s="199"/>
      <c r="BK54" s="265"/>
      <c r="BL54" s="199"/>
      <c r="BM54" s="264"/>
    </row>
    <row r="55" spans="2:65" s="201" customFormat="1" x14ac:dyDescent="0.2">
      <c r="B55" s="202"/>
      <c r="D55" s="311"/>
      <c r="F55" s="427" t="s">
        <v>913</v>
      </c>
      <c r="L55" s="202"/>
      <c r="M55" s="267"/>
      <c r="T55" s="268"/>
      <c r="AT55" s="199"/>
      <c r="AU55" s="199"/>
    </row>
    <row r="56" spans="2:65" s="201" customFormat="1" ht="24.2" customHeight="1" x14ac:dyDescent="0.2">
      <c r="B56" s="423"/>
      <c r="C56" s="253">
        <v>2</v>
      </c>
      <c r="D56" s="253" t="s">
        <v>390</v>
      </c>
      <c r="E56" s="254" t="s">
        <v>894</v>
      </c>
      <c r="F56" s="255" t="s">
        <v>895</v>
      </c>
      <c r="G56" s="256" t="s">
        <v>893</v>
      </c>
      <c r="H56" s="257">
        <v>1</v>
      </c>
      <c r="I56" s="429"/>
      <c r="J56" s="259">
        <f>ROUND(I56*H56,2)</f>
        <v>0</v>
      </c>
      <c r="K56" s="255" t="s">
        <v>394</v>
      </c>
      <c r="L56" s="202"/>
      <c r="M56" s="260"/>
      <c r="N56" s="261"/>
      <c r="P56" s="262"/>
      <c r="Q56" s="262"/>
      <c r="R56" s="262"/>
      <c r="S56" s="262"/>
      <c r="T56" s="263"/>
      <c r="AR56" s="264"/>
      <c r="AT56" s="264"/>
      <c r="AU56" s="264"/>
      <c r="AY56" s="199"/>
      <c r="BE56" s="265"/>
      <c r="BF56" s="265"/>
      <c r="BG56" s="265"/>
      <c r="BH56" s="265"/>
      <c r="BI56" s="265"/>
      <c r="BJ56" s="199"/>
      <c r="BK56" s="265"/>
      <c r="BL56" s="199"/>
      <c r="BM56" s="264"/>
    </row>
    <row r="57" spans="2:65" s="201" customFormat="1" x14ac:dyDescent="0.2">
      <c r="B57" s="202"/>
      <c r="D57" s="311"/>
      <c r="F57" s="427" t="s">
        <v>926</v>
      </c>
      <c r="L57" s="202"/>
      <c r="M57" s="267"/>
      <c r="T57" s="268"/>
      <c r="AT57" s="199"/>
      <c r="AU57" s="199"/>
    </row>
    <row r="58" spans="2:65" s="201" customFormat="1" ht="24.2" customHeight="1" x14ac:dyDescent="0.2">
      <c r="B58" s="423"/>
      <c r="C58" s="253">
        <v>3</v>
      </c>
      <c r="D58" s="253" t="s">
        <v>390</v>
      </c>
      <c r="E58" s="254" t="s">
        <v>896</v>
      </c>
      <c r="F58" s="255" t="s">
        <v>914</v>
      </c>
      <c r="G58" s="256" t="s">
        <v>893</v>
      </c>
      <c r="H58" s="257">
        <v>1</v>
      </c>
      <c r="I58" s="429"/>
      <c r="J58" s="259">
        <f>ROUND(I58*H58,2)</f>
        <v>0</v>
      </c>
      <c r="K58" s="255" t="s">
        <v>394</v>
      </c>
      <c r="L58" s="202"/>
      <c r="M58" s="260"/>
      <c r="N58" s="261"/>
      <c r="P58" s="262"/>
      <c r="Q58" s="262"/>
      <c r="R58" s="262"/>
      <c r="S58" s="262"/>
      <c r="T58" s="263"/>
      <c r="AR58" s="264"/>
      <c r="AT58" s="264"/>
      <c r="AU58" s="264"/>
      <c r="AY58" s="199"/>
      <c r="BE58" s="265"/>
      <c r="BF58" s="265"/>
      <c r="BG58" s="265"/>
      <c r="BH58" s="265"/>
      <c r="BI58" s="265"/>
      <c r="BJ58" s="199"/>
      <c r="BK58" s="265"/>
      <c r="BL58" s="199"/>
      <c r="BM58" s="264"/>
    </row>
    <row r="59" spans="2:65" s="201" customFormat="1" ht="18" x14ac:dyDescent="0.2">
      <c r="B59" s="202"/>
      <c r="D59" s="311"/>
      <c r="F59" s="427" t="s">
        <v>927</v>
      </c>
      <c r="L59" s="202"/>
      <c r="M59" s="267"/>
      <c r="T59" s="268"/>
      <c r="AT59" s="199"/>
      <c r="AU59" s="199"/>
    </row>
    <row r="60" spans="2:65" s="240" customFormat="1" ht="22.9" customHeight="1" x14ac:dyDescent="0.2">
      <c r="B60" s="241"/>
      <c r="D60" s="242" t="s">
        <v>387</v>
      </c>
      <c r="E60" s="251" t="s">
        <v>897</v>
      </c>
      <c r="F60" s="251" t="s">
        <v>260</v>
      </c>
      <c r="J60" s="252">
        <f>J61</f>
        <v>0</v>
      </c>
      <c r="L60" s="241"/>
      <c r="M60" s="246"/>
      <c r="P60" s="247"/>
      <c r="R60" s="247"/>
      <c r="T60" s="248"/>
      <c r="AR60" s="242"/>
      <c r="AT60" s="249"/>
      <c r="AU60" s="249"/>
      <c r="AY60" s="242"/>
      <c r="BK60" s="250"/>
    </row>
    <row r="61" spans="2:65" s="201" customFormat="1" ht="24.2" customHeight="1" x14ac:dyDescent="0.2">
      <c r="B61" s="423"/>
      <c r="C61" s="253">
        <v>4</v>
      </c>
      <c r="D61" s="253" t="s">
        <v>390</v>
      </c>
      <c r="E61" s="254" t="s">
        <v>898</v>
      </c>
      <c r="F61" s="255" t="s">
        <v>260</v>
      </c>
      <c r="G61" s="256" t="s">
        <v>893</v>
      </c>
      <c r="H61" s="257">
        <v>1</v>
      </c>
      <c r="I61" s="429"/>
      <c r="J61" s="259">
        <f>ROUND(I61*H61,2)</f>
        <v>0</v>
      </c>
      <c r="K61" s="255" t="s">
        <v>394</v>
      </c>
      <c r="L61" s="202"/>
      <c r="M61" s="260"/>
      <c r="N61" s="261"/>
      <c r="P61" s="262"/>
      <c r="Q61" s="262"/>
      <c r="R61" s="262"/>
      <c r="S61" s="262"/>
      <c r="T61" s="263"/>
      <c r="AR61" s="264"/>
      <c r="AT61" s="264"/>
      <c r="AU61" s="264"/>
      <c r="AY61" s="199"/>
      <c r="BE61" s="265"/>
      <c r="BF61" s="265"/>
      <c r="BG61" s="265"/>
      <c r="BH61" s="265"/>
      <c r="BI61" s="265"/>
      <c r="BJ61" s="199"/>
      <c r="BK61" s="265"/>
      <c r="BL61" s="199"/>
      <c r="BM61" s="264"/>
    </row>
    <row r="62" spans="2:65" s="201" customFormat="1" x14ac:dyDescent="0.2">
      <c r="B62" s="202"/>
      <c r="D62" s="311"/>
      <c r="F62" s="427" t="s">
        <v>911</v>
      </c>
      <c r="L62" s="202"/>
      <c r="M62" s="267"/>
      <c r="T62" s="268"/>
      <c r="AT62" s="199"/>
      <c r="AU62" s="199"/>
    </row>
    <row r="63" spans="2:65" s="240" customFormat="1" ht="22.9" customHeight="1" x14ac:dyDescent="0.2">
      <c r="B63" s="241"/>
      <c r="D63" s="242" t="s">
        <v>387</v>
      </c>
      <c r="E63" s="251" t="s">
        <v>899</v>
      </c>
      <c r="F63" s="251" t="s">
        <v>900</v>
      </c>
      <c r="J63" s="252">
        <f>J64+J66+J68+J70</f>
        <v>0</v>
      </c>
      <c r="L63" s="241"/>
      <c r="M63" s="246"/>
      <c r="P63" s="247"/>
      <c r="R63" s="247"/>
      <c r="T63" s="248"/>
      <c r="AR63" s="242"/>
      <c r="AT63" s="249"/>
      <c r="AU63" s="249"/>
      <c r="AY63" s="242"/>
      <c r="BK63" s="250"/>
    </row>
    <row r="64" spans="2:65" s="201" customFormat="1" ht="24.2" customHeight="1" x14ac:dyDescent="0.2">
      <c r="B64" s="423"/>
      <c r="C64" s="253">
        <v>5</v>
      </c>
      <c r="D64" s="253" t="s">
        <v>390</v>
      </c>
      <c r="E64" s="254" t="s">
        <v>901</v>
      </c>
      <c r="F64" s="255" t="s">
        <v>902</v>
      </c>
      <c r="G64" s="256" t="s">
        <v>893</v>
      </c>
      <c r="H64" s="257">
        <v>1</v>
      </c>
      <c r="I64" s="429"/>
      <c r="J64" s="259">
        <f>ROUND(I64*H64,2)</f>
        <v>0</v>
      </c>
      <c r="K64" s="255" t="s">
        <v>394</v>
      </c>
      <c r="L64" s="202"/>
      <c r="M64" s="260"/>
      <c r="N64" s="261"/>
      <c r="P64" s="262"/>
      <c r="Q64" s="262"/>
      <c r="R64" s="262"/>
      <c r="S64" s="262"/>
      <c r="T64" s="263"/>
      <c r="AR64" s="264"/>
      <c r="AT64" s="264"/>
      <c r="AU64" s="264"/>
      <c r="AY64" s="199"/>
      <c r="BE64" s="265"/>
      <c r="BF64" s="265"/>
      <c r="BG64" s="265"/>
      <c r="BH64" s="265"/>
      <c r="BI64" s="265"/>
      <c r="BJ64" s="199"/>
      <c r="BK64" s="265"/>
      <c r="BL64" s="199"/>
      <c r="BM64" s="264"/>
    </row>
    <row r="65" spans="2:65" s="201" customFormat="1" x14ac:dyDescent="0.2">
      <c r="B65" s="202"/>
      <c r="D65" s="311"/>
      <c r="F65" s="427" t="s">
        <v>928</v>
      </c>
      <c r="L65" s="202"/>
      <c r="M65" s="267"/>
      <c r="T65" s="268"/>
      <c r="AT65" s="199"/>
      <c r="AU65" s="199"/>
    </row>
    <row r="66" spans="2:65" s="201" customFormat="1" ht="24.2" customHeight="1" x14ac:dyDescent="0.2">
      <c r="B66" s="423"/>
      <c r="C66" s="253">
        <v>6</v>
      </c>
      <c r="D66" s="253" t="s">
        <v>390</v>
      </c>
      <c r="E66" s="254" t="s">
        <v>903</v>
      </c>
      <c r="F66" s="255" t="s">
        <v>904</v>
      </c>
      <c r="G66" s="256" t="s">
        <v>893</v>
      </c>
      <c r="H66" s="257">
        <v>1</v>
      </c>
      <c r="I66" s="429"/>
      <c r="J66" s="259">
        <f>ROUND(I66*H66,2)</f>
        <v>0</v>
      </c>
      <c r="K66" s="255" t="s">
        <v>394</v>
      </c>
      <c r="L66" s="202"/>
      <c r="M66" s="260"/>
      <c r="N66" s="261"/>
      <c r="P66" s="262"/>
      <c r="Q66" s="262"/>
      <c r="R66" s="262"/>
      <c r="S66" s="262"/>
      <c r="T66" s="263"/>
      <c r="AR66" s="264"/>
      <c r="AT66" s="264"/>
      <c r="AU66" s="264"/>
      <c r="AY66" s="199"/>
      <c r="BE66" s="265"/>
      <c r="BF66" s="265"/>
      <c r="BG66" s="265"/>
      <c r="BH66" s="265"/>
      <c r="BI66" s="265"/>
      <c r="BJ66" s="199"/>
      <c r="BK66" s="265"/>
      <c r="BL66" s="199"/>
      <c r="BM66" s="264"/>
    </row>
    <row r="67" spans="2:65" s="201" customFormat="1" x14ac:dyDescent="0.2">
      <c r="B67" s="202"/>
      <c r="D67" s="311"/>
      <c r="F67" s="427" t="s">
        <v>929</v>
      </c>
      <c r="L67" s="202"/>
      <c r="M67" s="267"/>
      <c r="T67" s="268"/>
      <c r="AT67" s="199"/>
      <c r="AU67" s="199"/>
    </row>
    <row r="68" spans="2:65" s="201" customFormat="1" ht="24.2" customHeight="1" x14ac:dyDescent="0.2">
      <c r="B68" s="423"/>
      <c r="C68" s="253">
        <v>7</v>
      </c>
      <c r="D68" s="253" t="s">
        <v>390</v>
      </c>
      <c r="E68" s="254" t="s">
        <v>905</v>
      </c>
      <c r="F68" s="255" t="s">
        <v>262</v>
      </c>
      <c r="G68" s="256" t="s">
        <v>893</v>
      </c>
      <c r="H68" s="257">
        <v>1</v>
      </c>
      <c r="I68" s="429"/>
      <c r="J68" s="259">
        <f>ROUND(I68*H68,2)</f>
        <v>0</v>
      </c>
      <c r="K68" s="255" t="s">
        <v>394</v>
      </c>
      <c r="L68" s="202"/>
      <c r="M68" s="260"/>
      <c r="N68" s="261"/>
      <c r="P68" s="262"/>
      <c r="Q68" s="262"/>
      <c r="R68" s="262"/>
      <c r="S68" s="262"/>
      <c r="T68" s="263"/>
      <c r="AR68" s="264"/>
      <c r="AT68" s="264"/>
      <c r="AU68" s="264"/>
      <c r="AY68" s="199"/>
      <c r="BE68" s="265"/>
      <c r="BF68" s="265"/>
      <c r="BG68" s="265"/>
      <c r="BH68" s="265"/>
      <c r="BI68" s="265"/>
      <c r="BJ68" s="199"/>
      <c r="BK68" s="265"/>
      <c r="BL68" s="199"/>
      <c r="BM68" s="264"/>
    </row>
    <row r="69" spans="2:65" s="201" customFormat="1" x14ac:dyDescent="0.2">
      <c r="B69" s="202"/>
      <c r="D69" s="311"/>
      <c r="F69" s="427" t="s">
        <v>930</v>
      </c>
      <c r="L69" s="202"/>
      <c r="M69" s="267"/>
      <c r="T69" s="268"/>
      <c r="AT69" s="199"/>
      <c r="AU69" s="199"/>
    </row>
    <row r="70" spans="2:65" s="201" customFormat="1" ht="12" x14ac:dyDescent="0.2">
      <c r="B70" s="202"/>
      <c r="C70" s="253">
        <v>8</v>
      </c>
      <c r="D70" s="253" t="s">
        <v>390</v>
      </c>
      <c r="E70" s="254" t="s">
        <v>919</v>
      </c>
      <c r="F70" s="255" t="s">
        <v>920</v>
      </c>
      <c r="G70" s="256" t="s">
        <v>893</v>
      </c>
      <c r="H70" s="257">
        <v>1</v>
      </c>
      <c r="I70" s="429"/>
      <c r="J70" s="259">
        <f>ROUND(I70*H70,2)</f>
        <v>0</v>
      </c>
      <c r="K70" s="255" t="s">
        <v>394</v>
      </c>
      <c r="L70" s="202"/>
      <c r="M70" s="267"/>
      <c r="T70" s="268"/>
      <c r="AT70" s="199"/>
      <c r="AU70" s="199"/>
    </row>
    <row r="71" spans="2:65" s="201" customFormat="1" x14ac:dyDescent="0.2">
      <c r="B71" s="202"/>
      <c r="D71" s="311"/>
      <c r="F71" s="427" t="s">
        <v>915</v>
      </c>
      <c r="L71" s="202"/>
      <c r="M71" s="267"/>
      <c r="T71" s="268"/>
      <c r="AT71" s="199"/>
      <c r="AU71" s="199"/>
    </row>
    <row r="72" spans="2:65" s="240" customFormat="1" ht="22.9" customHeight="1" x14ac:dyDescent="0.2">
      <c r="B72" s="241"/>
      <c r="D72" s="242" t="s">
        <v>387</v>
      </c>
      <c r="E72" s="251" t="s">
        <v>906</v>
      </c>
      <c r="F72" s="251" t="s">
        <v>916</v>
      </c>
      <c r="J72" s="252">
        <f>J73+J75</f>
        <v>0</v>
      </c>
      <c r="L72" s="241"/>
      <c r="M72" s="246"/>
      <c r="P72" s="247"/>
      <c r="R72" s="247"/>
      <c r="T72" s="248"/>
      <c r="AR72" s="242"/>
      <c r="AT72" s="249"/>
      <c r="AU72" s="249"/>
      <c r="AY72" s="242"/>
      <c r="BK72" s="250"/>
    </row>
    <row r="73" spans="2:65" s="201" customFormat="1" ht="24.2" customHeight="1" x14ac:dyDescent="0.2">
      <c r="B73" s="423"/>
      <c r="C73" s="253">
        <v>9</v>
      </c>
      <c r="D73" s="253" t="s">
        <v>390</v>
      </c>
      <c r="E73" s="254" t="s">
        <v>907</v>
      </c>
      <c r="F73" s="255" t="s">
        <v>916</v>
      </c>
      <c r="G73" s="256" t="s">
        <v>893</v>
      </c>
      <c r="H73" s="257">
        <v>1</v>
      </c>
      <c r="I73" s="429"/>
      <c r="J73" s="259">
        <f>ROUND(I73*H73,2)</f>
        <v>0</v>
      </c>
      <c r="K73" s="255" t="s">
        <v>394</v>
      </c>
      <c r="L73" s="202"/>
      <c r="M73" s="260"/>
      <c r="N73" s="261"/>
      <c r="P73" s="262"/>
      <c r="Q73" s="262"/>
      <c r="R73" s="262"/>
      <c r="S73" s="262"/>
      <c r="T73" s="263"/>
      <c r="AR73" s="264"/>
      <c r="AT73" s="264"/>
      <c r="AU73" s="264"/>
      <c r="AY73" s="199"/>
      <c r="BE73" s="265"/>
      <c r="BF73" s="265"/>
      <c r="BG73" s="265"/>
      <c r="BH73" s="265"/>
      <c r="BI73" s="265"/>
      <c r="BJ73" s="199"/>
      <c r="BK73" s="265"/>
      <c r="BL73" s="199"/>
      <c r="BM73" s="264"/>
    </row>
    <row r="74" spans="2:65" s="201" customFormat="1" x14ac:dyDescent="0.2">
      <c r="B74" s="202"/>
      <c r="D74" s="311"/>
      <c r="F74" s="427" t="s">
        <v>923</v>
      </c>
      <c r="L74" s="202"/>
      <c r="M74" s="267"/>
      <c r="T74" s="268"/>
      <c r="AT74" s="199"/>
      <c r="AU74" s="199"/>
    </row>
    <row r="75" spans="2:65" s="201" customFormat="1" ht="24.2" customHeight="1" x14ac:dyDescent="0.2">
      <c r="B75" s="423"/>
      <c r="C75" s="253">
        <v>10</v>
      </c>
      <c r="D75" s="253" t="s">
        <v>390</v>
      </c>
      <c r="E75" s="254" t="s">
        <v>908</v>
      </c>
      <c r="F75" s="255" t="s">
        <v>924</v>
      </c>
      <c r="G75" s="256" t="s">
        <v>893</v>
      </c>
      <c r="H75" s="257">
        <v>1</v>
      </c>
      <c r="I75" s="429"/>
      <c r="J75" s="259">
        <f>ROUND(I75*H75,2)</f>
        <v>0</v>
      </c>
      <c r="K75" s="255" t="s">
        <v>394</v>
      </c>
      <c r="L75" s="202"/>
      <c r="M75" s="260"/>
      <c r="N75" s="261"/>
      <c r="P75" s="262"/>
      <c r="Q75" s="262"/>
      <c r="R75" s="262"/>
      <c r="S75" s="262"/>
      <c r="T75" s="263"/>
      <c r="AR75" s="264"/>
      <c r="AT75" s="264"/>
      <c r="AU75" s="264"/>
      <c r="AY75" s="199"/>
      <c r="BE75" s="265"/>
      <c r="BF75" s="265"/>
      <c r="BG75" s="265"/>
      <c r="BH75" s="265"/>
      <c r="BI75" s="265"/>
      <c r="BJ75" s="199"/>
      <c r="BK75" s="265"/>
      <c r="BL75" s="199"/>
      <c r="BM75" s="264"/>
    </row>
    <row r="76" spans="2:65" s="201" customFormat="1" x14ac:dyDescent="0.2">
      <c r="B76" s="202"/>
      <c r="D76" s="311"/>
      <c r="F76" s="426"/>
      <c r="L76" s="202"/>
      <c r="M76" s="267"/>
      <c r="T76" s="268"/>
      <c r="AT76" s="199"/>
      <c r="AU76" s="199"/>
    </row>
    <row r="77" spans="2:65" s="240" customFormat="1" ht="22.9" customHeight="1" x14ac:dyDescent="0.2">
      <c r="B77" s="241"/>
      <c r="C77" s="242" t="s">
        <v>387</v>
      </c>
      <c r="E77" s="251" t="s">
        <v>909</v>
      </c>
      <c r="F77" s="251" t="s">
        <v>20</v>
      </c>
      <c r="J77" s="252">
        <f>J78+J80</f>
        <v>0</v>
      </c>
      <c r="L77" s="241"/>
      <c r="M77" s="246"/>
      <c r="P77" s="247"/>
      <c r="R77" s="247"/>
      <c r="T77" s="248"/>
      <c r="AR77" s="242"/>
      <c r="AT77" s="249"/>
      <c r="AU77" s="249"/>
      <c r="AY77" s="242"/>
      <c r="BK77" s="250"/>
    </row>
    <row r="78" spans="2:65" s="201" customFormat="1" ht="24.2" customHeight="1" x14ac:dyDescent="0.2">
      <c r="B78" s="423"/>
      <c r="C78" s="253">
        <v>11</v>
      </c>
      <c r="D78" s="253" t="s">
        <v>390</v>
      </c>
      <c r="E78" s="254" t="s">
        <v>910</v>
      </c>
      <c r="F78" s="255" t="s">
        <v>917</v>
      </c>
      <c r="G78" s="256" t="s">
        <v>893</v>
      </c>
      <c r="H78" s="257">
        <v>1</v>
      </c>
      <c r="I78" s="429"/>
      <c r="J78" s="259">
        <f>ROUND(I78*H78,2)</f>
        <v>0</v>
      </c>
      <c r="K78" s="255" t="s">
        <v>394</v>
      </c>
      <c r="L78" s="202"/>
      <c r="M78" s="260"/>
      <c r="N78" s="261"/>
      <c r="P78" s="262"/>
      <c r="Q78" s="262"/>
      <c r="R78" s="262"/>
      <c r="S78" s="262"/>
      <c r="T78" s="263"/>
      <c r="AR78" s="264"/>
      <c r="AT78" s="264"/>
      <c r="AU78" s="264"/>
      <c r="AY78" s="199"/>
      <c r="BE78" s="265"/>
      <c r="BF78" s="265"/>
      <c r="BG78" s="265"/>
      <c r="BH78" s="265"/>
      <c r="BI78" s="265"/>
      <c r="BJ78" s="199"/>
      <c r="BK78" s="265"/>
      <c r="BL78" s="199"/>
      <c r="BM78" s="264"/>
    </row>
    <row r="79" spans="2:65" s="201" customFormat="1" x14ac:dyDescent="0.2">
      <c r="B79" s="202"/>
      <c r="D79" s="311"/>
      <c r="F79" s="427" t="s">
        <v>921</v>
      </c>
      <c r="L79" s="202"/>
      <c r="M79" s="282"/>
      <c r="N79" s="283"/>
      <c r="O79" s="283"/>
      <c r="P79" s="283"/>
      <c r="Q79" s="283"/>
      <c r="R79" s="283"/>
      <c r="S79" s="283"/>
      <c r="T79" s="284"/>
      <c r="AT79" s="199"/>
      <c r="AU79" s="199"/>
    </row>
    <row r="80" spans="2:65" s="201" customFormat="1" ht="24.2" customHeight="1" x14ac:dyDescent="0.2">
      <c r="B80" s="202"/>
      <c r="C80" s="253">
        <v>12</v>
      </c>
      <c r="D80" s="253" t="s">
        <v>390</v>
      </c>
      <c r="E80" s="254" t="s">
        <v>931</v>
      </c>
      <c r="F80" s="255" t="s">
        <v>922</v>
      </c>
      <c r="G80" s="256" t="s">
        <v>893</v>
      </c>
      <c r="H80" s="257">
        <v>1</v>
      </c>
      <c r="I80" s="429"/>
      <c r="J80" s="259">
        <f>ROUND(I80*H80,2)</f>
        <v>0</v>
      </c>
      <c r="K80" s="255" t="s">
        <v>394</v>
      </c>
      <c r="L80" s="202"/>
      <c r="AT80" s="199"/>
      <c r="AU80" s="199"/>
    </row>
    <row r="81" spans="2:47" s="201" customFormat="1" x14ac:dyDescent="0.2">
      <c r="B81" s="202"/>
      <c r="D81" s="311"/>
      <c r="F81" s="427" t="s">
        <v>918</v>
      </c>
      <c r="L81" s="202"/>
      <c r="AT81" s="199"/>
      <c r="AU81" s="199"/>
    </row>
    <row r="82" spans="2:47" s="201" customFormat="1" ht="6.95" customHeight="1" x14ac:dyDescent="0.2">
      <c r="B82" s="210"/>
      <c r="C82" s="211"/>
      <c r="D82" s="211"/>
      <c r="E82" s="211"/>
      <c r="F82" s="211"/>
      <c r="G82" s="211"/>
      <c r="H82" s="211"/>
      <c r="I82" s="211"/>
      <c r="J82" s="211"/>
      <c r="K82" s="211"/>
      <c r="L82" s="202"/>
    </row>
  </sheetData>
  <sheetProtection algorithmName="SHA-512" hashValue="CnGVPw+C5fzC7Ra4S6VDtvi0qunCe8ct4ohLx3tARfvz6VaPdi5jq/ALfx/EjmYaVFeRvIVrML+G529U5n61YQ==" saltValue="hVZ0GDysa7ZTRFzpUZ4lpA==" spinCount="100000" sheet="1" objects="1" scenarios="1"/>
  <protectedRanges>
    <protectedRange sqref="I54:I81" name="jednotková cena"/>
  </protectedRanges>
  <autoFilter ref="C50:K79" xr:uid="{00000000-0009-0000-0000-000001000000}"/>
  <mergeCells count="2">
    <mergeCell ref="E9:H9"/>
    <mergeCell ref="E43:H43"/>
  </mergeCells>
  <pageMargins left="0.39374999999999999" right="0.39374999999999999" top="0.39374999999999999" bottom="0.39374999999999999" header="0" footer="0"/>
  <pageSetup paperSize="9" scale="75" fitToHeight="100" orientation="landscape"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42</vt:i4>
      </vt:variant>
    </vt:vector>
  </HeadingPairs>
  <TitlesOfParts>
    <vt:vector size="49" baseType="lpstr">
      <vt:lpstr>Rekapitulace stavby</vt:lpstr>
      <vt:lpstr>VzorPolozky</vt:lpstr>
      <vt:lpstr>SO 01 - Obnova schodiště</vt:lpstr>
      <vt:lpstr>SO 02 - Rekonstrukce prostranst</vt:lpstr>
      <vt:lpstr>SO 03 - ELEKTRO 1. etapa</vt:lpstr>
      <vt:lpstr>SO 04 - Řešení odvodnění</vt:lpstr>
      <vt:lpstr>VRN</vt:lpstr>
      <vt:lpstr>'Rekapitulace stavby'!CelkemDPHVypocet</vt:lpstr>
      <vt:lpstr>CenaCelkem</vt:lpstr>
      <vt:lpstr>CenaCelkemBezDPH</vt:lpstr>
      <vt:lpstr>'Rekapitulace stavby'!CenaCelkemVypocet</vt:lpstr>
      <vt:lpstr>cisloobjektu</vt:lpstr>
      <vt:lpstr>CisloStavebnihoRozpoctu</vt:lpstr>
      <vt:lpstr>dadresa</vt:lpstr>
      <vt:lpstr>'Rekapitulace stavby'!DIČ</vt:lpstr>
      <vt:lpstr>dmisto</vt:lpstr>
      <vt:lpstr>DPHZakl</vt:lpstr>
      <vt:lpstr>'Rekapitulace stavby'!dpsc</vt:lpstr>
      <vt:lpstr>'Rekapitulace stavby'!IČO</vt:lpstr>
      <vt:lpstr>Mena</vt:lpstr>
      <vt:lpstr>MistoStavby</vt:lpstr>
      <vt:lpstr>'Rekapitulace stavby'!NazevStavby</vt:lpstr>
      <vt:lpstr>NazevStavebnihoRozpoctu</vt:lpstr>
      <vt:lpstr>'SO 01 - Obnova schodiště'!Názvy_tisku</vt:lpstr>
      <vt:lpstr>'SO 03 - ELEKTRO 1. etapa'!Názvy_tisku</vt:lpstr>
      <vt:lpstr>'SO 04 - Řešení odvodnění'!Názvy_tisku</vt:lpstr>
      <vt:lpstr>VRN!Názvy_tisku</vt:lpstr>
      <vt:lpstr>oadresa</vt:lpstr>
      <vt:lpstr>'Rekapitulace stavby'!Objednatel</vt:lpstr>
      <vt:lpstr>'Rekapitulace stavby'!Objekt</vt:lpstr>
      <vt:lpstr>'Rekapitulace stavby'!Oblast_tisku</vt:lpstr>
      <vt:lpstr>'SO 01 - Obnova schodiště'!Oblast_tisku</vt:lpstr>
      <vt:lpstr>'Rekapitulace stavby'!odic</vt:lpstr>
      <vt:lpstr>'Rekapitulace stavby'!oico</vt:lpstr>
      <vt:lpstr>'Rekapitulace stavby'!omisto</vt:lpstr>
      <vt:lpstr>'Rekapitulace stavby'!onazev</vt:lpstr>
      <vt:lpstr>'Rekapitulace stavby'!opsc</vt:lpstr>
      <vt:lpstr>padresa</vt:lpstr>
      <vt:lpstr>pdic</vt:lpstr>
      <vt:lpstr>pico</vt:lpstr>
      <vt:lpstr>pmisto</vt:lpstr>
      <vt:lpstr>pPSC</vt:lpstr>
      <vt:lpstr>Projektant</vt:lpstr>
      <vt:lpstr>'Rekapitulace stavby'!SazbaDPH2</vt:lpstr>
      <vt:lpstr>Vypracoval</vt:lpstr>
      <vt:lpstr>'Rekapitulace stavby'!ZakladDPHSniVypocet</vt:lpstr>
      <vt:lpstr>ZakladDPHZakl</vt:lpstr>
      <vt:lpstr>'Rekapitulace stavby'!ZakladDPHZaklVypocet</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Legner</dc:creator>
  <cp:lastModifiedBy>Ing. Martina Bartáková</cp:lastModifiedBy>
  <cp:lastPrinted>2026-04-14T05:24:51Z</cp:lastPrinted>
  <dcterms:created xsi:type="dcterms:W3CDTF">2009-04-08T07:15:50Z</dcterms:created>
  <dcterms:modified xsi:type="dcterms:W3CDTF">2026-04-17T08:17:00Z</dcterms:modified>
</cp:coreProperties>
</file>