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4484" windowHeight="7368"/>
  </bookViews>
  <sheets>
    <sheet name="Rekapitulace stavby" sheetId="1" r:id="rId1"/>
    <sheet name="20160905a - Pánské šatny ..." sheetId="2" r:id="rId2"/>
    <sheet name="20160905b - podlaha sál" sheetId="3" r:id="rId3"/>
    <sheet name="20160905c - podlaha spining" sheetId="4" r:id="rId4"/>
    <sheet name="20160905d - dámské šatny ..." sheetId="5" r:id="rId5"/>
    <sheet name="20160905e - sauna" sheetId="6" r:id="rId6"/>
    <sheet name="20160905f - chodba hala" sheetId="7" r:id="rId7"/>
    <sheet name="Pokyny pro vyplnění" sheetId="8" r:id="rId8"/>
  </sheets>
  <definedNames>
    <definedName name="_xlnm._FilterDatabase" localSheetId="1" hidden="1">'20160905a - Pánské šatny ...'!$C$90:$K$90</definedName>
    <definedName name="_xlnm._FilterDatabase" localSheetId="2" hidden="1">'20160905b - podlaha sál'!$C$81:$K$81</definedName>
    <definedName name="_xlnm._FilterDatabase" localSheetId="3" hidden="1">'20160905c - podlaha spining'!$C$81:$K$81</definedName>
    <definedName name="_xlnm._FilterDatabase" localSheetId="4" hidden="1">'20160905d - dámské šatny ...'!$C$84:$K$84</definedName>
    <definedName name="_xlnm._FilterDatabase" localSheetId="5" hidden="1">'20160905e - sauna'!$C$79:$K$79</definedName>
    <definedName name="_xlnm._FilterDatabase" localSheetId="6" hidden="1">'20160905f - chodba hala'!$C$79:$K$79</definedName>
    <definedName name="_xlnm.Print_Titles" localSheetId="1">'20160905a - Pánské šatny ...'!$90:$90</definedName>
    <definedName name="_xlnm.Print_Titles" localSheetId="2">'20160905b - podlaha sál'!$81:$81</definedName>
    <definedName name="_xlnm.Print_Titles" localSheetId="3">'20160905c - podlaha spining'!$81:$81</definedName>
    <definedName name="_xlnm.Print_Titles" localSheetId="4">'20160905d - dámské šatny ...'!$84:$84</definedName>
    <definedName name="_xlnm.Print_Titles" localSheetId="5">'20160905e - sauna'!$79:$79</definedName>
    <definedName name="_xlnm.Print_Titles" localSheetId="6">'20160905f - chodba hala'!$79:$79</definedName>
    <definedName name="_xlnm.Print_Titles" localSheetId="0">'Rekapitulace stavby'!$49:$49</definedName>
    <definedName name="_xlnm.Print_Area" localSheetId="1">'20160905a - Pánské šatny ...'!$C$4:$J$36,'20160905a - Pánské šatny ...'!$C$42:$J$72,'20160905a - Pánské šatny ...'!$C$78:$K$200</definedName>
    <definedName name="_xlnm.Print_Area" localSheetId="2">'20160905b - podlaha sál'!$C$4:$J$36,'20160905b - podlaha sál'!$C$42:$J$63,'20160905b - podlaha sál'!$C$69:$K$104</definedName>
    <definedName name="_xlnm.Print_Area" localSheetId="3">'20160905c - podlaha spining'!$C$4:$J$36,'20160905c - podlaha spining'!$C$42:$J$63,'20160905c - podlaha spining'!$C$69:$K$112</definedName>
    <definedName name="_xlnm.Print_Area" localSheetId="4">'20160905d - dámské šatny ...'!$C$4:$J$36,'20160905d - dámské šatny ...'!$C$42:$J$66,'20160905d - dámské šatny ...'!$C$72:$K$112</definedName>
    <definedName name="_xlnm.Print_Area" localSheetId="5">'20160905e - sauna'!$C$4:$J$36,'20160905e - sauna'!$C$42:$J$61,'20160905e - sauna'!$C$67:$K$89</definedName>
    <definedName name="_xlnm.Print_Area" localSheetId="6">'20160905f - chodba hala'!$C$4:$J$36,'20160905f - chodba hala'!$C$42:$J$61,'20160905f - chodba hala'!$C$67:$K$103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62913"/>
</workbook>
</file>

<file path=xl/calcChain.xml><?xml version="1.0" encoding="utf-8"?>
<calcChain xmlns="http://schemas.openxmlformats.org/spreadsheetml/2006/main">
  <c r="AY57" i="1" l="1"/>
  <c r="AX57" i="1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BE101" i="7"/>
  <c r="T101" i="7"/>
  <c r="R101" i="7"/>
  <c r="P101" i="7"/>
  <c r="BK101" i="7"/>
  <c r="J101" i="7"/>
  <c r="BI99" i="7"/>
  <c r="BH99" i="7"/>
  <c r="BG99" i="7"/>
  <c r="BF99" i="7"/>
  <c r="BE99" i="7"/>
  <c r="T99" i="7"/>
  <c r="R99" i="7"/>
  <c r="P99" i="7"/>
  <c r="BK99" i="7"/>
  <c r="J99" i="7"/>
  <c r="BI96" i="7"/>
  <c r="BH96" i="7"/>
  <c r="BG96" i="7"/>
  <c r="BF96" i="7"/>
  <c r="BE96" i="7"/>
  <c r="T96" i="7"/>
  <c r="R96" i="7"/>
  <c r="P96" i="7"/>
  <c r="BK96" i="7"/>
  <c r="J96" i="7"/>
  <c r="BI94" i="7"/>
  <c r="BH94" i="7"/>
  <c r="BG94" i="7"/>
  <c r="BF94" i="7"/>
  <c r="BE94" i="7"/>
  <c r="T94" i="7"/>
  <c r="R94" i="7"/>
  <c r="P94" i="7"/>
  <c r="BK94" i="7"/>
  <c r="J94" i="7"/>
  <c r="BI92" i="7"/>
  <c r="BH92" i="7"/>
  <c r="BG92" i="7"/>
  <c r="BF92" i="7"/>
  <c r="BE92" i="7"/>
  <c r="T92" i="7"/>
  <c r="R92" i="7"/>
  <c r="P92" i="7"/>
  <c r="BK92" i="7"/>
  <c r="J92" i="7"/>
  <c r="BI91" i="7"/>
  <c r="BH91" i="7"/>
  <c r="BG91" i="7"/>
  <c r="BF91" i="7"/>
  <c r="BE91" i="7"/>
  <c r="T91" i="7"/>
  <c r="R91" i="7"/>
  <c r="P91" i="7"/>
  <c r="BK91" i="7"/>
  <c r="J91" i="7"/>
  <c r="BI90" i="7"/>
  <c r="BH90" i="7"/>
  <c r="BG90" i="7"/>
  <c r="BF90" i="7"/>
  <c r="BE90" i="7"/>
  <c r="T90" i="7"/>
  <c r="R90" i="7"/>
  <c r="P90" i="7"/>
  <c r="BK90" i="7"/>
  <c r="J90" i="7"/>
  <c r="BI89" i="7"/>
  <c r="BH89" i="7"/>
  <c r="BG89" i="7"/>
  <c r="BF89" i="7"/>
  <c r="BE89" i="7"/>
  <c r="T89" i="7"/>
  <c r="T88" i="7" s="1"/>
  <c r="T87" i="7" s="1"/>
  <c r="R89" i="7"/>
  <c r="R88" i="7" s="1"/>
  <c r="R87" i="7" s="1"/>
  <c r="P89" i="7"/>
  <c r="P88" i="7" s="1"/>
  <c r="P87" i="7" s="1"/>
  <c r="BK89" i="7"/>
  <c r="J89" i="7"/>
  <c r="BI86" i="7"/>
  <c r="BH86" i="7"/>
  <c r="BG86" i="7"/>
  <c r="BF86" i="7"/>
  <c r="BE86" i="7"/>
  <c r="T86" i="7"/>
  <c r="R86" i="7"/>
  <c r="P86" i="7"/>
  <c r="BK86" i="7"/>
  <c r="J86" i="7"/>
  <c r="BI84" i="7"/>
  <c r="BH84" i="7"/>
  <c r="BG84" i="7"/>
  <c r="BF84" i="7"/>
  <c r="BE84" i="7"/>
  <c r="T84" i="7"/>
  <c r="R84" i="7"/>
  <c r="P84" i="7"/>
  <c r="BK84" i="7"/>
  <c r="J84" i="7"/>
  <c r="BI83" i="7"/>
  <c r="BH83" i="7"/>
  <c r="F33" i="7" s="1"/>
  <c r="BC57" i="1" s="1"/>
  <c r="BG83" i="7"/>
  <c r="BF83" i="7"/>
  <c r="J31" i="7" s="1"/>
  <c r="AW57" i="1" s="1"/>
  <c r="BE83" i="7"/>
  <c r="T83" i="7"/>
  <c r="T82" i="7" s="1"/>
  <c r="T81" i="7" s="1"/>
  <c r="T80" i="7" s="1"/>
  <c r="R83" i="7"/>
  <c r="R82" i="7" s="1"/>
  <c r="R81" i="7" s="1"/>
  <c r="P83" i="7"/>
  <c r="P82" i="7" s="1"/>
  <c r="P81" i="7" s="1"/>
  <c r="P80" i="7" s="1"/>
  <c r="AU57" i="1" s="1"/>
  <c r="BK83" i="7"/>
  <c r="BK82" i="7" s="1"/>
  <c r="J83" i="7"/>
  <c r="F76" i="7"/>
  <c r="F74" i="7"/>
  <c r="E72" i="7"/>
  <c r="F51" i="7"/>
  <c r="J49" i="7"/>
  <c r="F49" i="7"/>
  <c r="E47" i="7"/>
  <c r="J21" i="7"/>
  <c r="E21" i="7"/>
  <c r="J51" i="7" s="1"/>
  <c r="J20" i="7"/>
  <c r="J18" i="7"/>
  <c r="E18" i="7"/>
  <c r="J17" i="7"/>
  <c r="J12" i="7"/>
  <c r="J74" i="7" s="1"/>
  <c r="E7" i="7"/>
  <c r="E45" i="7" s="1"/>
  <c r="T87" i="6"/>
  <c r="J87" i="6"/>
  <c r="J60" i="6" s="1"/>
  <c r="BK87" i="6"/>
  <c r="P85" i="6"/>
  <c r="T81" i="6"/>
  <c r="T80" i="6" s="1"/>
  <c r="AY56" i="1"/>
  <c r="AX56" i="1"/>
  <c r="F33" i="6"/>
  <c r="BC56" i="1" s="1"/>
  <c r="BI88" i="6"/>
  <c r="BH88" i="6"/>
  <c r="BG88" i="6"/>
  <c r="BF88" i="6"/>
  <c r="BE88" i="6"/>
  <c r="T88" i="6"/>
  <c r="R88" i="6"/>
  <c r="R87" i="6" s="1"/>
  <c r="P88" i="6"/>
  <c r="P87" i="6" s="1"/>
  <c r="BK88" i="6"/>
  <c r="J88" i="6"/>
  <c r="BI86" i="6"/>
  <c r="BH86" i="6"/>
  <c r="BG86" i="6"/>
  <c r="BF86" i="6"/>
  <c r="BE86" i="6"/>
  <c r="F30" i="6" s="1"/>
  <c r="AZ56" i="1" s="1"/>
  <c r="T86" i="6"/>
  <c r="T85" i="6" s="1"/>
  <c r="R86" i="6"/>
  <c r="R85" i="6" s="1"/>
  <c r="P86" i="6"/>
  <c r="BK86" i="6"/>
  <c r="BK85" i="6" s="1"/>
  <c r="J85" i="6" s="1"/>
  <c r="J59" i="6" s="1"/>
  <c r="J86" i="6"/>
  <c r="BI84" i="6"/>
  <c r="BH84" i="6"/>
  <c r="BG84" i="6"/>
  <c r="BF84" i="6"/>
  <c r="BE84" i="6"/>
  <c r="J30" i="6" s="1"/>
  <c r="AV56" i="1" s="1"/>
  <c r="T84" i="6"/>
  <c r="R84" i="6"/>
  <c r="P84" i="6"/>
  <c r="BK84" i="6"/>
  <c r="J84" i="6"/>
  <c r="BI83" i="6"/>
  <c r="F34" i="6" s="1"/>
  <c r="BD56" i="1" s="1"/>
  <c r="BH83" i="6"/>
  <c r="BG83" i="6"/>
  <c r="F32" i="6" s="1"/>
  <c r="BB56" i="1" s="1"/>
  <c r="BF83" i="6"/>
  <c r="BE83" i="6"/>
  <c r="T83" i="6"/>
  <c r="T82" i="6" s="1"/>
  <c r="R83" i="6"/>
  <c r="R82" i="6" s="1"/>
  <c r="R81" i="6" s="1"/>
  <c r="R80" i="6" s="1"/>
  <c r="P83" i="6"/>
  <c r="P82" i="6" s="1"/>
  <c r="P81" i="6" s="1"/>
  <c r="P80" i="6" s="1"/>
  <c r="AU56" i="1" s="1"/>
  <c r="BK83" i="6"/>
  <c r="BK82" i="6" s="1"/>
  <c r="J82" i="6" s="1"/>
  <c r="J58" i="6" s="1"/>
  <c r="J83" i="6"/>
  <c r="F76" i="6"/>
  <c r="J74" i="6"/>
  <c r="F74" i="6"/>
  <c r="E72" i="6"/>
  <c r="E70" i="6"/>
  <c r="F52" i="6"/>
  <c r="F51" i="6"/>
  <c r="J49" i="6"/>
  <c r="F49" i="6"/>
  <c r="E47" i="6"/>
  <c r="J21" i="6"/>
  <c r="E21" i="6"/>
  <c r="J51" i="6" s="1"/>
  <c r="J20" i="6"/>
  <c r="J18" i="6"/>
  <c r="E18" i="6"/>
  <c r="F77" i="6" s="1"/>
  <c r="J17" i="6"/>
  <c r="J12" i="6"/>
  <c r="E7" i="6"/>
  <c r="E45" i="6" s="1"/>
  <c r="P101" i="5"/>
  <c r="BK98" i="5"/>
  <c r="J98" i="5" s="1"/>
  <c r="J62" i="5" s="1"/>
  <c r="P92" i="5"/>
  <c r="P90" i="5"/>
  <c r="T87" i="5"/>
  <c r="T86" i="5" s="1"/>
  <c r="BK87" i="5"/>
  <c r="J87" i="5" s="1"/>
  <c r="AY55" i="1"/>
  <c r="AX55" i="1"/>
  <c r="F34" i="5"/>
  <c r="BD55" i="1" s="1"/>
  <c r="BI111" i="5"/>
  <c r="BH111" i="5"/>
  <c r="BG111" i="5"/>
  <c r="BF111" i="5"/>
  <c r="T111" i="5"/>
  <c r="R111" i="5"/>
  <c r="P111" i="5"/>
  <c r="BK111" i="5"/>
  <c r="J111" i="5"/>
  <c r="BE111" i="5" s="1"/>
  <c r="BI109" i="5"/>
  <c r="BH109" i="5"/>
  <c r="BG109" i="5"/>
  <c r="BF109" i="5"/>
  <c r="BE109" i="5"/>
  <c r="T109" i="5"/>
  <c r="R109" i="5"/>
  <c r="P109" i="5"/>
  <c r="BK109" i="5"/>
  <c r="BK107" i="5" s="1"/>
  <c r="J107" i="5" s="1"/>
  <c r="J65" i="5" s="1"/>
  <c r="J109" i="5"/>
  <c r="BI108" i="5"/>
  <c r="BH108" i="5"/>
  <c r="BG108" i="5"/>
  <c r="BF108" i="5"/>
  <c r="T108" i="5"/>
  <c r="T107" i="5" s="1"/>
  <c r="R108" i="5"/>
  <c r="R107" i="5" s="1"/>
  <c r="P108" i="5"/>
  <c r="BK108" i="5"/>
  <c r="J108" i="5"/>
  <c r="BE108" i="5" s="1"/>
  <c r="BI105" i="5"/>
  <c r="BH105" i="5"/>
  <c r="BG105" i="5"/>
  <c r="BF105" i="5"/>
  <c r="BE105" i="5"/>
  <c r="T105" i="5"/>
  <c r="R105" i="5"/>
  <c r="P105" i="5"/>
  <c r="P103" i="5" s="1"/>
  <c r="BK105" i="5"/>
  <c r="J105" i="5"/>
  <c r="BI104" i="5"/>
  <c r="BH104" i="5"/>
  <c r="BG104" i="5"/>
  <c r="BF104" i="5"/>
  <c r="T104" i="5"/>
  <c r="T103" i="5" s="1"/>
  <c r="R104" i="5"/>
  <c r="P104" i="5"/>
  <c r="BK104" i="5"/>
  <c r="BK103" i="5" s="1"/>
  <c r="J103" i="5" s="1"/>
  <c r="J64" i="5" s="1"/>
  <c r="J104" i="5"/>
  <c r="BE104" i="5" s="1"/>
  <c r="BI102" i="5"/>
  <c r="BH102" i="5"/>
  <c r="BG102" i="5"/>
  <c r="BF102" i="5"/>
  <c r="T102" i="5"/>
  <c r="T101" i="5" s="1"/>
  <c r="R102" i="5"/>
  <c r="R101" i="5" s="1"/>
  <c r="P102" i="5"/>
  <c r="BK102" i="5"/>
  <c r="BK101" i="5" s="1"/>
  <c r="J101" i="5" s="1"/>
  <c r="J102" i="5"/>
  <c r="BE102" i="5" s="1"/>
  <c r="J63" i="5"/>
  <c r="BI100" i="5"/>
  <c r="BH100" i="5"/>
  <c r="BG100" i="5"/>
  <c r="BF100" i="5"/>
  <c r="BE100" i="5"/>
  <c r="T100" i="5"/>
  <c r="R100" i="5"/>
  <c r="R98" i="5" s="1"/>
  <c r="P100" i="5"/>
  <c r="P98" i="5" s="1"/>
  <c r="BK100" i="5"/>
  <c r="J100" i="5"/>
  <c r="BI99" i="5"/>
  <c r="BH99" i="5"/>
  <c r="BG99" i="5"/>
  <c r="BF99" i="5"/>
  <c r="T99" i="5"/>
  <c r="T98" i="5" s="1"/>
  <c r="T97" i="5" s="1"/>
  <c r="R99" i="5"/>
  <c r="P99" i="5"/>
  <c r="BK99" i="5"/>
  <c r="J99" i="5"/>
  <c r="BE99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T93" i="5"/>
  <c r="T92" i="5" s="1"/>
  <c r="R93" i="5"/>
  <c r="R92" i="5" s="1"/>
  <c r="P93" i="5"/>
  <c r="BK93" i="5"/>
  <c r="BK92" i="5" s="1"/>
  <c r="J92" i="5" s="1"/>
  <c r="J60" i="5" s="1"/>
  <c r="J93" i="5"/>
  <c r="BE93" i="5" s="1"/>
  <c r="BI91" i="5"/>
  <c r="BH91" i="5"/>
  <c r="F33" i="5" s="1"/>
  <c r="BC55" i="1" s="1"/>
  <c r="BG91" i="5"/>
  <c r="BF91" i="5"/>
  <c r="T91" i="5"/>
  <c r="T90" i="5" s="1"/>
  <c r="R91" i="5"/>
  <c r="R90" i="5" s="1"/>
  <c r="P91" i="5"/>
  <c r="BK91" i="5"/>
  <c r="BK90" i="5" s="1"/>
  <c r="J90" i="5" s="1"/>
  <c r="J91" i="5"/>
  <c r="BE91" i="5" s="1"/>
  <c r="J59" i="5"/>
  <c r="BI88" i="5"/>
  <c r="BH88" i="5"/>
  <c r="BG88" i="5"/>
  <c r="BF88" i="5"/>
  <c r="J31" i="5" s="1"/>
  <c r="AW55" i="1" s="1"/>
  <c r="BE88" i="5"/>
  <c r="T88" i="5"/>
  <c r="R88" i="5"/>
  <c r="R87" i="5" s="1"/>
  <c r="P88" i="5"/>
  <c r="P87" i="5" s="1"/>
  <c r="P86" i="5" s="1"/>
  <c r="BK88" i="5"/>
  <c r="J88" i="5"/>
  <c r="J58" i="5"/>
  <c r="F81" i="5"/>
  <c r="J79" i="5"/>
  <c r="F79" i="5"/>
  <c r="E77" i="5"/>
  <c r="E75" i="5"/>
  <c r="F51" i="5"/>
  <c r="J49" i="5"/>
  <c r="F49" i="5"/>
  <c r="E47" i="5"/>
  <c r="J21" i="5"/>
  <c r="E21" i="5"/>
  <c r="J51" i="5" s="1"/>
  <c r="J20" i="5"/>
  <c r="J18" i="5"/>
  <c r="E18" i="5"/>
  <c r="F82" i="5" s="1"/>
  <c r="J17" i="5"/>
  <c r="J12" i="5"/>
  <c r="E7" i="5"/>
  <c r="E45" i="5" s="1"/>
  <c r="T108" i="4"/>
  <c r="BK87" i="4"/>
  <c r="J87" i="4" s="1"/>
  <c r="T84" i="4"/>
  <c r="BK84" i="4"/>
  <c r="BK83" i="4" s="1"/>
  <c r="AY54" i="1"/>
  <c r="AX54" i="1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BE111" i="4"/>
  <c r="T111" i="4"/>
  <c r="R111" i="4"/>
  <c r="P111" i="4"/>
  <c r="BK111" i="4"/>
  <c r="J111" i="4"/>
  <c r="BI109" i="4"/>
  <c r="BH109" i="4"/>
  <c r="BG109" i="4"/>
  <c r="BF109" i="4"/>
  <c r="BE109" i="4"/>
  <c r="T109" i="4"/>
  <c r="R109" i="4"/>
  <c r="P109" i="4"/>
  <c r="BK109" i="4"/>
  <c r="BK108" i="4" s="1"/>
  <c r="J108" i="4" s="1"/>
  <c r="J62" i="4" s="1"/>
  <c r="J109" i="4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BE105" i="4"/>
  <c r="T105" i="4"/>
  <c r="R105" i="4"/>
  <c r="P105" i="4"/>
  <c r="BK105" i="4"/>
  <c r="J105" i="4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BE101" i="4"/>
  <c r="T101" i="4"/>
  <c r="R101" i="4"/>
  <c r="P101" i="4"/>
  <c r="BK101" i="4"/>
  <c r="J101" i="4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T96" i="4"/>
  <c r="R96" i="4"/>
  <c r="P96" i="4"/>
  <c r="BK96" i="4"/>
  <c r="J96" i="4"/>
  <c r="BE96" i="4" s="1"/>
  <c r="BI95" i="4"/>
  <c r="F34" i="4" s="1"/>
  <c r="BD54" i="1" s="1"/>
  <c r="BH95" i="4"/>
  <c r="BG95" i="4"/>
  <c r="BF95" i="4"/>
  <c r="BE95" i="4"/>
  <c r="T95" i="4"/>
  <c r="R95" i="4"/>
  <c r="P95" i="4"/>
  <c r="BK95" i="4"/>
  <c r="BK93" i="4" s="1"/>
  <c r="J95" i="4"/>
  <c r="BI94" i="4"/>
  <c r="BH94" i="4"/>
  <c r="BG94" i="4"/>
  <c r="BF94" i="4"/>
  <c r="T94" i="4"/>
  <c r="R94" i="4"/>
  <c r="P94" i="4"/>
  <c r="P93" i="4" s="1"/>
  <c r="BK94" i="4"/>
  <c r="J94" i="4"/>
  <c r="BE94" i="4" s="1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F88" i="4"/>
  <c r="T88" i="4"/>
  <c r="T87" i="4" s="1"/>
  <c r="R88" i="4"/>
  <c r="R87" i="4" s="1"/>
  <c r="P88" i="4"/>
  <c r="BK88" i="4"/>
  <c r="J88" i="4"/>
  <c r="BE88" i="4" s="1"/>
  <c r="J59" i="4"/>
  <c r="BI85" i="4"/>
  <c r="BH85" i="4"/>
  <c r="BG85" i="4"/>
  <c r="F32" i="4" s="1"/>
  <c r="BB54" i="1" s="1"/>
  <c r="BF85" i="4"/>
  <c r="J31" i="4" s="1"/>
  <c r="AW54" i="1" s="1"/>
  <c r="BE85" i="4"/>
  <c r="T85" i="4"/>
  <c r="R85" i="4"/>
  <c r="R84" i="4" s="1"/>
  <c r="P85" i="4"/>
  <c r="P84" i="4" s="1"/>
  <c r="BK85" i="4"/>
  <c r="J85" i="4"/>
  <c r="F79" i="4"/>
  <c r="F78" i="4"/>
  <c r="J76" i="4"/>
  <c r="F76" i="4"/>
  <c r="E74" i="4"/>
  <c r="F52" i="4"/>
  <c r="F51" i="4"/>
  <c r="J49" i="4"/>
  <c r="F49" i="4"/>
  <c r="E47" i="4"/>
  <c r="J21" i="4"/>
  <c r="E21" i="4"/>
  <c r="J78" i="4" s="1"/>
  <c r="J20" i="4"/>
  <c r="J18" i="4"/>
  <c r="E18" i="4"/>
  <c r="J17" i="4"/>
  <c r="J12" i="4"/>
  <c r="E7" i="4"/>
  <c r="E45" i="4" s="1"/>
  <c r="R100" i="3"/>
  <c r="P91" i="3"/>
  <c r="J84" i="3"/>
  <c r="BK84" i="3"/>
  <c r="J83" i="3"/>
  <c r="J57" i="3" s="1"/>
  <c r="BK83" i="3"/>
  <c r="AY53" i="1"/>
  <c r="AX53" i="1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T103" i="3"/>
  <c r="R103" i="3"/>
  <c r="P103" i="3"/>
  <c r="BK103" i="3"/>
  <c r="J103" i="3"/>
  <c r="BE103" i="3" s="1"/>
  <c r="BI101" i="3"/>
  <c r="BH101" i="3"/>
  <c r="BG101" i="3"/>
  <c r="BF101" i="3"/>
  <c r="BE101" i="3"/>
  <c r="T101" i="3"/>
  <c r="T100" i="3" s="1"/>
  <c r="R101" i="3"/>
  <c r="P101" i="3"/>
  <c r="P100" i="3" s="1"/>
  <c r="BK101" i="3"/>
  <c r="BK100" i="3" s="1"/>
  <c r="J100" i="3" s="1"/>
  <c r="J62" i="3" s="1"/>
  <c r="J101" i="3"/>
  <c r="BI98" i="3"/>
  <c r="BH98" i="3"/>
  <c r="BG98" i="3"/>
  <c r="BF98" i="3"/>
  <c r="BE98" i="3"/>
  <c r="T98" i="3"/>
  <c r="R98" i="3"/>
  <c r="P98" i="3"/>
  <c r="BK98" i="3"/>
  <c r="J98" i="3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BE92" i="3"/>
  <c r="T92" i="3"/>
  <c r="T91" i="3" s="1"/>
  <c r="R92" i="3"/>
  <c r="R91" i="3" s="1"/>
  <c r="P92" i="3"/>
  <c r="BK92" i="3"/>
  <c r="BK91" i="3" s="1"/>
  <c r="J91" i="3" s="1"/>
  <c r="J61" i="3" s="1"/>
  <c r="J92" i="3"/>
  <c r="BI90" i="3"/>
  <c r="BH90" i="3"/>
  <c r="BG90" i="3"/>
  <c r="BF90" i="3"/>
  <c r="J31" i="3" s="1"/>
  <c r="AW53" i="1" s="1"/>
  <c r="BE90" i="3"/>
  <c r="T90" i="3"/>
  <c r="R90" i="3"/>
  <c r="P90" i="3"/>
  <c r="P88" i="3" s="1"/>
  <c r="P87" i="3" s="1"/>
  <c r="BK90" i="3"/>
  <c r="J90" i="3"/>
  <c r="BI89" i="3"/>
  <c r="BH89" i="3"/>
  <c r="BG89" i="3"/>
  <c r="BF89" i="3"/>
  <c r="T89" i="3"/>
  <c r="T88" i="3" s="1"/>
  <c r="T87" i="3" s="1"/>
  <c r="R89" i="3"/>
  <c r="R88" i="3" s="1"/>
  <c r="R87" i="3" s="1"/>
  <c r="P89" i="3"/>
  <c r="BK89" i="3"/>
  <c r="J89" i="3"/>
  <c r="BE89" i="3" s="1"/>
  <c r="BI85" i="3"/>
  <c r="F34" i="3" s="1"/>
  <c r="BD53" i="1" s="1"/>
  <c r="BH85" i="3"/>
  <c r="F33" i="3" s="1"/>
  <c r="BC53" i="1" s="1"/>
  <c r="BG85" i="3"/>
  <c r="BF85" i="3"/>
  <c r="F31" i="3" s="1"/>
  <c r="BA53" i="1" s="1"/>
  <c r="T85" i="3"/>
  <c r="T84" i="3" s="1"/>
  <c r="T83" i="3" s="1"/>
  <c r="R85" i="3"/>
  <c r="R84" i="3" s="1"/>
  <c r="R83" i="3" s="1"/>
  <c r="R82" i="3" s="1"/>
  <c r="P85" i="3"/>
  <c r="P84" i="3" s="1"/>
  <c r="P83" i="3" s="1"/>
  <c r="P82" i="3" s="1"/>
  <c r="AU53" i="1" s="1"/>
  <c r="BK85" i="3"/>
  <c r="J85" i="3"/>
  <c r="BE85" i="3" s="1"/>
  <c r="J58" i="3"/>
  <c r="J78" i="3"/>
  <c r="F78" i="3"/>
  <c r="F76" i="3"/>
  <c r="E74" i="3"/>
  <c r="F51" i="3"/>
  <c r="F49" i="3"/>
  <c r="E47" i="3"/>
  <c r="E45" i="3"/>
  <c r="J21" i="3"/>
  <c r="E21" i="3"/>
  <c r="J51" i="3" s="1"/>
  <c r="J20" i="3"/>
  <c r="J18" i="3"/>
  <c r="E18" i="3"/>
  <c r="F52" i="3" s="1"/>
  <c r="J17" i="3"/>
  <c r="J12" i="3"/>
  <c r="J49" i="3" s="1"/>
  <c r="E7" i="3"/>
  <c r="E72" i="3" s="1"/>
  <c r="AY52" i="1"/>
  <c r="AX52" i="1"/>
  <c r="BI200" i="2"/>
  <c r="BH200" i="2"/>
  <c r="BG200" i="2"/>
  <c r="BF200" i="2"/>
  <c r="BE200" i="2"/>
  <c r="T200" i="2"/>
  <c r="R200" i="2"/>
  <c r="P200" i="2"/>
  <c r="P194" i="2" s="1"/>
  <c r="BK200" i="2"/>
  <c r="J200" i="2"/>
  <c r="BI195" i="2"/>
  <c r="BH195" i="2"/>
  <c r="BG195" i="2"/>
  <c r="BF195" i="2"/>
  <c r="BE195" i="2"/>
  <c r="T195" i="2"/>
  <c r="T194" i="2" s="1"/>
  <c r="R195" i="2"/>
  <c r="R194" i="2" s="1"/>
  <c r="P195" i="2"/>
  <c r="BK195" i="2"/>
  <c r="BK194" i="2" s="1"/>
  <c r="J194" i="2" s="1"/>
  <c r="J71" i="2" s="1"/>
  <c r="J195" i="2"/>
  <c r="BI192" i="2"/>
  <c r="BH192" i="2"/>
  <c r="BG192" i="2"/>
  <c r="BF192" i="2"/>
  <c r="T192" i="2"/>
  <c r="R192" i="2"/>
  <c r="R189" i="2" s="1"/>
  <c r="P192" i="2"/>
  <c r="BK192" i="2"/>
  <c r="J192" i="2"/>
  <c r="BE192" i="2" s="1"/>
  <c r="BI190" i="2"/>
  <c r="BH190" i="2"/>
  <c r="BG190" i="2"/>
  <c r="BF190" i="2"/>
  <c r="BE190" i="2"/>
  <c r="T190" i="2"/>
  <c r="R190" i="2"/>
  <c r="P190" i="2"/>
  <c r="P189" i="2" s="1"/>
  <c r="BK190" i="2"/>
  <c r="BK189" i="2" s="1"/>
  <c r="J189" i="2" s="1"/>
  <c r="J70" i="2" s="1"/>
  <c r="J190" i="2"/>
  <c r="BI188" i="2"/>
  <c r="BH188" i="2"/>
  <c r="BG188" i="2"/>
  <c r="BF188" i="2"/>
  <c r="BE188" i="2"/>
  <c r="T188" i="2"/>
  <c r="R188" i="2"/>
  <c r="P188" i="2"/>
  <c r="BK188" i="2"/>
  <c r="J188" i="2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R180" i="2"/>
  <c r="P180" i="2"/>
  <c r="BK180" i="2"/>
  <c r="J180" i="2"/>
  <c r="BI178" i="2"/>
  <c r="BH178" i="2"/>
  <c r="BG178" i="2"/>
  <c r="BF178" i="2"/>
  <c r="BE178" i="2"/>
  <c r="T178" i="2"/>
  <c r="T175" i="2" s="1"/>
  <c r="R178" i="2"/>
  <c r="P178" i="2"/>
  <c r="BK178" i="2"/>
  <c r="BK175" i="2" s="1"/>
  <c r="J175" i="2" s="1"/>
  <c r="J178" i="2"/>
  <c r="BI176" i="2"/>
  <c r="BH176" i="2"/>
  <c r="BG176" i="2"/>
  <c r="BF176" i="2"/>
  <c r="BE176" i="2"/>
  <c r="T176" i="2"/>
  <c r="R176" i="2"/>
  <c r="R175" i="2" s="1"/>
  <c r="P176" i="2"/>
  <c r="P175" i="2" s="1"/>
  <c r="BK176" i="2"/>
  <c r="J176" i="2"/>
  <c r="J69" i="2"/>
  <c r="BI173" i="2"/>
  <c r="BH173" i="2"/>
  <c r="BG173" i="2"/>
  <c r="BF173" i="2"/>
  <c r="BE173" i="2"/>
  <c r="T173" i="2"/>
  <c r="R173" i="2"/>
  <c r="P173" i="2"/>
  <c r="BK173" i="2"/>
  <c r="J173" i="2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BE169" i="2"/>
  <c r="T169" i="2"/>
  <c r="R169" i="2"/>
  <c r="P169" i="2"/>
  <c r="BK169" i="2"/>
  <c r="J169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BE160" i="2"/>
  <c r="T160" i="2"/>
  <c r="R160" i="2"/>
  <c r="P160" i="2"/>
  <c r="BK160" i="2"/>
  <c r="J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BE158" i="2"/>
  <c r="T158" i="2"/>
  <c r="R158" i="2"/>
  <c r="P158" i="2"/>
  <c r="P156" i="2" s="1"/>
  <c r="BK158" i="2"/>
  <c r="J158" i="2"/>
  <c r="BI157" i="2"/>
  <c r="BH157" i="2"/>
  <c r="BG157" i="2"/>
  <c r="BF157" i="2"/>
  <c r="T157" i="2"/>
  <c r="T156" i="2" s="1"/>
  <c r="R157" i="2"/>
  <c r="P157" i="2"/>
  <c r="BK157" i="2"/>
  <c r="BK156" i="2" s="1"/>
  <c r="J156" i="2" s="1"/>
  <c r="J67" i="2" s="1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BE154" i="2"/>
  <c r="T154" i="2"/>
  <c r="R154" i="2"/>
  <c r="P154" i="2"/>
  <c r="BK154" i="2"/>
  <c r="J154" i="2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BE151" i="2"/>
  <c r="T151" i="2"/>
  <c r="R151" i="2"/>
  <c r="P151" i="2"/>
  <c r="BK151" i="2"/>
  <c r="J151" i="2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BE141" i="2"/>
  <c r="T141" i="2"/>
  <c r="R141" i="2"/>
  <c r="P141" i="2"/>
  <c r="BK141" i="2"/>
  <c r="J141" i="2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R135" i="2" s="1"/>
  <c r="P137" i="2"/>
  <c r="BK137" i="2"/>
  <c r="J137" i="2"/>
  <c r="BE137" i="2" s="1"/>
  <c r="BI136" i="2"/>
  <c r="BH136" i="2"/>
  <c r="BG136" i="2"/>
  <c r="BF136" i="2"/>
  <c r="T136" i="2"/>
  <c r="T135" i="2" s="1"/>
  <c r="R136" i="2"/>
  <c r="P136" i="2"/>
  <c r="P135" i="2" s="1"/>
  <c r="BK136" i="2"/>
  <c r="BK135" i="2" s="1"/>
  <c r="J135" i="2" s="1"/>
  <c r="J65" i="2" s="1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BE133" i="2"/>
  <c r="T133" i="2"/>
  <c r="R133" i="2"/>
  <c r="P133" i="2"/>
  <c r="BK133" i="2"/>
  <c r="J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BE131" i="2"/>
  <c r="T131" i="2"/>
  <c r="R131" i="2"/>
  <c r="P131" i="2"/>
  <c r="BK131" i="2"/>
  <c r="J131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T126" i="2"/>
  <c r="R126" i="2"/>
  <c r="R125" i="2" s="1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BE123" i="2"/>
  <c r="T123" i="2"/>
  <c r="R123" i="2"/>
  <c r="P123" i="2"/>
  <c r="BK123" i="2"/>
  <c r="J123" i="2"/>
  <c r="BI121" i="2"/>
  <c r="BH121" i="2"/>
  <c r="BG121" i="2"/>
  <c r="BF121" i="2"/>
  <c r="T121" i="2"/>
  <c r="R121" i="2"/>
  <c r="P121" i="2"/>
  <c r="P119" i="2" s="1"/>
  <c r="BK121" i="2"/>
  <c r="J121" i="2"/>
  <c r="BE121" i="2" s="1"/>
  <c r="BI120" i="2"/>
  <c r="BH120" i="2"/>
  <c r="BG120" i="2"/>
  <c r="BF120" i="2"/>
  <c r="T120" i="2"/>
  <c r="T119" i="2" s="1"/>
  <c r="R120" i="2"/>
  <c r="P120" i="2"/>
  <c r="BK120" i="2"/>
  <c r="J120" i="2"/>
  <c r="BE120" i="2" s="1"/>
  <c r="BI117" i="2"/>
  <c r="BH117" i="2"/>
  <c r="BG117" i="2"/>
  <c r="BF117" i="2"/>
  <c r="T117" i="2"/>
  <c r="R117" i="2"/>
  <c r="R115" i="2" s="1"/>
  <c r="P117" i="2"/>
  <c r="BK117" i="2"/>
  <c r="J117" i="2"/>
  <c r="BE117" i="2" s="1"/>
  <c r="BI116" i="2"/>
  <c r="BH116" i="2"/>
  <c r="BG116" i="2"/>
  <c r="BF116" i="2"/>
  <c r="BE116" i="2"/>
  <c r="T116" i="2"/>
  <c r="T115" i="2" s="1"/>
  <c r="R116" i="2"/>
  <c r="P116" i="2"/>
  <c r="P115" i="2" s="1"/>
  <c r="BK116" i="2"/>
  <c r="BK115" i="2" s="1"/>
  <c r="J116" i="2"/>
  <c r="BI113" i="2"/>
  <c r="BH113" i="2"/>
  <c r="BG113" i="2"/>
  <c r="BF113" i="2"/>
  <c r="BE113" i="2"/>
  <c r="T113" i="2"/>
  <c r="R113" i="2"/>
  <c r="P113" i="2"/>
  <c r="BK113" i="2"/>
  <c r="J113" i="2"/>
  <c r="BI111" i="2"/>
  <c r="BH111" i="2"/>
  <c r="BG111" i="2"/>
  <c r="BF111" i="2"/>
  <c r="T111" i="2"/>
  <c r="T109" i="2" s="1"/>
  <c r="R111" i="2"/>
  <c r="P111" i="2"/>
  <c r="BK111" i="2"/>
  <c r="J111" i="2"/>
  <c r="BE111" i="2" s="1"/>
  <c r="BI110" i="2"/>
  <c r="BH110" i="2"/>
  <c r="BG110" i="2"/>
  <c r="BF110" i="2"/>
  <c r="BE110" i="2"/>
  <c r="T110" i="2"/>
  <c r="R110" i="2"/>
  <c r="R109" i="2" s="1"/>
  <c r="P110" i="2"/>
  <c r="P109" i="2" s="1"/>
  <c r="BK110" i="2"/>
  <c r="BK109" i="2" s="1"/>
  <c r="J109" i="2" s="1"/>
  <c r="J60" i="2" s="1"/>
  <c r="J110" i="2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T105" i="2"/>
  <c r="T104" i="2" s="1"/>
  <c r="R105" i="2"/>
  <c r="R104" i="2" s="1"/>
  <c r="P105" i="2"/>
  <c r="P104" i="2" s="1"/>
  <c r="BK105" i="2"/>
  <c r="J105" i="2"/>
  <c r="BE105" i="2" s="1"/>
  <c r="BI103" i="2"/>
  <c r="BH103" i="2"/>
  <c r="BG103" i="2"/>
  <c r="BF103" i="2"/>
  <c r="BE103" i="2"/>
  <c r="T103" i="2"/>
  <c r="R103" i="2"/>
  <c r="P103" i="2"/>
  <c r="BK103" i="2"/>
  <c r="J103" i="2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BE97" i="2"/>
  <c r="T97" i="2"/>
  <c r="R97" i="2"/>
  <c r="P97" i="2"/>
  <c r="BK97" i="2"/>
  <c r="J97" i="2"/>
  <c r="BI96" i="2"/>
  <c r="BH96" i="2"/>
  <c r="F33" i="2" s="1"/>
  <c r="BC52" i="1" s="1"/>
  <c r="BG96" i="2"/>
  <c r="BF96" i="2"/>
  <c r="T96" i="2"/>
  <c r="R96" i="2"/>
  <c r="R93" i="2" s="1"/>
  <c r="R92" i="2" s="1"/>
  <c r="P96" i="2"/>
  <c r="BK96" i="2"/>
  <c r="J96" i="2"/>
  <c r="BE96" i="2" s="1"/>
  <c r="BI94" i="2"/>
  <c r="BH94" i="2"/>
  <c r="BG94" i="2"/>
  <c r="BF94" i="2"/>
  <c r="BE94" i="2"/>
  <c r="T94" i="2"/>
  <c r="R94" i="2"/>
  <c r="P94" i="2"/>
  <c r="BK94" i="2"/>
  <c r="J94" i="2"/>
  <c r="F88" i="2"/>
  <c r="F87" i="2"/>
  <c r="J85" i="2"/>
  <c r="F85" i="2"/>
  <c r="E83" i="2"/>
  <c r="F52" i="2"/>
  <c r="F51" i="2"/>
  <c r="F49" i="2"/>
  <c r="E47" i="2"/>
  <c r="J21" i="2"/>
  <c r="E21" i="2"/>
  <c r="J87" i="2" s="1"/>
  <c r="J20" i="2"/>
  <c r="J18" i="2"/>
  <c r="E18" i="2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30" i="2" l="1"/>
  <c r="AV52" i="1" s="1"/>
  <c r="J51" i="2"/>
  <c r="T93" i="2"/>
  <c r="T92" i="2" s="1"/>
  <c r="F32" i="2"/>
  <c r="BB52" i="1" s="1"/>
  <c r="R119" i="2"/>
  <c r="T125" i="2"/>
  <c r="R138" i="2"/>
  <c r="R114" i="2" s="1"/>
  <c r="R91" i="2" s="1"/>
  <c r="P138" i="2"/>
  <c r="R156" i="2"/>
  <c r="P161" i="2"/>
  <c r="BK161" i="2"/>
  <c r="J161" i="2" s="1"/>
  <c r="J68" i="2" s="1"/>
  <c r="T189" i="2"/>
  <c r="J30" i="3"/>
  <c r="AV53" i="1" s="1"/>
  <c r="AT53" i="1" s="1"/>
  <c r="F30" i="3"/>
  <c r="AZ53" i="1" s="1"/>
  <c r="T82" i="3"/>
  <c r="P92" i="4"/>
  <c r="R86" i="5"/>
  <c r="J30" i="5"/>
  <c r="AV55" i="1" s="1"/>
  <c r="AT55" i="1" s="1"/>
  <c r="J115" i="2"/>
  <c r="J62" i="2" s="1"/>
  <c r="BK114" i="2"/>
  <c r="J114" i="2" s="1"/>
  <c r="J61" i="2" s="1"/>
  <c r="BK93" i="2"/>
  <c r="F30" i="2"/>
  <c r="AZ52" i="1" s="1"/>
  <c r="F34" i="2"/>
  <c r="BD52" i="1" s="1"/>
  <c r="T138" i="2"/>
  <c r="T114" i="2" s="1"/>
  <c r="R161" i="2"/>
  <c r="R97" i="5"/>
  <c r="T85" i="5"/>
  <c r="P93" i="2"/>
  <c r="P92" i="2" s="1"/>
  <c r="J31" i="2"/>
  <c r="AW52" i="1" s="1"/>
  <c r="F31" i="2"/>
  <c r="BA52" i="1" s="1"/>
  <c r="BK104" i="2"/>
  <c r="J104" i="2" s="1"/>
  <c r="J59" i="2" s="1"/>
  <c r="BK119" i="2"/>
  <c r="J119" i="2" s="1"/>
  <c r="J63" i="2" s="1"/>
  <c r="P125" i="2"/>
  <c r="P114" i="2" s="1"/>
  <c r="BK125" i="2"/>
  <c r="J125" i="2" s="1"/>
  <c r="J64" i="2" s="1"/>
  <c r="BK138" i="2"/>
  <c r="J138" i="2" s="1"/>
  <c r="J66" i="2" s="1"/>
  <c r="T161" i="2"/>
  <c r="R83" i="4"/>
  <c r="BK92" i="4"/>
  <c r="J92" i="4" s="1"/>
  <c r="J60" i="4" s="1"/>
  <c r="BK82" i="4"/>
  <c r="J82" i="4" s="1"/>
  <c r="J93" i="4"/>
  <c r="J61" i="4" s="1"/>
  <c r="F31" i="5"/>
  <c r="BA55" i="1" s="1"/>
  <c r="E81" i="2"/>
  <c r="F79" i="3"/>
  <c r="BK88" i="3"/>
  <c r="E72" i="4"/>
  <c r="F33" i="4"/>
  <c r="BC54" i="1" s="1"/>
  <c r="BC51" i="1" s="1"/>
  <c r="R93" i="4"/>
  <c r="P108" i="4"/>
  <c r="F31" i="4"/>
  <c r="BA54" i="1" s="1"/>
  <c r="J84" i="4"/>
  <c r="J58" i="4" s="1"/>
  <c r="F32" i="5"/>
  <c r="BB55" i="1" s="1"/>
  <c r="R103" i="5"/>
  <c r="P107" i="5"/>
  <c r="P97" i="5" s="1"/>
  <c r="P85" i="5" s="1"/>
  <c r="AU55" i="1" s="1"/>
  <c r="BK97" i="5"/>
  <c r="J97" i="5" s="1"/>
  <c r="J61" i="5" s="1"/>
  <c r="J31" i="6"/>
  <c r="AW56" i="1" s="1"/>
  <c r="AT56" i="1" s="1"/>
  <c r="F31" i="6"/>
  <c r="BA56" i="1" s="1"/>
  <c r="E70" i="7"/>
  <c r="R80" i="7"/>
  <c r="F32" i="7"/>
  <c r="BB57" i="1" s="1"/>
  <c r="J76" i="3"/>
  <c r="J30" i="4"/>
  <c r="AV54" i="1" s="1"/>
  <c r="AT54" i="1" s="1"/>
  <c r="F30" i="4"/>
  <c r="AZ54" i="1" s="1"/>
  <c r="P87" i="4"/>
  <c r="P83" i="4" s="1"/>
  <c r="P82" i="4" s="1"/>
  <c r="AU54" i="1" s="1"/>
  <c r="T93" i="4"/>
  <c r="T92" i="4" s="1"/>
  <c r="R108" i="4"/>
  <c r="J83" i="4"/>
  <c r="J57" i="4" s="1"/>
  <c r="T83" i="4"/>
  <c r="F52" i="5"/>
  <c r="BK81" i="6"/>
  <c r="BK88" i="7"/>
  <c r="F32" i="3"/>
  <c r="BB53" i="1" s="1"/>
  <c r="J51" i="4"/>
  <c r="F30" i="5"/>
  <c r="AZ55" i="1" s="1"/>
  <c r="BK86" i="5"/>
  <c r="F52" i="7"/>
  <c r="F77" i="7"/>
  <c r="J82" i="7"/>
  <c r="J58" i="7" s="1"/>
  <c r="BK81" i="7"/>
  <c r="F30" i="7"/>
  <c r="AZ57" i="1" s="1"/>
  <c r="F34" i="7"/>
  <c r="BD57" i="1" s="1"/>
  <c r="J30" i="7"/>
  <c r="AV57" i="1" s="1"/>
  <c r="AT57" i="1" s="1"/>
  <c r="J81" i="5"/>
  <c r="J76" i="6"/>
  <c r="J76" i="7"/>
  <c r="F31" i="7"/>
  <c r="BA57" i="1" s="1"/>
  <c r="AY51" i="1" l="1"/>
  <c r="W29" i="1"/>
  <c r="BK87" i="7"/>
  <c r="J87" i="7" s="1"/>
  <c r="J59" i="7" s="1"/>
  <c r="J88" i="7"/>
  <c r="J60" i="7" s="1"/>
  <c r="J81" i="6"/>
  <c r="J57" i="6" s="1"/>
  <c r="BK80" i="6"/>
  <c r="J80" i="6" s="1"/>
  <c r="BK80" i="7"/>
  <c r="J80" i="7" s="1"/>
  <c r="J81" i="7"/>
  <c r="J57" i="7" s="1"/>
  <c r="BK85" i="5"/>
  <c r="J85" i="5" s="1"/>
  <c r="J86" i="5"/>
  <c r="J57" i="5" s="1"/>
  <c r="T82" i="4"/>
  <c r="R92" i="4"/>
  <c r="J93" i="2"/>
  <c r="J58" i="2" s="1"/>
  <c r="BK92" i="2"/>
  <c r="R85" i="5"/>
  <c r="J56" i="4"/>
  <c r="J27" i="4"/>
  <c r="BD51" i="1"/>
  <c r="W30" i="1" s="1"/>
  <c r="BB51" i="1"/>
  <c r="BA51" i="1"/>
  <c r="J88" i="3"/>
  <c r="J60" i="3" s="1"/>
  <c r="BK87" i="3"/>
  <c r="R82" i="4"/>
  <c r="P91" i="2"/>
  <c r="AU52" i="1" s="1"/>
  <c r="AU51" i="1" s="1"/>
  <c r="AZ51" i="1"/>
  <c r="T91" i="2"/>
  <c r="AT52" i="1"/>
  <c r="AW51" i="1" l="1"/>
  <c r="AK27" i="1" s="1"/>
  <c r="W27" i="1"/>
  <c r="J56" i="7"/>
  <c r="J27" i="7"/>
  <c r="BK91" i="2"/>
  <c r="J91" i="2" s="1"/>
  <c r="J92" i="2"/>
  <c r="J57" i="2" s="1"/>
  <c r="J27" i="6"/>
  <c r="J56" i="6"/>
  <c r="W28" i="1"/>
  <c r="AX51" i="1"/>
  <c r="J87" i="3"/>
  <c r="J59" i="3" s="1"/>
  <c r="BK82" i="3"/>
  <c r="J82" i="3" s="1"/>
  <c r="W26" i="1"/>
  <c r="AV51" i="1"/>
  <c r="AG54" i="1"/>
  <c r="AN54" i="1" s="1"/>
  <c r="J36" i="4"/>
  <c r="J56" i="5"/>
  <c r="J27" i="5"/>
  <c r="AG57" i="1" l="1"/>
  <c r="AN57" i="1" s="1"/>
  <c r="J36" i="7"/>
  <c r="AT51" i="1"/>
  <c r="AK26" i="1"/>
  <c r="J56" i="3"/>
  <c r="J27" i="3"/>
  <c r="J36" i="6"/>
  <c r="AG56" i="1"/>
  <c r="AN56" i="1" s="1"/>
  <c r="AG55" i="1"/>
  <c r="AN55" i="1" s="1"/>
  <c r="J36" i="5"/>
  <c r="J56" i="2"/>
  <c r="J27" i="2"/>
  <c r="AG53" i="1" l="1"/>
  <c r="AN53" i="1" s="1"/>
  <c r="J36" i="3"/>
  <c r="J36" i="2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<sst xmlns="http://schemas.openxmlformats.org/spreadsheetml/2006/main" count="3796" uniqueCount="769">
  <si>
    <t>Export VZ</t>
  </si>
  <si>
    <t>List obsahuje:</t>
  </si>
  <si>
    <t>3.0</t>
  </si>
  <si>
    <t>ZAMOK</t>
  </si>
  <si>
    <t>False</t>
  </si>
  <si>
    <t>{f67caac4-a7d7-4f60-832b-0b74df4dcdab}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</si>
  <si>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</si>
  <si>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</si>
  <si>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</si>
  <si>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</si>
  <si>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</si>
  <si>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</si>
  <si>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</si>
  <si>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</si>
  <si>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20160905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</si>
  <si>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</si>
  <si>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</si>
  <si>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sportovní hala</t>
  </si>
  <si>
    <t>0,1</t>
  </si>
  <si>
    <t>KSO:</t>
  </si>
  <si>
    <t/>
  </si>
  <si>
    <t>CC-CZ:</t>
  </si>
  <si>
    <t>1</t>
  </si>
  <si>
    <t>Místo:</t>
  </si>
  <si>
    <t>Česká Lípa</t>
  </si>
  <si>
    <t>Datum:</t>
  </si>
  <si>
    <t>5. 9. 2016</t>
  </si>
  <si>
    <t>10</t>
  </si>
  <si>
    <t>100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</si>
  <si>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</si>
  <si>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</si>
  <si>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</si>
  <si>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</si>
  <si>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</si>
  <si>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</si>
  <si>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</si>
  <si>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</si>
  <si>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</si>
  <si>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</si>
  <si>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</si>
  <si>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</si>
  <si>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</si>
  <si>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</si>
  <si>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</si>
  <si>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</si>
  <si>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</si>
  <si>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</si>
  <si>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</si>
  <si>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</si>
  <si>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</si>
  <si>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</si>
  <si>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</si>
  <si>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</si>
  <si>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</si>
  <si>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</si>
  <si>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</si>
  <si>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</si>
  <si>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</si>
  <si>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</si>
  <si>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</si>
  <si>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</si>
  <si>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</si>
  <si>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</si>
  <si>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</si>
  <si>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</si>
  <si>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</si>
  <si>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</si>
  <si>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</si>
  <si>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</si>
  <si>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</si>
  <si>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</si>
  <si>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</si>
  <si>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</si>
  <si>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</si>
  <si>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</si>
  <si>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</si>
  <si>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</si>
  <si>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</si>
  <si>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20160905a</t>
  </si>
  <si>
    <t>Pánské šatny hala</t>
  </si>
  <si>
    <t>STA</t>
  </si>
  <si>
    <t>{cc0a9a5f-5387-4f13-bf6a-e692ce391a93}</t>
  </si>
  <si>
    <t>2</t>
  </si>
  <si>
    <t>20160905b</t>
  </si>
  <si>
    <t>podlaha sál</t>
  </si>
  <si>
    <t>{3a51d79a-8bb3-489e-aa45-f0d8dd36f580}</t>
  </si>
  <si>
    <t>20160905c</t>
  </si>
  <si>
    <t>podlaha spining</t>
  </si>
  <si>
    <t>{c091c462-8a1f-49dd-b9b8-02f5d7628117}</t>
  </si>
  <si>
    <t>20160905d</t>
  </si>
  <si>
    <t>dámské šatny přístavba</t>
  </si>
  <si>
    <t>{b66dd4f9-ef0f-4900-b7ed-58cbc4925cb7}</t>
  </si>
  <si>
    <t>20160905e</t>
  </si>
  <si>
    <t>sauna</t>
  </si>
  <si>
    <t>{dffd0017-dce9-41b0-a7ea-6983e49bd11e}</t>
  </si>
  <si>
    <t>20160905f</t>
  </si>
  <si>
    <t>chodba hala</t>
  </si>
  <si>
    <t>{ab783a31-3014-4ad6-838b-31d2cad5440a}</t>
  </si>
  <si>
    <t>Zpět na list:</t>
  </si>
  <si>
    <t>KRYCÍ LIST SOUPISU</t>
  </si>
  <si>
    <t>Objekt:</t>
  </si>
  <si>
    <t>20160905a - Pánské šatny hala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</si>
  <si>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</si>
  <si>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</si>
  <si>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</si>
  <si>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</si>
  <si>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</si>
  <si>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</si>
  <si>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</si>
  <si>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</si>
  <si>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</si>
  <si>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</si>
  <si>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</si>
  <si>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</si>
  <si>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</si>
  <si>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748 - Elektromontáže - osvětlovací zařízení a svítidla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</si>
  <si>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</si>
  <si>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</si>
  <si>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</si>
  <si>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</si>
  <si>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</si>
  <si>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</si>
  <si>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</si>
  <si>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</si>
  <si>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</si>
  <si>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</si>
  <si>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</si>
  <si>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</si>
  <si>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</si>
  <si>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</si>
  <si>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</si>
  <si>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</si>
  <si>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</si>
  <si>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</si>
  <si>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</si>
  <si>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</si>
  <si>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</si>
  <si>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</si>
  <si>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</si>
  <si>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</si>
  <si>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</si>
  <si>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</si>
  <si>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612325422</t>
  </si>
  <si>
    <t>Oprava vápenocementové nebo vápenné omítky vnitřních ploch štukové dvouvrstvé, tloušťky do 20 mm stěn, v rozsahu opravované plochy přes 10 do 30%</t>
  </si>
  <si>
    <t>m2</t>
  </si>
  <si>
    <t>CS ÚRS 2016 02</t>
  </si>
  <si>
    <t>4</t>
  </si>
  <si>
    <t>1436662373</t>
  </si>
  <si>
    <t>VV</t>
  </si>
  <si>
    <t>(7,35+4,1)*2*2,8</t>
  </si>
  <si>
    <t>613311131</t>
  </si>
  <si>
    <t>Potažení vnitřních ploch štukem tloušťky do 3 mm svislých konstrukcí pilířů nebo sloupů</t>
  </si>
  <si>
    <t>2022677137</t>
  </si>
  <si>
    <t>3</t>
  </si>
  <si>
    <t>622211011</t>
  </si>
  <si>
    <t>Montáž kontaktního zateplení z polystyrenových desek nebo z kombinovaných desek na vnější stěny, tloušťky desek přes 40 do 80 mm</t>
  </si>
  <si>
    <t>2067063943</t>
  </si>
  <si>
    <t>(1,15+0,5)*2/2*2,7</t>
  </si>
  <si>
    <t>2,8*0,5</t>
  </si>
  <si>
    <t>Součet</t>
  </si>
  <si>
    <t>M</t>
  </si>
  <si>
    <t>283764170</t>
  </si>
  <si>
    <t>deska z polystyrénu XPS, hrana polodrážková a hladký povrch tl 50 mm</t>
  </si>
  <si>
    <t>8</t>
  </si>
  <si>
    <t>466826374</t>
  </si>
  <si>
    <t>5,855*1,02 'Přepočtené koeficientem množství</t>
  </si>
  <si>
    <t>5</t>
  </si>
  <si>
    <t>632451445</t>
  </si>
  <si>
    <t>Potěr pískocementový běžný tl. přes 30 do 40 mm tř. C 20</t>
  </si>
  <si>
    <t>459193244</t>
  </si>
  <si>
    <t>9</t>
  </si>
  <si>
    <t>Ostatní konstrukce a práce, bourání</t>
  </si>
  <si>
    <t>965081223</t>
  </si>
  <si>
    <t>Bourání podlah z dlaždic bez podkladního lože nebo mazaniny, s jakoukoliv výplní spár keramických nebo xylolitových tl. přes 10 mm plochy přes 1 m2</t>
  </si>
  <si>
    <t>1476175744</t>
  </si>
  <si>
    <t>11,825+2,85*0,2*2</t>
  </si>
  <si>
    <t>7</t>
  </si>
  <si>
    <t>978059541</t>
  </si>
  <si>
    <t>Odsekání obkladů stěn včetně otlučení podkladní omítky až na zdivo z obkládaček vnitřních, z jakýchkoliv materiálů, plochy přes 1 m2</t>
  </si>
  <si>
    <t>1554943004</t>
  </si>
  <si>
    <t>4,15*2,1*2+2,85*2,1*2-1,6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</si>
  <si>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</si>
  <si>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</si>
  <si>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</si>
  <si>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</si>
  <si>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</si>
  <si>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330701140</t>
  </si>
  <si>
    <t>997013509</t>
  </si>
  <si>
    <t>Odvoz suti a vybouraných hmot na skládku nebo meziskládku se složením, na vzdálenost Příplatek k ceně za každý další i započatý 1 km přes 1 km</t>
  </si>
  <si>
    <t>-1904829906</t>
  </si>
  <si>
    <t>3,777*14 'Přepočtené koeficientem množství</t>
  </si>
  <si>
    <t>997013831</t>
  </si>
  <si>
    <t>Poplatek za uložení stavebního odpadu na skládce (skládkovné) směsného</t>
  </si>
  <si>
    <t>2121310903</t>
  </si>
  <si>
    <t>PSV</t>
  </si>
  <si>
    <t>Práce a dodávky PSV</t>
  </si>
  <si>
    <t>711</t>
  </si>
  <si>
    <t>Izolace proti vodě, vlhkosti a plynům</t>
  </si>
  <si>
    <t>11</t>
  </si>
  <si>
    <t>711193121</t>
  </si>
  <si>
    <t>Izolace proti zemní vlhkosti ostatní těsnicí kaší flexibilní minerální na ploše vodorovné V</t>
  </si>
  <si>
    <t>16</t>
  </si>
  <si>
    <t>1181407530</t>
  </si>
  <si>
    <t>12</t>
  </si>
  <si>
    <t>711193131</t>
  </si>
  <si>
    <t>Izolace proti zemní vlhkosti ostatní těsnicí kaší flexibilní minerální na ploše svislé S</t>
  </si>
  <si>
    <t>-628153683</t>
  </si>
  <si>
    <t>721</t>
  </si>
  <si>
    <t>Zdravotechnika - vnitřní kanalizace</t>
  </si>
  <si>
    <t>13</t>
  </si>
  <si>
    <t>721211422</t>
  </si>
  <si>
    <t>Podlahové vpusti se svislým odtokem DN 50/75/110 mřížka nerez 138x138</t>
  </si>
  <si>
    <t>kus</t>
  </si>
  <si>
    <t>-775000956</t>
  </si>
  <si>
    <t>14</t>
  </si>
  <si>
    <t>72121911R</t>
  </si>
  <si>
    <t>Odtokové sprchové žlaby montáž odtokových sprchových žlabů ostatních typů délky do 1000 mm</t>
  </si>
  <si>
    <t>m</t>
  </si>
  <si>
    <t>1134176090</t>
  </si>
  <si>
    <t>2,85*2</t>
  </si>
  <si>
    <t>55233115R</t>
  </si>
  <si>
    <t>žlábek podlahový do prostoru délky 2,85 ukončený na zdi se sifonem</t>
  </si>
  <si>
    <t>32</t>
  </si>
  <si>
    <t>-756891003</t>
  </si>
  <si>
    <t>721220801</t>
  </si>
  <si>
    <t>Demontáž zápachových uzávěrek do DN 70</t>
  </si>
  <si>
    <t>1117595728</t>
  </si>
  <si>
    <t>725</t>
  </si>
  <si>
    <t>Zdravotechnika - zařizovací předměty</t>
  </si>
  <si>
    <t>17</t>
  </si>
  <si>
    <t>725210916</t>
  </si>
  <si>
    <t>Opravy umyvadel odmontování umyvadla bez konzol a jeho zpětná montáž umyvadla bez zpětné montáže konzol se 2 stojánkovými ventily nebo se stojánkovou baterií</t>
  </si>
  <si>
    <t>-605158248</t>
  </si>
  <si>
    <t>18</t>
  </si>
  <si>
    <t>725210982</t>
  </si>
  <si>
    <t>Opravy umyvadel ostatní práce odmontování zápachové uzávěrky</t>
  </si>
  <si>
    <t>-2142368798</t>
  </si>
  <si>
    <t>19</t>
  </si>
  <si>
    <t>725210984</t>
  </si>
  <si>
    <t>Opravy umyvadel ostatní práce odmontování rohového ventilu G 1/2</t>
  </si>
  <si>
    <t>-688383008</t>
  </si>
  <si>
    <t>20</t>
  </si>
  <si>
    <t>725813111</t>
  </si>
  <si>
    <t>Ventily rohové bez připojovací trubičky nebo flexi hadičky G 1/2</t>
  </si>
  <si>
    <t>soubor</t>
  </si>
  <si>
    <t>-1991983926</t>
  </si>
  <si>
    <t>725813112</t>
  </si>
  <si>
    <t xml:space="preserve">Ventily rohové bez připojovací trubičky nebo flexi hadičky pračkové G 3/4 </t>
  </si>
  <si>
    <t>773398412</t>
  </si>
  <si>
    <t>22</t>
  </si>
  <si>
    <t>725840860</t>
  </si>
  <si>
    <t>Demontáž baterií sprchových diferenciálních T 1954 sprchových ramen T 1305 nebo sprch táhlových T 2772</t>
  </si>
  <si>
    <t>-279124368</t>
  </si>
  <si>
    <t>23</t>
  </si>
  <si>
    <t>725841331</t>
  </si>
  <si>
    <t>Baterie sprchové podomítkové (zápustné) kompletní pákové</t>
  </si>
  <si>
    <t>1436157362</t>
  </si>
  <si>
    <t>24</t>
  </si>
  <si>
    <t>725861102</t>
  </si>
  <si>
    <t xml:space="preserve">Zápachové uzávěrky zařizovacích předmětů pro umyvadla DN 40 </t>
  </si>
  <si>
    <t>-206298481</t>
  </si>
  <si>
    <t>25</t>
  </si>
  <si>
    <t>998725101</t>
  </si>
  <si>
    <t>Přesun hmot pro zařizovací předměty stanovený z hmotnosti přesunovaného materiálu vodorovná dopravní vzdálenost do 50 m v objektech výšky do 6 m</t>
  </si>
  <si>
    <t>-2014033597</t>
  </si>
  <si>
    <t>748</t>
  </si>
  <si>
    <t>Elektromontáže - osvětlovací zařízení a svítidla</t>
  </si>
  <si>
    <t>26</t>
  </si>
  <si>
    <t>748111113</t>
  </si>
  <si>
    <t>Montáž svítidel žárovkových se zapojením vodičů bytových nebo společenských místností stropních přisazených 2 zdroje</t>
  </si>
  <si>
    <t>412325489</t>
  </si>
  <si>
    <t>27</t>
  </si>
  <si>
    <t>748111113-D</t>
  </si>
  <si>
    <t>Demontáž svítidel žárovkových se zapojením vodičů bytových nebo společenských místností stropních přisazených 2 zdroje</t>
  </si>
  <si>
    <t>1857299634</t>
  </si>
  <si>
    <t>763</t>
  </si>
  <si>
    <t>Konstrukce suché výstavby</t>
  </si>
  <si>
    <t>28</t>
  </si>
  <si>
    <t>763111333</t>
  </si>
  <si>
    <t>Příčka ze sádrokartonových desek s nosnou konstrukcí z jednoduchých ocelových profilů UW, CW jednoduše opláštěná deskou impregnovanou H2 tl. 12,5 mm, příčka tl. 100 mm, profil 75 TI tl. 60 mm, EI 30, Rw 45 dB</t>
  </si>
  <si>
    <t>-1857142028</t>
  </si>
  <si>
    <t>4,15*2,8*2+2,83*2,8</t>
  </si>
  <si>
    <t>29</t>
  </si>
  <si>
    <t>763111811</t>
  </si>
  <si>
    <t>Demontáž příček ze sádrokartonových desek s nosnou konstrukcí z ocelových profilů jednoduchých, opláštění jednoduché</t>
  </si>
  <si>
    <t>-1196257350</t>
  </si>
  <si>
    <t>30</t>
  </si>
  <si>
    <t>763131621</t>
  </si>
  <si>
    <t>Podhled ze sádrokartonových desek montáž desek, tl. 12,5 mm</t>
  </si>
  <si>
    <t>1123788605</t>
  </si>
  <si>
    <t>31</t>
  </si>
  <si>
    <t>590305230</t>
  </si>
  <si>
    <t>deska impregnovaná sdk 12,5 mm</t>
  </si>
  <si>
    <t>2065895868</t>
  </si>
  <si>
    <t>11,828*1,1 'Přepočtené koeficientem množství</t>
  </si>
  <si>
    <t>763131714</t>
  </si>
  <si>
    <t>Podhled ze sádrokartonových desek ostatní práce a konstrukce na podhledech ze sádrokartonových desek základní penetrační nátěr</t>
  </si>
  <si>
    <t>586828158</t>
  </si>
  <si>
    <t>33</t>
  </si>
  <si>
    <t>763131751</t>
  </si>
  <si>
    <t>Podhled ze sádrokartonových desek ostatní práce a konstrukce na podhledech ze sádrokartonových desek montáž parotěsné zábrany</t>
  </si>
  <si>
    <t>-611104743</t>
  </si>
  <si>
    <t>4,15*2,85</t>
  </si>
  <si>
    <t>34</t>
  </si>
  <si>
    <t>283292100</t>
  </si>
  <si>
    <t>folie podstřešní parotěsná PE role 1,5 x 50 m</t>
  </si>
  <si>
    <t>1901777797</t>
  </si>
  <si>
    <t>35</t>
  </si>
  <si>
    <t>763132811</t>
  </si>
  <si>
    <t>Demontáž podhledu nebo samostatného požárního předělu ze sádrokartonových desek desek, opláštění jednoduché</t>
  </si>
  <si>
    <t>-703412902</t>
  </si>
  <si>
    <t>36</t>
  </si>
  <si>
    <t>763181311</t>
  </si>
  <si>
    <t>Výplně otvorů konstrukcí ze sádrokartonových desek montáž zárubně kovové s příslušenstvím pro příčky výšky do 2,75 m nebo zátěže dveřního křídla do 25 kg, s profily CW a UW jednokřídlové</t>
  </si>
  <si>
    <t>-708042953</t>
  </si>
  <si>
    <t>37</t>
  </si>
  <si>
    <t>553315220</t>
  </si>
  <si>
    <t>zárubeň ocelová pro sádrokarton 100 800 L/P</t>
  </si>
  <si>
    <t>-266400905</t>
  </si>
  <si>
    <t>38</t>
  </si>
  <si>
    <t>998763101</t>
  </si>
  <si>
    <t>Přesun hmot pro dřevostavby stanovený z hmotnosti přesunovaného materiálu vodorovná dopravní vzdálenost do 50 m v objektech výšky přes 6 do 12 m</t>
  </si>
  <si>
    <t>328514170</t>
  </si>
  <si>
    <t>766</t>
  </si>
  <si>
    <t>Konstrukce truhlářské</t>
  </si>
  <si>
    <t>39</t>
  </si>
  <si>
    <t>766660001</t>
  </si>
  <si>
    <t>Montáž dveřních křídel dřevěných nebo plastových otevíravých do ocelové zárubně povrchově upravených jednokřídlových, šířky do 800 mm</t>
  </si>
  <si>
    <t>-350136630</t>
  </si>
  <si>
    <t>40</t>
  </si>
  <si>
    <t>725840850</t>
  </si>
  <si>
    <t>Demontáž baterií sprchových diferenciálních T 1954 do G 3/4 x 1</t>
  </si>
  <si>
    <t>770484660</t>
  </si>
  <si>
    <t>41</t>
  </si>
  <si>
    <t>611627720</t>
  </si>
  <si>
    <t>dveře vnitřní hladké foliované plné 1křídlé 80x197 cm</t>
  </si>
  <si>
    <t>944068758</t>
  </si>
  <si>
    <t>42</t>
  </si>
  <si>
    <t>549146200</t>
  </si>
  <si>
    <t>kování vrchní dveřní klika včetně rozet a montážního materiálu R PZ nerez PK</t>
  </si>
  <si>
    <t>1185334394</t>
  </si>
  <si>
    <t>771</t>
  </si>
  <si>
    <t>Podlahy z dlaždic</t>
  </si>
  <si>
    <t>43</t>
  </si>
  <si>
    <t>771474111</t>
  </si>
  <si>
    <t>Montáž soklíků z dlaždic keramických lepených flexibilním lepidlem rovných výšky do 65 mm</t>
  </si>
  <si>
    <t>-1500910645</t>
  </si>
  <si>
    <t>7,35*2+4,1*2+2</t>
  </si>
  <si>
    <t>44</t>
  </si>
  <si>
    <t>597613120</t>
  </si>
  <si>
    <t>sokl - podlahy (barevné) 30 x 8 x 0,8 cm I. j.</t>
  </si>
  <si>
    <t>2028147865</t>
  </si>
  <si>
    <t>24,900*3,3</t>
  </si>
  <si>
    <t>82,17*1,1 'Přepočtené koeficientem množství</t>
  </si>
  <si>
    <t>45</t>
  </si>
  <si>
    <t>771574131</t>
  </si>
  <si>
    <t>Montáž podlah z dlaždic keramických lepených flexibilním lepidlem režných nebo glazovaných protiskluzných nebo reliefovaných do 50 ks/ m2</t>
  </si>
  <si>
    <t>-2003965879</t>
  </si>
  <si>
    <t>11,825+2,85*0,3*2</t>
  </si>
  <si>
    <t>46</t>
  </si>
  <si>
    <t>597611550</t>
  </si>
  <si>
    <t>dlaždice keramické - koupelny (barevné) 20 x 20 x 0,75 cm I. j. protiskluzové</t>
  </si>
  <si>
    <t>1162401979</t>
  </si>
  <si>
    <t>13,535*1,1 'Přepočtené koeficientem množství</t>
  </si>
  <si>
    <t>47</t>
  </si>
  <si>
    <t>771591172</t>
  </si>
  <si>
    <t>Podlahy - ostatní práce montáž ukončujícího profilu pro schodové hrany</t>
  </si>
  <si>
    <t>-389336998</t>
  </si>
  <si>
    <t>2,85*4</t>
  </si>
  <si>
    <t>48</t>
  </si>
  <si>
    <t>590541400</t>
  </si>
  <si>
    <t>profil schodový protiskluzový ušlechtilá ocel V2A, R 10 V 6 (2 x 1000 mm)</t>
  </si>
  <si>
    <t>-1394570714</t>
  </si>
  <si>
    <t>11,4*1,1 'Přepočtené koeficientem množství</t>
  </si>
  <si>
    <t>781</t>
  </si>
  <si>
    <t>Dokončovací práce - obklady</t>
  </si>
  <si>
    <t>49</t>
  </si>
  <si>
    <t>781414111</t>
  </si>
  <si>
    <t>Montáž obkladů vnitřních stěn z obkladaček a dekorů (listel) pórovinových lepených flexibilním lepidlem z obkladaček pravoúhlých do 22 ks/m2</t>
  </si>
  <si>
    <t>-855310442</t>
  </si>
  <si>
    <t>4,15*2,1*2+2,85*2,1*2-1,6-0,75*1,2</t>
  </si>
  <si>
    <t>50</t>
  </si>
  <si>
    <t>597610390</t>
  </si>
  <si>
    <t>obkládačky keramické - koupelny  (bílé i barevné) 20 x 25 x 0,68 cm I. j.</t>
  </si>
  <si>
    <t>2010984116</t>
  </si>
  <si>
    <t>26,9*1,1 'Přepočtené koeficientem množství</t>
  </si>
  <si>
    <t>51</t>
  </si>
  <si>
    <t>781491011</t>
  </si>
  <si>
    <t>Montáž zrcadel lepených silikonovým tmelem na podkladní omítku, plochy do 1 m2</t>
  </si>
  <si>
    <t>1573443292</t>
  </si>
  <si>
    <t>0,75*1,2</t>
  </si>
  <si>
    <t>52</t>
  </si>
  <si>
    <t>634651240</t>
  </si>
  <si>
    <t>zrcadlo nemontované čiré tl. 4 mm, max. rozměr 3210 x 2250 mm</t>
  </si>
  <si>
    <t>99124125</t>
  </si>
  <si>
    <t>0,9*1,1 'Přepočtené koeficientem množství</t>
  </si>
  <si>
    <t>53</t>
  </si>
  <si>
    <t>781494511</t>
  </si>
  <si>
    <t>Ostatní prvky plastové profily ukončovací a dilatační lepené flexibilním lepidlem ukončovací</t>
  </si>
  <si>
    <t>400211468</t>
  </si>
  <si>
    <t>(4,15+2,85)*2</t>
  </si>
  <si>
    <t>24,9</t>
  </si>
  <si>
    <t>54</t>
  </si>
  <si>
    <t>998781101</t>
  </si>
  <si>
    <t>Přesun hmot pro obklady keramické stanovený z hmotnosti přesunovaného materiálu vodorovná dopravní vzdálenost do 50 m v objektech výšky do 6 m</t>
  </si>
  <si>
    <t>1850729011</t>
  </si>
  <si>
    <t>783</t>
  </si>
  <si>
    <t>Dokončovací práce - nátěry</t>
  </si>
  <si>
    <t>55</t>
  </si>
  <si>
    <t>783315101</t>
  </si>
  <si>
    <t>Mezinátěr zámečnických konstrukcí jednonásobný syntetický standardní</t>
  </si>
  <si>
    <t>1418130563</t>
  </si>
  <si>
    <t>1,5*3</t>
  </si>
  <si>
    <t>56</t>
  </si>
  <si>
    <t>783317101</t>
  </si>
  <si>
    <t>Krycí nátěr (email) zámečnických konstrukcí jednonásobný syntetický standardní</t>
  </si>
  <si>
    <t>515513161</t>
  </si>
  <si>
    <t>4,5 "zárubně"</t>
  </si>
  <si>
    <t>784</t>
  </si>
  <si>
    <t>Dokončovací práce - malby a tapety</t>
  </si>
  <si>
    <t>57</t>
  </si>
  <si>
    <t>784211101</t>
  </si>
  <si>
    <t>Malby z malířských směsí otěruvzdorných za mokra dvojnásobné, bílé za mokra otěruvzdorné výborně v místnostech výšky do 3,80 m</t>
  </si>
  <si>
    <t>-249695806</t>
  </si>
  <si>
    <t>12+(4,15+2,85)*2*0,5</t>
  </si>
  <si>
    <t>(4,12+2,85+4,12)*2,6</t>
  </si>
  <si>
    <t>64,12</t>
  </si>
  <si>
    <t>58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</si>
  <si>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</si>
  <si>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</si>
  <si>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-1366649250</t>
  </si>
  <si>
    <t>20160905b - podlaha sál</t>
  </si>
  <si>
    <t xml:space="preserve">    767 - Konstrukce zámečnické</t>
  </si>
  <si>
    <t xml:space="preserve">    776 - Podlahy povlakové</t>
  </si>
  <si>
    <t>619991001</t>
  </si>
  <si>
    <t>Zakrytí vnitřních ploch před znečištěním včetně pozdějšího odkrytí podlah fólií přilepenou lepící páskou</t>
  </si>
  <si>
    <t>-651364491</t>
  </si>
  <si>
    <t>9,5*9,5</t>
  </si>
  <si>
    <t>767</t>
  </si>
  <si>
    <t>Konstrukce zámečnické</t>
  </si>
  <si>
    <t>767812611</t>
  </si>
  <si>
    <t>Montáž markýz fasádních šířky do 2000 mm</t>
  </si>
  <si>
    <t>320531239</t>
  </si>
  <si>
    <t>553465430</t>
  </si>
  <si>
    <t>Šířka zastřešení 1200mm, výška 2400mm,hl. 900mm. šířka bočnice 900-300mm. Upevnění na stěnu přes zateplovací systém. Polykarbonát 6mm</t>
  </si>
  <si>
    <t>147834189</t>
  </si>
  <si>
    <t>776</t>
  </si>
  <si>
    <t>Podlahy povlakové</t>
  </si>
  <si>
    <t>776111115</t>
  </si>
  <si>
    <t>Příprava podkladu broušení podlah stávajícího podkladu před litím stěrky</t>
  </si>
  <si>
    <t>520598712</t>
  </si>
  <si>
    <t>776121111</t>
  </si>
  <si>
    <t>Příprava podkladu penetrace vodou ředitelná na savý podklad (válečkováním) ředěná v poměru 1:3 podlah</t>
  </si>
  <si>
    <t>-1142690321</t>
  </si>
  <si>
    <t>776141111</t>
  </si>
  <si>
    <t>Příprava podkladu vyrovnání samonivelační stěrkou podlah min.pevnosti 20 MPa, tloušťky do 3 mm</t>
  </si>
  <si>
    <t>-1961984340</t>
  </si>
  <si>
    <t>776201814</t>
  </si>
  <si>
    <t>Demontáž povlakových podlahovin volně položených podlepených páskou</t>
  </si>
  <si>
    <t>-1681786726</t>
  </si>
  <si>
    <t>9,5*9,45</t>
  </si>
  <si>
    <t>776231111</t>
  </si>
  <si>
    <t xml:space="preserve">Montáž podlahovin z vinylu z lamel nebo čtverců </t>
  </si>
  <si>
    <t>652676249</t>
  </si>
  <si>
    <t>28411050R</t>
  </si>
  <si>
    <t xml:space="preserve">Podlahová krytina AEROBIC 9mm_x000D_
 Materiál: EVA (etylen vinyl acetate), pěna – pevná fáze 30 %, plynná fáze 70%_x000D_
 Air Flooring System Technology - Absorpce nárazu a restituce energie_x000D_
• Jednoduchá instalace a údržba - Perfektní modulární spojení jednotlivých dílů, podlaha nevyžaduje speciální údržbu_x000D_
• Personalizace - U všech typů podlah lze objednat vložení loga, speciální design, zónování_x000D_
• 5 let záruka - U všech našich produktů můžete využít prodloužené záruky 2 až 5 let_x000D_
• Antibakteriální - Brání šíření bakterií a plísní._x000D_
• Reakce s ohněm - Lze vyrobit se zvýšenou odolností proti ohni. V základu podlahy splňují normu Efl - EN 12501-1_x000D_
• Útlum hluku - Snížení hluku až o 21 dB_x000D_
• Voděodolnost - Podlahy mají uzavřené póry, jsou nepropustné a splňují normu ASTM D570_x000D_
• Tepelná izolace - Vzduchové mikro bublinky fungují jako přirozená izolace chladu a vlhkosti </t>
  </si>
  <si>
    <t>782901930</t>
  </si>
  <si>
    <t>89,775*1,1 'Přepočtené koeficientem množství</t>
  </si>
  <si>
    <t>784181101</t>
  </si>
  <si>
    <t>Penetrace podkladu jednonásobná základní akrylátová v místnostech výšky do 3,80 m</t>
  </si>
  <si>
    <t>-1042752123</t>
  </si>
  <si>
    <t>(9,5+9,45)*2*2,8</t>
  </si>
  <si>
    <t>784221101</t>
  </si>
  <si>
    <t>Malby z malířských směsí otěruvzdorných za sucha dvojnásobné, bílé za sucha otěruvzdorné dobře v místnostech výšky do 3,80 m</t>
  </si>
  <si>
    <t>-798062810</t>
  </si>
  <si>
    <t>784221153</t>
  </si>
  <si>
    <t>Malby z malířských směsí otěruvzdorných za sucha Příplatek k cenám dvojnásobných maleb na tónovacích automatech, v odstínu středně sytém</t>
  </si>
  <si>
    <t>876085943</t>
  </si>
  <si>
    <t>20160905c - podlaha spining</t>
  </si>
  <si>
    <t>-1887844432</t>
  </si>
  <si>
    <t>88,2</t>
  </si>
  <si>
    <t>1796040958</t>
  </si>
  <si>
    <t>-1876000047</t>
  </si>
  <si>
    <t>0,165*14 'Přepočtené koeficientem množství</t>
  </si>
  <si>
    <t>-1592485620</t>
  </si>
  <si>
    <t>776111311</t>
  </si>
  <si>
    <t>Příprava podkladu vysátí podlah</t>
  </si>
  <si>
    <t>-1065568649</t>
  </si>
  <si>
    <t>-1968214548</t>
  </si>
  <si>
    <t>776141112</t>
  </si>
  <si>
    <t>Příprava podkladu vyrovnání samonivelační stěrkou podlah min.pevnosti 20 MPa, tloušťky přes 3 do 5 mm</t>
  </si>
  <si>
    <t>-27562323</t>
  </si>
  <si>
    <t>776201811</t>
  </si>
  <si>
    <t>Demontáž povlakových podlahovin lepených ručně bez podložky</t>
  </si>
  <si>
    <t>1161786402</t>
  </si>
  <si>
    <t>8,26*7,5</t>
  </si>
  <si>
    <t>776221111</t>
  </si>
  <si>
    <t>Montáž podlahovin z PVC lepením standardním lepidlem z pásů standardních</t>
  </si>
  <si>
    <t>1151840634</t>
  </si>
  <si>
    <t>284110110</t>
  </si>
  <si>
    <t>PVC heterogen.zátěž. akustické antibakter., nášlap. vrstva 0,70 mm, R 10, zátěž 34/43,otlak do 0,06 mm,útlum 15dB,Bfl S1</t>
  </si>
  <si>
    <t>1649744071</t>
  </si>
  <si>
    <t>61,95*1,1 'Přepočtené koeficientem množství</t>
  </si>
  <si>
    <t>776410811</t>
  </si>
  <si>
    <t>Demontáž soklíků nebo lišt pryžových nebo plastových</t>
  </si>
  <si>
    <t>-858582765</t>
  </si>
  <si>
    <t>(8,55+7,5)*2</t>
  </si>
  <si>
    <t>776411111</t>
  </si>
  <si>
    <t>Montáž soklíků lepením obvodových, výšky do 80 mm</t>
  </si>
  <si>
    <t>-294786888</t>
  </si>
  <si>
    <t>284110040</t>
  </si>
  <si>
    <t>lišta speciální soklová PVC 30 x 30 mm role 50 m</t>
  </si>
  <si>
    <t>-1109661479</t>
  </si>
  <si>
    <t>32,1*1,02 'Přepočtené koeficientem množství</t>
  </si>
  <si>
    <t>-628522589</t>
  </si>
  <si>
    <t>(8,25+7,5)*2*2,8</t>
  </si>
  <si>
    <t>-1071031245</t>
  </si>
  <si>
    <t>1436917110</t>
  </si>
  <si>
    <t>20160905d - dámské šatny přístavba</t>
  </si>
  <si>
    <t xml:space="preserve">    735 - Ústřední vytápění - otopná tělesa</t>
  </si>
  <si>
    <t>847616878</t>
  </si>
  <si>
    <t>2*1,7</t>
  </si>
  <si>
    <t>2042674301</t>
  </si>
  <si>
    <t>1700497750</t>
  </si>
  <si>
    <t>466118487</t>
  </si>
  <si>
    <t>0,225*14 'Přepočtené koeficientem množství</t>
  </si>
  <si>
    <t>-1291045305</t>
  </si>
  <si>
    <t>-960062489</t>
  </si>
  <si>
    <t>-1578165766</t>
  </si>
  <si>
    <t>735</t>
  </si>
  <si>
    <t>Ústřední vytápění - otopná tělesa</t>
  </si>
  <si>
    <t>73519091R</t>
  </si>
  <si>
    <t>Ostatní opravy otopných těles růžice a vsuvky vsuvka</t>
  </si>
  <si>
    <t>-234801837</t>
  </si>
  <si>
    <t>71161126</t>
  </si>
  <si>
    <t>1358400427</t>
  </si>
  <si>
    <t>3,4*1,1 'Přepočtené koeficientem množství</t>
  </si>
  <si>
    <t>78141381R</t>
  </si>
  <si>
    <t>Demontáž zrcadel</t>
  </si>
  <si>
    <t>-17644319</t>
  </si>
  <si>
    <t>1437520193</t>
  </si>
  <si>
    <t>0,75*0,6*4 "2xdámská, 2xpánská"</t>
  </si>
  <si>
    <t>1497382656</t>
  </si>
  <si>
    <t>1,8*1,1 'Přepočtené koeficientem množství</t>
  </si>
  <si>
    <t>20160905e - sauna</t>
  </si>
  <si>
    <t xml:space="preserve">    787 - Dokončovací práce - zasklívání</t>
  </si>
  <si>
    <t>-1775331167</t>
  </si>
  <si>
    <t>725841311</t>
  </si>
  <si>
    <t>Baterie sprchové nástěnné pákové</t>
  </si>
  <si>
    <t>865871870</t>
  </si>
  <si>
    <t>Ostatní opravy otopných těles doplnění mřížky 600mm</t>
  </si>
  <si>
    <t>1582074144</t>
  </si>
  <si>
    <t>787</t>
  </si>
  <si>
    <t>Dokončovací práce - zasklívání</t>
  </si>
  <si>
    <t>787616331</t>
  </si>
  <si>
    <t>Zasklívání oken a dveří deskami plochými plnými sklem plochým izolačním dvojsklem s podtmelením na lišty, s oboustranným uzavřením drážky trvale pružným tmelem, plochy přes 0,5 do 1 m2, tl. 2 x 4 mm</t>
  </si>
  <si>
    <t>-1191569562</t>
  </si>
  <si>
    <t>0,6*0,9</t>
  </si>
  <si>
    <t>20160905f - chodba hala</t>
  </si>
  <si>
    <t>-1155813530</t>
  </si>
  <si>
    <t>1840551827</t>
  </si>
  <si>
    <t>0,197*14 'Přepočtené koeficientem množství</t>
  </si>
  <si>
    <t>-568696197</t>
  </si>
  <si>
    <t>561377962</t>
  </si>
  <si>
    <t>1941114834</t>
  </si>
  <si>
    <t>1793328526</t>
  </si>
  <si>
    <t>1353914228</t>
  </si>
  <si>
    <t>50*1,35</t>
  </si>
  <si>
    <t>-1237163203</t>
  </si>
  <si>
    <t>67,5</t>
  </si>
  <si>
    <t>284110200</t>
  </si>
  <si>
    <t xml:space="preserve">PVC homogenní zátěžové tl. 2,00 mm, úprava PUR, třída zátěže 34/43, hořlavost Bfl S1 </t>
  </si>
  <si>
    <t>-138126117</t>
  </si>
  <si>
    <t>67,5*1,1 'Přepočtené koeficientem množství</t>
  </si>
  <si>
    <t>-1826145347</t>
  </si>
  <si>
    <t>50*2-0,8*7</t>
  </si>
  <si>
    <t>160041350</t>
  </si>
  <si>
    <t>667015537</t>
  </si>
  <si>
    <t>94,4*1,02 'Přepočtené koeficientem množství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</si>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</sst>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7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7" fillId="0" borderId="15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7" fontId="31" fillId="0" borderId="27" xfId="0" applyNumberFormat="1" applyFont="1" applyBorder="1" applyAlignment="1" applyProtection="1">
      <alignment vertical="center"/>
    </xf>
    <xf numFmtId="4" fontId="31" fillId="3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3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36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36" fillId="2" borderId="0" xfId="1" applyFont="1" applyFill="1" applyAlignment="1">
      <alignment vertical="center"/>
    </xf>
    <xf numFmtId="0" fontId="35" fillId="2" borderId="0" xfId="0" applyFont="1" applyFill="1" applyAlignment="1" applyProtection="1">
      <alignment vertical="center"/>
      <protection locked="0"/>
    </xf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617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04E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9E7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D2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B5A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49A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1C5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 x14ac:dyDescent="0.3">
      <c r="A1" s="284" t="s">
        <v>0</v>
      </c>
      <c r="B1" s="285"/>
      <c r="C1" s="285"/>
      <c r="D1" s="286" t="s">
        <v>1</v>
      </c>
      <c r="E1" s="285"/>
      <c r="F1" s="285"/>
      <c r="G1" s="285"/>
      <c r="H1" s="285"/>
      <c r="I1" s="285"/>
      <c r="J1" s="285"/>
      <c r="K1" s="287" t="s">
        <v>579</v>
      </c>
      <c r="L1" s="287"/>
      <c r="M1" s="287"/>
      <c r="N1" s="287"/>
      <c r="O1" s="287"/>
      <c r="P1" s="287"/>
      <c r="Q1" s="287"/>
      <c r="R1" s="287"/>
      <c r="S1" s="287"/>
      <c r="T1" s="285"/>
      <c r="U1" s="285"/>
      <c r="V1" s="285"/>
      <c r="W1" s="287" t="s">
        <v>580</v>
      </c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79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" customHeight="1" x14ac:dyDescent="0.3"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6" t="s">
        <v>6</v>
      </c>
      <c r="BT2" s="16" t="s">
        <v>7</v>
      </c>
    </row>
    <row r="3" spans="1:74" ht="6.9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1"/>
      <c r="AQ5" s="23"/>
      <c r="BE5" s="236" t="s">
        <v>15</v>
      </c>
      <c r="BS5" s="16" t="s">
        <v>6</v>
      </c>
    </row>
    <row r="6" spans="1:74" ht="36.9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1"/>
      <c r="AQ6" s="23"/>
      <c r="BE6" s="237"/>
      <c r="BS6" s="16" t="s">
        <v>18</v>
      </c>
    </row>
    <row r="7" spans="1:74" ht="14.4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237"/>
      <c r="BS7" s="16" t="s">
        <v>22</v>
      </c>
    </row>
    <row r="8" spans="1:74" ht="14.4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237"/>
      <c r="BS8" s="16" t="s">
        <v>27</v>
      </c>
    </row>
    <row r="9" spans="1:74" ht="14.4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37"/>
      <c r="BS9" s="16" t="s">
        <v>28</v>
      </c>
    </row>
    <row r="10" spans="1:74" ht="14.4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20</v>
      </c>
      <c r="AO10" s="21"/>
      <c r="AP10" s="21"/>
      <c r="AQ10" s="23"/>
      <c r="BE10" s="237"/>
      <c r="BS10" s="16" t="s">
        <v>18</v>
      </c>
    </row>
    <row r="11" spans="1:74" ht="18.45" customHeight="1" x14ac:dyDescent="0.3">
      <c r="B11" s="20"/>
      <c r="C11" s="21"/>
      <c r="D11" s="21"/>
      <c r="E11" s="27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32</v>
      </c>
      <c r="AL11" s="21"/>
      <c r="AM11" s="21"/>
      <c r="AN11" s="27" t="s">
        <v>20</v>
      </c>
      <c r="AO11" s="21"/>
      <c r="AP11" s="21"/>
      <c r="AQ11" s="23"/>
      <c r="BE11" s="237"/>
      <c r="BS11" s="16" t="s">
        <v>18</v>
      </c>
    </row>
    <row r="12" spans="1:74" ht="6.9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37"/>
      <c r="BS12" s="16" t="s">
        <v>18</v>
      </c>
    </row>
    <row r="13" spans="1:74" ht="14.4" customHeight="1" x14ac:dyDescent="0.3">
      <c r="B13" s="20"/>
      <c r="C13" s="21"/>
      <c r="D13" s="29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34</v>
      </c>
      <c r="AO13" s="21"/>
      <c r="AP13" s="21"/>
      <c r="AQ13" s="23"/>
      <c r="BE13" s="237"/>
      <c r="BS13" s="16" t="s">
        <v>18</v>
      </c>
    </row>
    <row r="14" spans="1:74" ht="13.2" x14ac:dyDescent="0.3">
      <c r="B14" s="20"/>
      <c r="C14" s="21"/>
      <c r="D14" s="21"/>
      <c r="E14" s="243" t="s">
        <v>34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9" t="s">
        <v>32</v>
      </c>
      <c r="AL14" s="21"/>
      <c r="AM14" s="21"/>
      <c r="AN14" s="31" t="s">
        <v>34</v>
      </c>
      <c r="AO14" s="21"/>
      <c r="AP14" s="21"/>
      <c r="AQ14" s="23"/>
      <c r="BE14" s="237"/>
      <c r="BS14" s="16" t="s">
        <v>18</v>
      </c>
    </row>
    <row r="15" spans="1:74" ht="6.9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37"/>
      <c r="BS15" s="16" t="s">
        <v>4</v>
      </c>
    </row>
    <row r="16" spans="1:74" ht="14.4" customHeight="1" x14ac:dyDescent="0.3">
      <c r="B16" s="20"/>
      <c r="C16" s="21"/>
      <c r="D16" s="29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20</v>
      </c>
      <c r="AO16" s="21"/>
      <c r="AP16" s="21"/>
      <c r="AQ16" s="23"/>
      <c r="BE16" s="237"/>
      <c r="BS16" s="16" t="s">
        <v>4</v>
      </c>
    </row>
    <row r="17" spans="2:71" ht="18.45" customHeight="1" x14ac:dyDescent="0.3">
      <c r="B17" s="20"/>
      <c r="C17" s="21"/>
      <c r="D17" s="21"/>
      <c r="E17" s="27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32</v>
      </c>
      <c r="AL17" s="21"/>
      <c r="AM17" s="21"/>
      <c r="AN17" s="27" t="s">
        <v>20</v>
      </c>
      <c r="AO17" s="21"/>
      <c r="AP17" s="21"/>
      <c r="AQ17" s="23"/>
      <c r="BE17" s="237"/>
      <c r="BS17" s="16" t="s">
        <v>37</v>
      </c>
    </row>
    <row r="18" spans="2:71" ht="6.9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37"/>
      <c r="BS18" s="16" t="s">
        <v>6</v>
      </c>
    </row>
    <row r="19" spans="2:71" ht="14.4" customHeight="1" x14ac:dyDescent="0.3">
      <c r="B19" s="20"/>
      <c r="C19" s="21"/>
      <c r="D19" s="29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37"/>
      <c r="BS19" s="16" t="s">
        <v>6</v>
      </c>
    </row>
    <row r="20" spans="2:71" ht="56.4" customHeight="1" x14ac:dyDescent="0.3">
      <c r="B20" s="20"/>
      <c r="C20" s="21"/>
      <c r="D20" s="21"/>
      <c r="E20" s="244" t="s">
        <v>39</v>
      </c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1"/>
      <c r="AP20" s="21"/>
      <c r="AQ20" s="23"/>
      <c r="BE20" s="237"/>
      <c r="BS20" s="16" t="s">
        <v>4</v>
      </c>
    </row>
    <row r="21" spans="2:71" ht="6.9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37"/>
    </row>
    <row r="22" spans="2:71" ht="6.9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37"/>
    </row>
    <row r="23" spans="2:71" s="1" customFormat="1" ht="25.95" customHeight="1" x14ac:dyDescent="0.3">
      <c r="B23" s="33"/>
      <c r="C23" s="34"/>
      <c r="D23" s="35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5">
        <f>ROUND(AG51,2)</f>
        <v>0</v>
      </c>
      <c r="AL23" s="246"/>
      <c r="AM23" s="246"/>
      <c r="AN23" s="246"/>
      <c r="AO23" s="246"/>
      <c r="AP23" s="34"/>
      <c r="AQ23" s="37"/>
      <c r="BE23" s="238"/>
    </row>
    <row r="24" spans="2:71" s="1" customFormat="1" ht="6.9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38"/>
    </row>
    <row r="25" spans="2:71" s="1" customFormat="1" ht="12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47" t="s">
        <v>41</v>
      </c>
      <c r="M25" s="248"/>
      <c r="N25" s="248"/>
      <c r="O25" s="248"/>
      <c r="P25" s="34"/>
      <c r="Q25" s="34"/>
      <c r="R25" s="34"/>
      <c r="S25" s="34"/>
      <c r="T25" s="34"/>
      <c r="U25" s="34"/>
      <c r="V25" s="34"/>
      <c r="W25" s="247" t="s">
        <v>42</v>
      </c>
      <c r="X25" s="248"/>
      <c r="Y25" s="248"/>
      <c r="Z25" s="248"/>
      <c r="AA25" s="248"/>
      <c r="AB25" s="248"/>
      <c r="AC25" s="248"/>
      <c r="AD25" s="248"/>
      <c r="AE25" s="248"/>
      <c r="AF25" s="34"/>
      <c r="AG25" s="34"/>
      <c r="AH25" s="34"/>
      <c r="AI25" s="34"/>
      <c r="AJ25" s="34"/>
      <c r="AK25" s="247" t="s">
        <v>43</v>
      </c>
      <c r="AL25" s="248"/>
      <c r="AM25" s="248"/>
      <c r="AN25" s="248"/>
      <c r="AO25" s="248"/>
      <c r="AP25" s="34"/>
      <c r="AQ25" s="37"/>
      <c r="BE25" s="238"/>
    </row>
    <row r="26" spans="2:71" s="2" customFormat="1" ht="14.4" customHeight="1" x14ac:dyDescent="0.3">
      <c r="B26" s="39"/>
      <c r="C26" s="40"/>
      <c r="D26" s="41" t="s">
        <v>44</v>
      </c>
      <c r="E26" s="40"/>
      <c r="F26" s="41" t="s">
        <v>45</v>
      </c>
      <c r="G26" s="40"/>
      <c r="H26" s="40"/>
      <c r="I26" s="40"/>
      <c r="J26" s="40"/>
      <c r="K26" s="40"/>
      <c r="L26" s="249">
        <v>0.21</v>
      </c>
      <c r="M26" s="250"/>
      <c r="N26" s="250"/>
      <c r="O26" s="250"/>
      <c r="P26" s="40"/>
      <c r="Q26" s="40"/>
      <c r="R26" s="40"/>
      <c r="S26" s="40"/>
      <c r="T26" s="40"/>
      <c r="U26" s="40"/>
      <c r="V26" s="40"/>
      <c r="W26" s="251">
        <f>ROUND(AZ51,2)</f>
        <v>0</v>
      </c>
      <c r="X26" s="250"/>
      <c r="Y26" s="250"/>
      <c r="Z26" s="250"/>
      <c r="AA26" s="250"/>
      <c r="AB26" s="250"/>
      <c r="AC26" s="250"/>
      <c r="AD26" s="250"/>
      <c r="AE26" s="250"/>
      <c r="AF26" s="40"/>
      <c r="AG26" s="40"/>
      <c r="AH26" s="40"/>
      <c r="AI26" s="40"/>
      <c r="AJ26" s="40"/>
      <c r="AK26" s="251">
        <f>ROUND(AV51,2)</f>
        <v>0</v>
      </c>
      <c r="AL26" s="250"/>
      <c r="AM26" s="250"/>
      <c r="AN26" s="250"/>
      <c r="AO26" s="250"/>
      <c r="AP26" s="40"/>
      <c r="AQ26" s="42"/>
      <c r="BE26" s="239"/>
    </row>
    <row r="27" spans="2:71" s="2" customFormat="1" ht="14.4" customHeight="1" x14ac:dyDescent="0.3">
      <c r="B27" s="39"/>
      <c r="C27" s="40"/>
      <c r="D27" s="40"/>
      <c r="E27" s="40"/>
      <c r="F27" s="41" t="s">
        <v>46</v>
      </c>
      <c r="G27" s="40"/>
      <c r="H27" s="40"/>
      <c r="I27" s="40"/>
      <c r="J27" s="40"/>
      <c r="K27" s="40"/>
      <c r="L27" s="249">
        <v>0.15</v>
      </c>
      <c r="M27" s="250"/>
      <c r="N27" s="250"/>
      <c r="O27" s="250"/>
      <c r="P27" s="40"/>
      <c r="Q27" s="40"/>
      <c r="R27" s="40"/>
      <c r="S27" s="40"/>
      <c r="T27" s="40"/>
      <c r="U27" s="40"/>
      <c r="V27" s="40"/>
      <c r="W27" s="251">
        <f>ROUND(BA51,2)</f>
        <v>0</v>
      </c>
      <c r="X27" s="250"/>
      <c r="Y27" s="250"/>
      <c r="Z27" s="250"/>
      <c r="AA27" s="250"/>
      <c r="AB27" s="250"/>
      <c r="AC27" s="250"/>
      <c r="AD27" s="250"/>
      <c r="AE27" s="250"/>
      <c r="AF27" s="40"/>
      <c r="AG27" s="40"/>
      <c r="AH27" s="40"/>
      <c r="AI27" s="40"/>
      <c r="AJ27" s="40"/>
      <c r="AK27" s="251">
        <f>ROUND(AW51,2)</f>
        <v>0</v>
      </c>
      <c r="AL27" s="250"/>
      <c r="AM27" s="250"/>
      <c r="AN27" s="250"/>
      <c r="AO27" s="250"/>
      <c r="AP27" s="40"/>
      <c r="AQ27" s="42"/>
      <c r="BE27" s="239"/>
    </row>
    <row r="28" spans="2:71" s="2" customFormat="1" ht="14.4" hidden="1" customHeight="1" x14ac:dyDescent="0.3">
      <c r="B28" s="39"/>
      <c r="C28" s="40"/>
      <c r="D28" s="40"/>
      <c r="E28" s="40"/>
      <c r="F28" s="41" t="s">
        <v>47</v>
      </c>
      <c r="G28" s="40"/>
      <c r="H28" s="40"/>
      <c r="I28" s="40"/>
      <c r="J28" s="40"/>
      <c r="K28" s="40"/>
      <c r="L28" s="249">
        <v>0.21</v>
      </c>
      <c r="M28" s="250"/>
      <c r="N28" s="250"/>
      <c r="O28" s="250"/>
      <c r="P28" s="40"/>
      <c r="Q28" s="40"/>
      <c r="R28" s="40"/>
      <c r="S28" s="40"/>
      <c r="T28" s="40"/>
      <c r="U28" s="40"/>
      <c r="V28" s="40"/>
      <c r="W28" s="251">
        <f>ROUND(BB51,2)</f>
        <v>0</v>
      </c>
      <c r="X28" s="250"/>
      <c r="Y28" s="250"/>
      <c r="Z28" s="250"/>
      <c r="AA28" s="250"/>
      <c r="AB28" s="250"/>
      <c r="AC28" s="250"/>
      <c r="AD28" s="250"/>
      <c r="AE28" s="250"/>
      <c r="AF28" s="40"/>
      <c r="AG28" s="40"/>
      <c r="AH28" s="40"/>
      <c r="AI28" s="40"/>
      <c r="AJ28" s="40"/>
      <c r="AK28" s="251">
        <v>0</v>
      </c>
      <c r="AL28" s="250"/>
      <c r="AM28" s="250"/>
      <c r="AN28" s="250"/>
      <c r="AO28" s="250"/>
      <c r="AP28" s="40"/>
      <c r="AQ28" s="42"/>
      <c r="BE28" s="239"/>
    </row>
    <row r="29" spans="2:71" s="2" customFormat="1" ht="14.4" hidden="1" customHeight="1" x14ac:dyDescent="0.3">
      <c r="B29" s="39"/>
      <c r="C29" s="40"/>
      <c r="D29" s="40"/>
      <c r="E29" s="40"/>
      <c r="F29" s="41" t="s">
        <v>48</v>
      </c>
      <c r="G29" s="40"/>
      <c r="H29" s="40"/>
      <c r="I29" s="40"/>
      <c r="J29" s="40"/>
      <c r="K29" s="40"/>
      <c r="L29" s="249">
        <v>0.15</v>
      </c>
      <c r="M29" s="250"/>
      <c r="N29" s="250"/>
      <c r="O29" s="250"/>
      <c r="P29" s="40"/>
      <c r="Q29" s="40"/>
      <c r="R29" s="40"/>
      <c r="S29" s="40"/>
      <c r="T29" s="40"/>
      <c r="U29" s="40"/>
      <c r="V29" s="40"/>
      <c r="W29" s="251">
        <f>ROUND(BC51,2)</f>
        <v>0</v>
      </c>
      <c r="X29" s="250"/>
      <c r="Y29" s="250"/>
      <c r="Z29" s="250"/>
      <c r="AA29" s="250"/>
      <c r="AB29" s="250"/>
      <c r="AC29" s="250"/>
      <c r="AD29" s="250"/>
      <c r="AE29" s="250"/>
      <c r="AF29" s="40"/>
      <c r="AG29" s="40"/>
      <c r="AH29" s="40"/>
      <c r="AI29" s="40"/>
      <c r="AJ29" s="40"/>
      <c r="AK29" s="251">
        <v>0</v>
      </c>
      <c r="AL29" s="250"/>
      <c r="AM29" s="250"/>
      <c r="AN29" s="250"/>
      <c r="AO29" s="250"/>
      <c r="AP29" s="40"/>
      <c r="AQ29" s="42"/>
      <c r="BE29" s="239"/>
    </row>
    <row r="30" spans="2:71" s="2" customFormat="1" ht="14.4" hidden="1" customHeight="1" x14ac:dyDescent="0.3">
      <c r="B30" s="39"/>
      <c r="C30" s="40"/>
      <c r="D30" s="40"/>
      <c r="E30" s="40"/>
      <c r="F30" s="41" t="s">
        <v>49</v>
      </c>
      <c r="G30" s="40"/>
      <c r="H30" s="40"/>
      <c r="I30" s="40"/>
      <c r="J30" s="40"/>
      <c r="K30" s="40"/>
      <c r="L30" s="249">
        <v>0</v>
      </c>
      <c r="M30" s="250"/>
      <c r="N30" s="250"/>
      <c r="O30" s="250"/>
      <c r="P30" s="40"/>
      <c r="Q30" s="40"/>
      <c r="R30" s="40"/>
      <c r="S30" s="40"/>
      <c r="T30" s="40"/>
      <c r="U30" s="40"/>
      <c r="V30" s="40"/>
      <c r="W30" s="251">
        <f>ROUND(BD51,2)</f>
        <v>0</v>
      </c>
      <c r="X30" s="250"/>
      <c r="Y30" s="250"/>
      <c r="Z30" s="250"/>
      <c r="AA30" s="250"/>
      <c r="AB30" s="250"/>
      <c r="AC30" s="250"/>
      <c r="AD30" s="250"/>
      <c r="AE30" s="250"/>
      <c r="AF30" s="40"/>
      <c r="AG30" s="40"/>
      <c r="AH30" s="40"/>
      <c r="AI30" s="40"/>
      <c r="AJ30" s="40"/>
      <c r="AK30" s="251">
        <v>0</v>
      </c>
      <c r="AL30" s="250"/>
      <c r="AM30" s="250"/>
      <c r="AN30" s="250"/>
      <c r="AO30" s="250"/>
      <c r="AP30" s="40"/>
      <c r="AQ30" s="42"/>
      <c r="BE30" s="239"/>
    </row>
    <row r="31" spans="2:71" s="1" customFormat="1" ht="6.9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38"/>
    </row>
    <row r="32" spans="2:71" s="1" customFormat="1" ht="25.95" customHeight="1" x14ac:dyDescent="0.3">
      <c r="B32" s="33"/>
      <c r="C32" s="43"/>
      <c r="D32" s="44" t="s">
        <v>50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51</v>
      </c>
      <c r="U32" s="45"/>
      <c r="V32" s="45"/>
      <c r="W32" s="45"/>
      <c r="X32" s="252" t="s">
        <v>52</v>
      </c>
      <c r="Y32" s="253"/>
      <c r="Z32" s="253"/>
      <c r="AA32" s="253"/>
      <c r="AB32" s="253"/>
      <c r="AC32" s="45"/>
      <c r="AD32" s="45"/>
      <c r="AE32" s="45"/>
      <c r="AF32" s="45"/>
      <c r="AG32" s="45"/>
      <c r="AH32" s="45"/>
      <c r="AI32" s="45"/>
      <c r="AJ32" s="45"/>
      <c r="AK32" s="254">
        <f>SUM(AK23:AK30)</f>
        <v>0</v>
      </c>
      <c r="AL32" s="253"/>
      <c r="AM32" s="253"/>
      <c r="AN32" s="253"/>
      <c r="AO32" s="255"/>
      <c r="AP32" s="43"/>
      <c r="AQ32" s="47"/>
      <c r="BE32" s="238"/>
    </row>
    <row r="33" spans="2:56" s="1" customFormat="1" ht="6.9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6" s="1" customFormat="1" ht="36.9" customHeight="1" x14ac:dyDescent="0.3">
      <c r="B39" s="33"/>
      <c r="C39" s="54" t="s">
        <v>53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6" s="1" customFormat="1" ht="6.9" customHeight="1" x14ac:dyDescent="0.3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6" s="3" customFormat="1" ht="14.4" customHeight="1" x14ac:dyDescent="0.3">
      <c r="B41" s="56"/>
      <c r="C41" s="57" t="s">
        <v>13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20160905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6" s="4" customFormat="1" ht="36.9" customHeight="1" x14ac:dyDescent="0.3">
      <c r="B42" s="60"/>
      <c r="C42" s="61" t="s">
        <v>16</v>
      </c>
      <c r="D42" s="62"/>
      <c r="E42" s="62"/>
      <c r="F42" s="62"/>
      <c r="G42" s="62"/>
      <c r="H42" s="62"/>
      <c r="I42" s="62"/>
      <c r="J42" s="62"/>
      <c r="K42" s="62"/>
      <c r="L42" s="256" t="str">
        <f>K6</f>
        <v>Oprava sportovní hala</v>
      </c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62"/>
      <c r="AQ42" s="62"/>
      <c r="AR42" s="63"/>
    </row>
    <row r="43" spans="2:56" s="1" customFormat="1" ht="6.9" customHeight="1" x14ac:dyDescent="0.3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6" s="1" customFormat="1" ht="13.2" x14ac:dyDescent="0.3">
      <c r="B44" s="33"/>
      <c r="C44" s="57" t="s">
        <v>23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>Česká Lípa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25</v>
      </c>
      <c r="AJ44" s="55"/>
      <c r="AK44" s="55"/>
      <c r="AL44" s="55"/>
      <c r="AM44" s="258" t="str">
        <f>IF(AN8= "","",AN8)</f>
        <v>5. 9. 2016</v>
      </c>
      <c r="AN44" s="259"/>
      <c r="AO44" s="55"/>
      <c r="AP44" s="55"/>
      <c r="AQ44" s="55"/>
      <c r="AR44" s="53"/>
    </row>
    <row r="45" spans="2:56" s="1" customFormat="1" ht="6.9" customHeight="1" x14ac:dyDescent="0.3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6" s="1" customFormat="1" ht="13.2" x14ac:dyDescent="0.3">
      <c r="B46" s="33"/>
      <c r="C46" s="57" t="s">
        <v>29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>Město Č. Lípa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35</v>
      </c>
      <c r="AJ46" s="55"/>
      <c r="AK46" s="55"/>
      <c r="AL46" s="55"/>
      <c r="AM46" s="260" t="str">
        <f>IF(E17="","",E17)</f>
        <v xml:space="preserve"> </v>
      </c>
      <c r="AN46" s="259"/>
      <c r="AO46" s="259"/>
      <c r="AP46" s="259"/>
      <c r="AQ46" s="55"/>
      <c r="AR46" s="53"/>
      <c r="AS46" s="261" t="s">
        <v>54</v>
      </c>
      <c r="AT46" s="262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3.2" x14ac:dyDescent="0.3">
      <c r="B47" s="33"/>
      <c r="C47" s="57" t="s">
        <v>33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263"/>
      <c r="AT47" s="264"/>
      <c r="AU47" s="68"/>
      <c r="AV47" s="68"/>
      <c r="AW47" s="68"/>
      <c r="AX47" s="68"/>
      <c r="AY47" s="68"/>
      <c r="AZ47" s="68"/>
      <c r="BA47" s="68"/>
      <c r="BB47" s="68"/>
      <c r="BC47" s="68"/>
      <c r="BD47" s="69"/>
    </row>
    <row r="48" spans="2:56" s="1" customFormat="1" ht="10.8" customHeight="1" x14ac:dyDescent="0.3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265"/>
      <c r="AT48" s="248"/>
      <c r="AU48" s="34"/>
      <c r="AV48" s="34"/>
      <c r="AW48" s="34"/>
      <c r="AX48" s="34"/>
      <c r="AY48" s="34"/>
      <c r="AZ48" s="34"/>
      <c r="BA48" s="34"/>
      <c r="BB48" s="34"/>
      <c r="BC48" s="34"/>
      <c r="BD48" s="70"/>
    </row>
    <row r="49" spans="1:91" s="1" customFormat="1" ht="29.25" customHeight="1" x14ac:dyDescent="0.3">
      <c r="B49" s="33"/>
      <c r="C49" s="266" t="s">
        <v>55</v>
      </c>
      <c r="D49" s="267"/>
      <c r="E49" s="267"/>
      <c r="F49" s="267"/>
      <c r="G49" s="267"/>
      <c r="H49" s="71"/>
      <c r="I49" s="268" t="s">
        <v>56</v>
      </c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9" t="s">
        <v>57</v>
      </c>
      <c r="AH49" s="267"/>
      <c r="AI49" s="267"/>
      <c r="AJ49" s="267"/>
      <c r="AK49" s="267"/>
      <c r="AL49" s="267"/>
      <c r="AM49" s="267"/>
      <c r="AN49" s="268" t="s">
        <v>58</v>
      </c>
      <c r="AO49" s="267"/>
      <c r="AP49" s="267"/>
      <c r="AQ49" s="72" t="s">
        <v>59</v>
      </c>
      <c r="AR49" s="53"/>
      <c r="AS49" s="73" t="s">
        <v>60</v>
      </c>
      <c r="AT49" s="74" t="s">
        <v>61</v>
      </c>
      <c r="AU49" s="74" t="s">
        <v>62</v>
      </c>
      <c r="AV49" s="74" t="s">
        <v>63</v>
      </c>
      <c r="AW49" s="74" t="s">
        <v>64</v>
      </c>
      <c r="AX49" s="74" t="s">
        <v>65</v>
      </c>
      <c r="AY49" s="74" t="s">
        <v>66</v>
      </c>
      <c r="AZ49" s="74" t="s">
        <v>67</v>
      </c>
      <c r="BA49" s="74" t="s">
        <v>68</v>
      </c>
      <c r="BB49" s="74" t="s">
        <v>69</v>
      </c>
      <c r="BC49" s="74" t="s">
        <v>70</v>
      </c>
      <c r="BD49" s="75" t="s">
        <v>71</v>
      </c>
    </row>
    <row r="50" spans="1:91" s="1" customFormat="1" ht="10.8" customHeight="1" x14ac:dyDescent="0.3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6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pans="1:91" s="4" customFormat="1" ht="32.4" customHeight="1" x14ac:dyDescent="0.3">
      <c r="B51" s="60"/>
      <c r="C51" s="79" t="s">
        <v>72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273">
        <f>ROUND(SUM(AG52:AG57),2)</f>
        <v>0</v>
      </c>
      <c r="AH51" s="273"/>
      <c r="AI51" s="273"/>
      <c r="AJ51" s="273"/>
      <c r="AK51" s="273"/>
      <c r="AL51" s="273"/>
      <c r="AM51" s="273"/>
      <c r="AN51" s="274">
        <f t="shared" ref="AN51:AN57" si="0">SUM(AG51,AT51)</f>
        <v>0</v>
      </c>
      <c r="AO51" s="274"/>
      <c r="AP51" s="274"/>
      <c r="AQ51" s="81" t="s">
        <v>20</v>
      </c>
      <c r="AR51" s="63"/>
      <c r="AS51" s="82">
        <f>ROUND(SUM(AS52:AS57),2)</f>
        <v>0</v>
      </c>
      <c r="AT51" s="83">
        <f t="shared" ref="AT51:AT57" si="1">ROUND(SUM(AV51:AW51),2)</f>
        <v>0</v>
      </c>
      <c r="AU51" s="84">
        <f>ROUND(SUM(AU52:AU57),5)</f>
        <v>0</v>
      </c>
      <c r="AV51" s="83">
        <f>ROUND(AZ51*L26,2)</f>
        <v>0</v>
      </c>
      <c r="AW51" s="83">
        <f>ROUND(BA51*L27,2)</f>
        <v>0</v>
      </c>
      <c r="AX51" s="83">
        <f>ROUND(BB51*L26,2)</f>
        <v>0</v>
      </c>
      <c r="AY51" s="83">
        <f>ROUND(BC51*L27,2)</f>
        <v>0</v>
      </c>
      <c r="AZ51" s="83">
        <f>ROUND(SUM(AZ52:AZ57),2)</f>
        <v>0</v>
      </c>
      <c r="BA51" s="83">
        <f>ROUND(SUM(BA52:BA57),2)</f>
        <v>0</v>
      </c>
      <c r="BB51" s="83">
        <f>ROUND(SUM(BB52:BB57),2)</f>
        <v>0</v>
      </c>
      <c r="BC51" s="83">
        <f>ROUND(SUM(BC52:BC57),2)</f>
        <v>0</v>
      </c>
      <c r="BD51" s="85">
        <f>ROUND(SUM(BD52:BD57),2)</f>
        <v>0</v>
      </c>
      <c r="BS51" s="86" t="s">
        <v>73</v>
      </c>
      <c r="BT51" s="86" t="s">
        <v>74</v>
      </c>
      <c r="BU51" s="87" t="s">
        <v>75</v>
      </c>
      <c r="BV51" s="86" t="s">
        <v>76</v>
      </c>
      <c r="BW51" s="86" t="s">
        <v>5</v>
      </c>
      <c r="BX51" s="86" t="s">
        <v>77</v>
      </c>
      <c r="CL51" s="86" t="s">
        <v>20</v>
      </c>
    </row>
    <row r="52" spans="1:91" s="5" customFormat="1" ht="34.799999999999997" customHeight="1" x14ac:dyDescent="0.3">
      <c r="A52" s="280" t="s">
        <v>581</v>
      </c>
      <c r="B52" s="88"/>
      <c r="C52" s="89"/>
      <c r="D52" s="272" t="s">
        <v>78</v>
      </c>
      <c r="E52" s="271"/>
      <c r="F52" s="271"/>
      <c r="G52" s="271"/>
      <c r="H52" s="271"/>
      <c r="I52" s="90"/>
      <c r="J52" s="272" t="s">
        <v>79</v>
      </c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0">
        <f>'20160905a - Pánské šatny ...'!J27</f>
        <v>0</v>
      </c>
      <c r="AH52" s="271"/>
      <c r="AI52" s="271"/>
      <c r="AJ52" s="271"/>
      <c r="AK52" s="271"/>
      <c r="AL52" s="271"/>
      <c r="AM52" s="271"/>
      <c r="AN52" s="270">
        <f t="shared" si="0"/>
        <v>0</v>
      </c>
      <c r="AO52" s="271"/>
      <c r="AP52" s="271"/>
      <c r="AQ52" s="91" t="s">
        <v>80</v>
      </c>
      <c r="AR52" s="92"/>
      <c r="AS52" s="93">
        <v>0</v>
      </c>
      <c r="AT52" s="94">
        <f t="shared" si="1"/>
        <v>0</v>
      </c>
      <c r="AU52" s="95">
        <f>'20160905a - Pánské šatny ...'!P91</f>
        <v>0</v>
      </c>
      <c r="AV52" s="94">
        <f>'20160905a - Pánské šatny ...'!J30</f>
        <v>0</v>
      </c>
      <c r="AW52" s="94">
        <f>'20160905a - Pánské šatny ...'!J31</f>
        <v>0</v>
      </c>
      <c r="AX52" s="94">
        <f>'20160905a - Pánské šatny ...'!J32</f>
        <v>0</v>
      </c>
      <c r="AY52" s="94">
        <f>'20160905a - Pánské šatny ...'!J33</f>
        <v>0</v>
      </c>
      <c r="AZ52" s="94">
        <f>'20160905a - Pánské šatny ...'!F30</f>
        <v>0</v>
      </c>
      <c r="BA52" s="94">
        <f>'20160905a - Pánské šatny ...'!F31</f>
        <v>0</v>
      </c>
      <c r="BB52" s="94">
        <f>'20160905a - Pánské šatny ...'!F32</f>
        <v>0</v>
      </c>
      <c r="BC52" s="94">
        <f>'20160905a - Pánské šatny ...'!F33</f>
        <v>0</v>
      </c>
      <c r="BD52" s="96">
        <f>'20160905a - Pánské šatny ...'!F34</f>
        <v>0</v>
      </c>
      <c r="BT52" s="97" t="s">
        <v>22</v>
      </c>
      <c r="BV52" s="97" t="s">
        <v>76</v>
      </c>
      <c r="BW52" s="97" t="s">
        <v>81</v>
      </c>
      <c r="BX52" s="97" t="s">
        <v>5</v>
      </c>
      <c r="CL52" s="97" t="s">
        <v>20</v>
      </c>
      <c r="CM52" s="97" t="s">
        <v>82</v>
      </c>
    </row>
    <row r="53" spans="1:91" s="5" customFormat="1" ht="34.799999999999997" customHeight="1" x14ac:dyDescent="0.3">
      <c r="A53" s="280" t="s">
        <v>581</v>
      </c>
      <c r="B53" s="88"/>
      <c r="C53" s="89"/>
      <c r="D53" s="272" t="s">
        <v>83</v>
      </c>
      <c r="E53" s="271"/>
      <c r="F53" s="271"/>
      <c r="G53" s="271"/>
      <c r="H53" s="271"/>
      <c r="I53" s="90"/>
      <c r="J53" s="272" t="s">
        <v>84</v>
      </c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0">
        <f>'20160905b - podlaha sál'!J27</f>
        <v>0</v>
      </c>
      <c r="AH53" s="271"/>
      <c r="AI53" s="271"/>
      <c r="AJ53" s="271"/>
      <c r="AK53" s="271"/>
      <c r="AL53" s="271"/>
      <c r="AM53" s="271"/>
      <c r="AN53" s="270">
        <f t="shared" si="0"/>
        <v>0</v>
      </c>
      <c r="AO53" s="271"/>
      <c r="AP53" s="271"/>
      <c r="AQ53" s="91" t="s">
        <v>80</v>
      </c>
      <c r="AR53" s="92"/>
      <c r="AS53" s="93">
        <v>0</v>
      </c>
      <c r="AT53" s="94">
        <f t="shared" si="1"/>
        <v>0</v>
      </c>
      <c r="AU53" s="95">
        <f>'20160905b - podlaha sál'!P82</f>
        <v>0</v>
      </c>
      <c r="AV53" s="94">
        <f>'20160905b - podlaha sál'!J30</f>
        <v>0</v>
      </c>
      <c r="AW53" s="94">
        <f>'20160905b - podlaha sál'!J31</f>
        <v>0</v>
      </c>
      <c r="AX53" s="94">
        <f>'20160905b - podlaha sál'!J32</f>
        <v>0</v>
      </c>
      <c r="AY53" s="94">
        <f>'20160905b - podlaha sál'!J33</f>
        <v>0</v>
      </c>
      <c r="AZ53" s="94">
        <f>'20160905b - podlaha sál'!F30</f>
        <v>0</v>
      </c>
      <c r="BA53" s="94">
        <f>'20160905b - podlaha sál'!F31</f>
        <v>0</v>
      </c>
      <c r="BB53" s="94">
        <f>'20160905b - podlaha sál'!F32</f>
        <v>0</v>
      </c>
      <c r="BC53" s="94">
        <f>'20160905b - podlaha sál'!F33</f>
        <v>0</v>
      </c>
      <c r="BD53" s="96">
        <f>'20160905b - podlaha sál'!F34</f>
        <v>0</v>
      </c>
      <c r="BT53" s="97" t="s">
        <v>22</v>
      </c>
      <c r="BV53" s="97" t="s">
        <v>76</v>
      </c>
      <c r="BW53" s="97" t="s">
        <v>85</v>
      </c>
      <c r="BX53" s="97" t="s">
        <v>5</v>
      </c>
      <c r="CL53" s="97" t="s">
        <v>20</v>
      </c>
      <c r="CM53" s="97" t="s">
        <v>82</v>
      </c>
    </row>
    <row r="54" spans="1:91" s="5" customFormat="1" ht="34.799999999999997" customHeight="1" x14ac:dyDescent="0.3">
      <c r="A54" s="280" t="s">
        <v>581</v>
      </c>
      <c r="B54" s="88"/>
      <c r="C54" s="89"/>
      <c r="D54" s="272" t="s">
        <v>86</v>
      </c>
      <c r="E54" s="271"/>
      <c r="F54" s="271"/>
      <c r="G54" s="271"/>
      <c r="H54" s="271"/>
      <c r="I54" s="90"/>
      <c r="J54" s="272" t="s">
        <v>87</v>
      </c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0">
        <f>'20160905c - podlaha spining'!J27</f>
        <v>0</v>
      </c>
      <c r="AH54" s="271"/>
      <c r="AI54" s="271"/>
      <c r="AJ54" s="271"/>
      <c r="AK54" s="271"/>
      <c r="AL54" s="271"/>
      <c r="AM54" s="271"/>
      <c r="AN54" s="270">
        <f t="shared" si="0"/>
        <v>0</v>
      </c>
      <c r="AO54" s="271"/>
      <c r="AP54" s="271"/>
      <c r="AQ54" s="91" t="s">
        <v>80</v>
      </c>
      <c r="AR54" s="92"/>
      <c r="AS54" s="93">
        <v>0</v>
      </c>
      <c r="AT54" s="94">
        <f t="shared" si="1"/>
        <v>0</v>
      </c>
      <c r="AU54" s="95">
        <f>'20160905c - podlaha spining'!P82</f>
        <v>0</v>
      </c>
      <c r="AV54" s="94">
        <f>'20160905c - podlaha spining'!J30</f>
        <v>0</v>
      </c>
      <c r="AW54" s="94">
        <f>'20160905c - podlaha spining'!J31</f>
        <v>0</v>
      </c>
      <c r="AX54" s="94">
        <f>'20160905c - podlaha spining'!J32</f>
        <v>0</v>
      </c>
      <c r="AY54" s="94">
        <f>'20160905c - podlaha spining'!J33</f>
        <v>0</v>
      </c>
      <c r="AZ54" s="94">
        <f>'20160905c - podlaha spining'!F30</f>
        <v>0</v>
      </c>
      <c r="BA54" s="94">
        <f>'20160905c - podlaha spining'!F31</f>
        <v>0</v>
      </c>
      <c r="BB54" s="94">
        <f>'20160905c - podlaha spining'!F32</f>
        <v>0</v>
      </c>
      <c r="BC54" s="94">
        <f>'20160905c - podlaha spining'!F33</f>
        <v>0</v>
      </c>
      <c r="BD54" s="96">
        <f>'20160905c - podlaha spining'!F34</f>
        <v>0</v>
      </c>
      <c r="BT54" s="97" t="s">
        <v>22</v>
      </c>
      <c r="BV54" s="97" t="s">
        <v>76</v>
      </c>
      <c r="BW54" s="97" t="s">
        <v>88</v>
      </c>
      <c r="BX54" s="97" t="s">
        <v>5</v>
      </c>
      <c r="CL54" s="97" t="s">
        <v>20</v>
      </c>
      <c r="CM54" s="97" t="s">
        <v>82</v>
      </c>
    </row>
    <row r="55" spans="1:91" s="5" customFormat="1" ht="34.799999999999997" customHeight="1" x14ac:dyDescent="0.3">
      <c r="A55" s="280" t="s">
        <v>581</v>
      </c>
      <c r="B55" s="88"/>
      <c r="C55" s="89"/>
      <c r="D55" s="272" t="s">
        <v>89</v>
      </c>
      <c r="E55" s="271"/>
      <c r="F55" s="271"/>
      <c r="G55" s="271"/>
      <c r="H55" s="271"/>
      <c r="I55" s="90"/>
      <c r="J55" s="272" t="s">
        <v>90</v>
      </c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0">
        <f>'20160905d - dámské šatny ...'!J27</f>
        <v>0</v>
      </c>
      <c r="AH55" s="271"/>
      <c r="AI55" s="271"/>
      <c r="AJ55" s="271"/>
      <c r="AK55" s="271"/>
      <c r="AL55" s="271"/>
      <c r="AM55" s="271"/>
      <c r="AN55" s="270">
        <f t="shared" si="0"/>
        <v>0</v>
      </c>
      <c r="AO55" s="271"/>
      <c r="AP55" s="271"/>
      <c r="AQ55" s="91" t="s">
        <v>80</v>
      </c>
      <c r="AR55" s="92"/>
      <c r="AS55" s="93">
        <v>0</v>
      </c>
      <c r="AT55" s="94">
        <f t="shared" si="1"/>
        <v>0</v>
      </c>
      <c r="AU55" s="95">
        <f>'20160905d - dámské šatny ...'!P85</f>
        <v>0</v>
      </c>
      <c r="AV55" s="94">
        <f>'20160905d - dámské šatny ...'!J30</f>
        <v>0</v>
      </c>
      <c r="AW55" s="94">
        <f>'20160905d - dámské šatny ...'!J31</f>
        <v>0</v>
      </c>
      <c r="AX55" s="94">
        <f>'20160905d - dámské šatny ...'!J32</f>
        <v>0</v>
      </c>
      <c r="AY55" s="94">
        <f>'20160905d - dámské šatny ...'!J33</f>
        <v>0</v>
      </c>
      <c r="AZ55" s="94">
        <f>'20160905d - dámské šatny ...'!F30</f>
        <v>0</v>
      </c>
      <c r="BA55" s="94">
        <f>'20160905d - dámské šatny ...'!F31</f>
        <v>0</v>
      </c>
      <c r="BB55" s="94">
        <f>'20160905d - dámské šatny ...'!F32</f>
        <v>0</v>
      </c>
      <c r="BC55" s="94">
        <f>'20160905d - dámské šatny ...'!F33</f>
        <v>0</v>
      </c>
      <c r="BD55" s="96">
        <f>'20160905d - dámské šatny ...'!F34</f>
        <v>0</v>
      </c>
      <c r="BT55" s="97" t="s">
        <v>22</v>
      </c>
      <c r="BV55" s="97" t="s">
        <v>76</v>
      </c>
      <c r="BW55" s="97" t="s">
        <v>91</v>
      </c>
      <c r="BX55" s="97" t="s">
        <v>5</v>
      </c>
      <c r="CL55" s="97" t="s">
        <v>20</v>
      </c>
      <c r="CM55" s="97" t="s">
        <v>82</v>
      </c>
    </row>
    <row r="56" spans="1:91" s="5" customFormat="1" ht="34.799999999999997" customHeight="1" x14ac:dyDescent="0.3">
      <c r="A56" s="280" t="s">
        <v>581</v>
      </c>
      <c r="B56" s="88"/>
      <c r="C56" s="89"/>
      <c r="D56" s="272" t="s">
        <v>92</v>
      </c>
      <c r="E56" s="271"/>
      <c r="F56" s="271"/>
      <c r="G56" s="271"/>
      <c r="H56" s="271"/>
      <c r="I56" s="90"/>
      <c r="J56" s="272" t="s">
        <v>93</v>
      </c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0">
        <f>'20160905e - sauna'!J27</f>
        <v>0</v>
      </c>
      <c r="AH56" s="271"/>
      <c r="AI56" s="271"/>
      <c r="AJ56" s="271"/>
      <c r="AK56" s="271"/>
      <c r="AL56" s="271"/>
      <c r="AM56" s="271"/>
      <c r="AN56" s="270">
        <f t="shared" si="0"/>
        <v>0</v>
      </c>
      <c r="AO56" s="271"/>
      <c r="AP56" s="271"/>
      <c r="AQ56" s="91" t="s">
        <v>80</v>
      </c>
      <c r="AR56" s="92"/>
      <c r="AS56" s="93">
        <v>0</v>
      </c>
      <c r="AT56" s="94">
        <f t="shared" si="1"/>
        <v>0</v>
      </c>
      <c r="AU56" s="95">
        <f>'20160905e - sauna'!P80</f>
        <v>0</v>
      </c>
      <c r="AV56" s="94">
        <f>'20160905e - sauna'!J30</f>
        <v>0</v>
      </c>
      <c r="AW56" s="94">
        <f>'20160905e - sauna'!J31</f>
        <v>0</v>
      </c>
      <c r="AX56" s="94">
        <f>'20160905e - sauna'!J32</f>
        <v>0</v>
      </c>
      <c r="AY56" s="94">
        <f>'20160905e - sauna'!J33</f>
        <v>0</v>
      </c>
      <c r="AZ56" s="94">
        <f>'20160905e - sauna'!F30</f>
        <v>0</v>
      </c>
      <c r="BA56" s="94">
        <f>'20160905e - sauna'!F31</f>
        <v>0</v>
      </c>
      <c r="BB56" s="94">
        <f>'20160905e - sauna'!F32</f>
        <v>0</v>
      </c>
      <c r="BC56" s="94">
        <f>'20160905e - sauna'!F33</f>
        <v>0</v>
      </c>
      <c r="BD56" s="96">
        <f>'20160905e - sauna'!F34</f>
        <v>0</v>
      </c>
      <c r="BT56" s="97" t="s">
        <v>22</v>
      </c>
      <c r="BV56" s="97" t="s">
        <v>76</v>
      </c>
      <c r="BW56" s="97" t="s">
        <v>94</v>
      </c>
      <c r="BX56" s="97" t="s">
        <v>5</v>
      </c>
      <c r="CL56" s="97" t="s">
        <v>20</v>
      </c>
      <c r="CM56" s="97" t="s">
        <v>82</v>
      </c>
    </row>
    <row r="57" spans="1:91" s="5" customFormat="1" ht="34.799999999999997" customHeight="1" x14ac:dyDescent="0.3">
      <c r="A57" s="280" t="s">
        <v>581</v>
      </c>
      <c r="B57" s="88"/>
      <c r="C57" s="89"/>
      <c r="D57" s="272" t="s">
        <v>95</v>
      </c>
      <c r="E57" s="271"/>
      <c r="F57" s="271"/>
      <c r="G57" s="271"/>
      <c r="H57" s="271"/>
      <c r="I57" s="90"/>
      <c r="J57" s="272" t="s">
        <v>96</v>
      </c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0">
        <f>'20160905f - chodba hala'!J27</f>
        <v>0</v>
      </c>
      <c r="AH57" s="271"/>
      <c r="AI57" s="271"/>
      <c r="AJ57" s="271"/>
      <c r="AK57" s="271"/>
      <c r="AL57" s="271"/>
      <c r="AM57" s="271"/>
      <c r="AN57" s="270">
        <f t="shared" si="0"/>
        <v>0</v>
      </c>
      <c r="AO57" s="271"/>
      <c r="AP57" s="271"/>
      <c r="AQ57" s="91" t="s">
        <v>80</v>
      </c>
      <c r="AR57" s="92"/>
      <c r="AS57" s="98">
        <v>0</v>
      </c>
      <c r="AT57" s="99">
        <f t="shared" si="1"/>
        <v>0</v>
      </c>
      <c r="AU57" s="100">
        <f>'20160905f - chodba hala'!P80</f>
        <v>0</v>
      </c>
      <c r="AV57" s="99">
        <f>'20160905f - chodba hala'!J30</f>
        <v>0</v>
      </c>
      <c r="AW57" s="99">
        <f>'20160905f - chodba hala'!J31</f>
        <v>0</v>
      </c>
      <c r="AX57" s="99">
        <f>'20160905f - chodba hala'!J32</f>
        <v>0</v>
      </c>
      <c r="AY57" s="99">
        <f>'20160905f - chodba hala'!J33</f>
        <v>0</v>
      </c>
      <c r="AZ57" s="99">
        <f>'20160905f - chodba hala'!F30</f>
        <v>0</v>
      </c>
      <c r="BA57" s="99">
        <f>'20160905f - chodba hala'!F31</f>
        <v>0</v>
      </c>
      <c r="BB57" s="99">
        <f>'20160905f - chodba hala'!F32</f>
        <v>0</v>
      </c>
      <c r="BC57" s="99">
        <f>'20160905f - chodba hala'!F33</f>
        <v>0</v>
      </c>
      <c r="BD57" s="101">
        <f>'20160905f - chodba hala'!F34</f>
        <v>0</v>
      </c>
      <c r="BT57" s="97" t="s">
        <v>22</v>
      </c>
      <c r="BV57" s="97" t="s">
        <v>76</v>
      </c>
      <c r="BW57" s="97" t="s">
        <v>97</v>
      </c>
      <c r="BX57" s="97" t="s">
        <v>5</v>
      </c>
      <c r="CL57" s="97" t="s">
        <v>20</v>
      </c>
      <c r="CM57" s="97" t="s">
        <v>82</v>
      </c>
    </row>
    <row r="58" spans="1:91" s="1" customFormat="1" ht="30" customHeight="1" x14ac:dyDescent="0.3">
      <c r="B58" s="33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3"/>
    </row>
    <row r="59" spans="1:91" s="1" customFormat="1" ht="6.9" customHeigh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53"/>
    </row>
  </sheetData>
  <sheetProtection algorithmName="SHA-512" hashValue="uGSNNszatppkjdUTxJmN+TdssTDANToeMi9yqF7cE1RKblt95sC5ZeVx8JHdiHirFFjR7yB0NdPY/3QS83FktQ==" saltValue="n8+2hAUAX7cLeHrVPD90Rw==" spinCount="100000" sheet="1" objects="1" scenarios="1" formatColumns="0" formatRows="0" sort="0" autoFilter="0"/>
  <mergeCells count="61">
    <mergeCell ref="AG51:AM51"/>
    <mergeCell ref="AN51:AP51"/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20160905a - Pánské šatny ...'!C2" tooltip="20160905a - Pánské šatny ..." display="/"/>
    <hyperlink ref="A53" location="'20160905b - podlaha sál'!C2" tooltip="20160905b - podlaha sál" display="/"/>
    <hyperlink ref="A54" location="'20160905c - podlaha spining'!C2" tooltip="20160905c - podlaha spining" display="/"/>
    <hyperlink ref="A55" location="'20160905d - dámské šatny ...'!C2" tooltip="20160905d - dámské šatny ..." display="/"/>
    <hyperlink ref="A56" location="'20160905e - sauna'!C2" tooltip="20160905e - sauna" display="/"/>
    <hyperlink ref="A57" location="'20160905f - chodba hala'!C2" tooltip="20160905f - chodba hala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582</v>
      </c>
      <c r="G1" s="288" t="s">
        <v>583</v>
      </c>
      <c r="H1" s="288"/>
      <c r="I1" s="289"/>
      <c r="J1" s="283" t="s">
        <v>584</v>
      </c>
      <c r="K1" s="281" t="s">
        <v>98</v>
      </c>
      <c r="L1" s="283" t="s">
        <v>585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81</v>
      </c>
    </row>
    <row r="3" spans="1:70" ht="6.9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82</v>
      </c>
    </row>
    <row r="4" spans="1:70" ht="36.9" customHeight="1" x14ac:dyDescent="0.3">
      <c r="B4" s="20"/>
      <c r="C4" s="21"/>
      <c r="D4" s="22" t="s">
        <v>99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ht="13.2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0.399999999999999" customHeight="1" x14ac:dyDescent="0.3">
      <c r="B7" s="20"/>
      <c r="C7" s="21"/>
      <c r="D7" s="21"/>
      <c r="E7" s="275" t="str">
        <f>'Rekapitulace stavby'!K6</f>
        <v>Oprava sportovní hala</v>
      </c>
      <c r="F7" s="241"/>
      <c r="G7" s="241"/>
      <c r="H7" s="241"/>
      <c r="I7" s="104"/>
      <c r="J7" s="21"/>
      <c r="K7" s="23"/>
    </row>
    <row r="8" spans="1:70" s="1" customFormat="1" ht="13.2" x14ac:dyDescent="0.3">
      <c r="B8" s="33"/>
      <c r="C8" s="34"/>
      <c r="D8" s="29" t="s">
        <v>100</v>
      </c>
      <c r="E8" s="34"/>
      <c r="F8" s="34"/>
      <c r="G8" s="34"/>
      <c r="H8" s="34"/>
      <c r="I8" s="105"/>
      <c r="J8" s="34"/>
      <c r="K8" s="37"/>
    </row>
    <row r="9" spans="1:70" s="1" customFormat="1" ht="36.9" customHeight="1" x14ac:dyDescent="0.3">
      <c r="B9" s="33"/>
      <c r="C9" s="34"/>
      <c r="D9" s="34"/>
      <c r="E9" s="276" t="s">
        <v>101</v>
      </c>
      <c r="F9" s="248"/>
      <c r="G9" s="248"/>
      <c r="H9" s="248"/>
      <c r="I9" s="105"/>
      <c r="J9" s="34"/>
      <c r="K9" s="37"/>
    </row>
    <row r="10" spans="1:70" s="1" customFormat="1" ht="12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6" t="s">
        <v>25</v>
      </c>
      <c r="J12" s="107" t="str">
        <f>'Rekapitulace stavby'!AN8</f>
        <v>5. 9. 2016</v>
      </c>
      <c r="K12" s="37"/>
    </row>
    <row r="13" spans="1:70" s="1" customFormat="1" ht="10.8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6" t="s">
        <v>30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31</v>
      </c>
      <c r="F15" s="34"/>
      <c r="G15" s="34"/>
      <c r="H15" s="34"/>
      <c r="I15" s="106" t="s">
        <v>32</v>
      </c>
      <c r="J15" s="27" t="s">
        <v>20</v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" customHeight="1" x14ac:dyDescent="0.3">
      <c r="B17" s="33"/>
      <c r="C17" s="34"/>
      <c r="D17" s="29" t="s">
        <v>33</v>
      </c>
      <c r="E17" s="34"/>
      <c r="F17" s="34"/>
      <c r="G17" s="34"/>
      <c r="H17" s="34"/>
      <c r="I17" s="106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32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" customHeight="1" x14ac:dyDescent="0.3">
      <c r="B20" s="33"/>
      <c r="C20" s="34"/>
      <c r="D20" s="29" t="s">
        <v>35</v>
      </c>
      <c r="E20" s="34"/>
      <c r="F20" s="34"/>
      <c r="G20" s="34"/>
      <c r="H20" s="34"/>
      <c r="I20" s="106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32</v>
      </c>
      <c r="J21" s="27" t="str">
        <f>IF('Rekapitulace stavby'!AN17="","",'Rekapitulace stavby'!AN17)</f>
        <v/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" customHeight="1" x14ac:dyDescent="0.3">
      <c r="B23" s="33"/>
      <c r="C23" s="34"/>
      <c r="D23" s="29" t="s">
        <v>38</v>
      </c>
      <c r="E23" s="34"/>
      <c r="F23" s="34"/>
      <c r="G23" s="34"/>
      <c r="H23" s="34"/>
      <c r="I23" s="105"/>
      <c r="J23" s="34"/>
      <c r="K23" s="37"/>
    </row>
    <row r="24" spans="2:11" s="6" customFormat="1" ht="20.399999999999999" customHeight="1" x14ac:dyDescent="0.3">
      <c r="B24" s="108"/>
      <c r="C24" s="109"/>
      <c r="D24" s="109"/>
      <c r="E24" s="244" t="s">
        <v>20</v>
      </c>
      <c r="F24" s="277"/>
      <c r="G24" s="277"/>
      <c r="H24" s="277"/>
      <c r="I24" s="110"/>
      <c r="J24" s="109"/>
      <c r="K24" s="111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40</v>
      </c>
      <c r="E27" s="34"/>
      <c r="F27" s="34"/>
      <c r="G27" s="34"/>
      <c r="H27" s="34"/>
      <c r="I27" s="105"/>
      <c r="J27" s="115">
        <f>ROUND(J91,2)</f>
        <v>0</v>
      </c>
      <c r="K27" s="37"/>
    </row>
    <row r="28" spans="2:11" s="1" customFormat="1" ht="6.9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116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17">
        <f>ROUND(SUM(BE91:BE200), 2)</f>
        <v>0</v>
      </c>
      <c r="G30" s="34"/>
      <c r="H30" s="34"/>
      <c r="I30" s="118">
        <v>0.21</v>
      </c>
      <c r="J30" s="117">
        <f>ROUND(ROUND((SUM(BE91:BE200)),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17">
        <f>ROUND(SUM(BF91:BF200), 2)</f>
        <v>0</v>
      </c>
      <c r="G31" s="34"/>
      <c r="H31" s="34"/>
      <c r="I31" s="118">
        <v>0.15</v>
      </c>
      <c r="J31" s="117">
        <f>ROUND(ROUND((SUM(BF91:BF200)),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17">
        <f>ROUND(SUM(BG91:BG200),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17">
        <f>ROUND(SUM(BH91:BH200),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17">
        <f>ROUND(SUM(BI91:BI200),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50</v>
      </c>
      <c r="E36" s="71"/>
      <c r="F36" s="71"/>
      <c r="G36" s="121" t="s">
        <v>51</v>
      </c>
      <c r="H36" s="122" t="s">
        <v>52</v>
      </c>
      <c r="I36" s="123"/>
      <c r="J36" s="124">
        <f>SUM(J27:J34)</f>
        <v>0</v>
      </c>
      <c r="K36" s="125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 x14ac:dyDescent="0.3">
      <c r="B42" s="33"/>
      <c r="C42" s="22" t="s">
        <v>102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0.399999999999999" customHeight="1" x14ac:dyDescent="0.3">
      <c r="B45" s="33"/>
      <c r="C45" s="34"/>
      <c r="D45" s="34"/>
      <c r="E45" s="275" t="str">
        <f>E7</f>
        <v>Oprava sportovní hala</v>
      </c>
      <c r="F45" s="248"/>
      <c r="G45" s="248"/>
      <c r="H45" s="248"/>
      <c r="I45" s="105"/>
      <c r="J45" s="34"/>
      <c r="K45" s="37"/>
    </row>
    <row r="46" spans="2:11" s="1" customFormat="1" ht="14.4" customHeight="1" x14ac:dyDescent="0.3">
      <c r="B46" s="33"/>
      <c r="C46" s="29" t="s">
        <v>100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2.2" customHeight="1" x14ac:dyDescent="0.3">
      <c r="B47" s="33"/>
      <c r="C47" s="34"/>
      <c r="D47" s="34"/>
      <c r="E47" s="276" t="str">
        <f>E9</f>
        <v>20160905a - Pánské šatny hala</v>
      </c>
      <c r="F47" s="248"/>
      <c r="G47" s="248"/>
      <c r="H47" s="248"/>
      <c r="I47" s="105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Česká Lípa</v>
      </c>
      <c r="G49" s="34"/>
      <c r="H49" s="34"/>
      <c r="I49" s="106" t="s">
        <v>25</v>
      </c>
      <c r="J49" s="107" t="str">
        <f>IF(J12="","",J12)</f>
        <v>5. 9. 2016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ht="13.2" x14ac:dyDescent="0.3">
      <c r="B51" s="33"/>
      <c r="C51" s="29" t="s">
        <v>29</v>
      </c>
      <c r="D51" s="34"/>
      <c r="E51" s="34"/>
      <c r="F51" s="27" t="str">
        <f>E15</f>
        <v>Město Č. Lípa</v>
      </c>
      <c r="G51" s="34"/>
      <c r="H51" s="34"/>
      <c r="I51" s="106" t="s">
        <v>35</v>
      </c>
      <c r="J51" s="27" t="str">
        <f>E21</f>
        <v xml:space="preserve"> </v>
      </c>
      <c r="K51" s="37"/>
    </row>
    <row r="52" spans="2:47" s="1" customFormat="1" ht="14.4" customHeight="1" x14ac:dyDescent="0.3">
      <c r="B52" s="33"/>
      <c r="C52" s="29" t="s">
        <v>33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103</v>
      </c>
      <c r="D54" s="119"/>
      <c r="E54" s="119"/>
      <c r="F54" s="119"/>
      <c r="G54" s="119"/>
      <c r="H54" s="119"/>
      <c r="I54" s="132"/>
      <c r="J54" s="133" t="s">
        <v>104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105</v>
      </c>
      <c r="D56" s="34"/>
      <c r="E56" s="34"/>
      <c r="F56" s="34"/>
      <c r="G56" s="34"/>
      <c r="H56" s="34"/>
      <c r="I56" s="105"/>
      <c r="J56" s="115">
        <f>J91</f>
        <v>0</v>
      </c>
      <c r="K56" s="37"/>
      <c r="AU56" s="16" t="s">
        <v>106</v>
      </c>
    </row>
    <row r="57" spans="2:47" s="7" customFormat="1" ht="24.9" customHeight="1" x14ac:dyDescent="0.3">
      <c r="B57" s="136"/>
      <c r="C57" s="137"/>
      <c r="D57" s="138" t="s">
        <v>107</v>
      </c>
      <c r="E57" s="139"/>
      <c r="F57" s="139"/>
      <c r="G57" s="139"/>
      <c r="H57" s="139"/>
      <c r="I57" s="140"/>
      <c r="J57" s="141">
        <f>J92</f>
        <v>0</v>
      </c>
      <c r="K57" s="142"/>
    </row>
    <row r="58" spans="2:47" s="8" customFormat="1" ht="19.95" customHeight="1" x14ac:dyDescent="0.3">
      <c r="B58" s="143"/>
      <c r="C58" s="144"/>
      <c r="D58" s="145" t="s">
        <v>108</v>
      </c>
      <c r="E58" s="146"/>
      <c r="F58" s="146"/>
      <c r="G58" s="146"/>
      <c r="H58" s="146"/>
      <c r="I58" s="147"/>
      <c r="J58" s="148">
        <f>J93</f>
        <v>0</v>
      </c>
      <c r="K58" s="149"/>
    </row>
    <row r="59" spans="2:47" s="8" customFormat="1" ht="19.95" customHeight="1" x14ac:dyDescent="0.3">
      <c r="B59" s="143"/>
      <c r="C59" s="144"/>
      <c r="D59" s="145" t="s">
        <v>109</v>
      </c>
      <c r="E59" s="146"/>
      <c r="F59" s="146"/>
      <c r="G59" s="146"/>
      <c r="H59" s="146"/>
      <c r="I59" s="147"/>
      <c r="J59" s="148">
        <f>J104</f>
        <v>0</v>
      </c>
      <c r="K59" s="149"/>
    </row>
    <row r="60" spans="2:47" s="8" customFormat="1" ht="19.95" customHeight="1" x14ac:dyDescent="0.3">
      <c r="B60" s="143"/>
      <c r="C60" s="144"/>
      <c r="D60" s="145" t="s">
        <v>110</v>
      </c>
      <c r="E60" s="146"/>
      <c r="F60" s="146"/>
      <c r="G60" s="146"/>
      <c r="H60" s="146"/>
      <c r="I60" s="147"/>
      <c r="J60" s="148">
        <f>J109</f>
        <v>0</v>
      </c>
      <c r="K60" s="149"/>
    </row>
    <row r="61" spans="2:47" s="7" customFormat="1" ht="24.9" customHeight="1" x14ac:dyDescent="0.3">
      <c r="B61" s="136"/>
      <c r="C61" s="137"/>
      <c r="D61" s="138" t="s">
        <v>111</v>
      </c>
      <c r="E61" s="139"/>
      <c r="F61" s="139"/>
      <c r="G61" s="139"/>
      <c r="H61" s="139"/>
      <c r="I61" s="140"/>
      <c r="J61" s="141">
        <f>J114</f>
        <v>0</v>
      </c>
      <c r="K61" s="142"/>
    </row>
    <row r="62" spans="2:47" s="8" customFormat="1" ht="19.95" customHeight="1" x14ac:dyDescent="0.3">
      <c r="B62" s="143"/>
      <c r="C62" s="144"/>
      <c r="D62" s="145" t="s">
        <v>112</v>
      </c>
      <c r="E62" s="146"/>
      <c r="F62" s="146"/>
      <c r="G62" s="146"/>
      <c r="H62" s="146"/>
      <c r="I62" s="147"/>
      <c r="J62" s="148">
        <f>J115</f>
        <v>0</v>
      </c>
      <c r="K62" s="149"/>
    </row>
    <row r="63" spans="2:47" s="8" customFormat="1" ht="19.95" customHeight="1" x14ac:dyDescent="0.3">
      <c r="B63" s="143"/>
      <c r="C63" s="144"/>
      <c r="D63" s="145" t="s">
        <v>113</v>
      </c>
      <c r="E63" s="146"/>
      <c r="F63" s="146"/>
      <c r="G63" s="146"/>
      <c r="H63" s="146"/>
      <c r="I63" s="147"/>
      <c r="J63" s="148">
        <f>J119</f>
        <v>0</v>
      </c>
      <c r="K63" s="149"/>
    </row>
    <row r="64" spans="2:47" s="8" customFormat="1" ht="19.95" customHeight="1" x14ac:dyDescent="0.3">
      <c r="B64" s="143"/>
      <c r="C64" s="144"/>
      <c r="D64" s="145" t="s">
        <v>114</v>
      </c>
      <c r="E64" s="146"/>
      <c r="F64" s="146"/>
      <c r="G64" s="146"/>
      <c r="H64" s="146"/>
      <c r="I64" s="147"/>
      <c r="J64" s="148">
        <f>J125</f>
        <v>0</v>
      </c>
      <c r="K64" s="149"/>
    </row>
    <row r="65" spans="2:12" s="8" customFormat="1" ht="19.95" customHeight="1" x14ac:dyDescent="0.3">
      <c r="B65" s="143"/>
      <c r="C65" s="144"/>
      <c r="D65" s="145" t="s">
        <v>115</v>
      </c>
      <c r="E65" s="146"/>
      <c r="F65" s="146"/>
      <c r="G65" s="146"/>
      <c r="H65" s="146"/>
      <c r="I65" s="147"/>
      <c r="J65" s="148">
        <f>J135</f>
        <v>0</v>
      </c>
      <c r="K65" s="149"/>
    </row>
    <row r="66" spans="2:12" s="8" customFormat="1" ht="19.95" customHeight="1" x14ac:dyDescent="0.3">
      <c r="B66" s="143"/>
      <c r="C66" s="144"/>
      <c r="D66" s="145" t="s">
        <v>116</v>
      </c>
      <c r="E66" s="146"/>
      <c r="F66" s="146"/>
      <c r="G66" s="146"/>
      <c r="H66" s="146"/>
      <c r="I66" s="147"/>
      <c r="J66" s="148">
        <f>J138</f>
        <v>0</v>
      </c>
      <c r="K66" s="149"/>
    </row>
    <row r="67" spans="2:12" s="8" customFormat="1" ht="19.95" customHeight="1" x14ac:dyDescent="0.3">
      <c r="B67" s="143"/>
      <c r="C67" s="144"/>
      <c r="D67" s="145" t="s">
        <v>117</v>
      </c>
      <c r="E67" s="146"/>
      <c r="F67" s="146"/>
      <c r="G67" s="146"/>
      <c r="H67" s="146"/>
      <c r="I67" s="147"/>
      <c r="J67" s="148">
        <f>J156</f>
        <v>0</v>
      </c>
      <c r="K67" s="149"/>
    </row>
    <row r="68" spans="2:12" s="8" customFormat="1" ht="19.95" customHeight="1" x14ac:dyDescent="0.3">
      <c r="B68" s="143"/>
      <c r="C68" s="144"/>
      <c r="D68" s="145" t="s">
        <v>118</v>
      </c>
      <c r="E68" s="146"/>
      <c r="F68" s="146"/>
      <c r="G68" s="146"/>
      <c r="H68" s="146"/>
      <c r="I68" s="147"/>
      <c r="J68" s="148">
        <f>J161</f>
        <v>0</v>
      </c>
      <c r="K68" s="149"/>
    </row>
    <row r="69" spans="2:12" s="8" customFormat="1" ht="19.95" customHeight="1" x14ac:dyDescent="0.3">
      <c r="B69" s="143"/>
      <c r="C69" s="144"/>
      <c r="D69" s="145" t="s">
        <v>119</v>
      </c>
      <c r="E69" s="146"/>
      <c r="F69" s="146"/>
      <c r="G69" s="146"/>
      <c r="H69" s="146"/>
      <c r="I69" s="147"/>
      <c r="J69" s="148">
        <f>J175</f>
        <v>0</v>
      </c>
      <c r="K69" s="149"/>
    </row>
    <row r="70" spans="2:12" s="8" customFormat="1" ht="19.95" customHeight="1" x14ac:dyDescent="0.3">
      <c r="B70" s="143"/>
      <c r="C70" s="144"/>
      <c r="D70" s="145" t="s">
        <v>120</v>
      </c>
      <c r="E70" s="146"/>
      <c r="F70" s="146"/>
      <c r="G70" s="146"/>
      <c r="H70" s="146"/>
      <c r="I70" s="147"/>
      <c r="J70" s="148">
        <f>J189</f>
        <v>0</v>
      </c>
      <c r="K70" s="149"/>
    </row>
    <row r="71" spans="2:12" s="8" customFormat="1" ht="19.95" customHeight="1" x14ac:dyDescent="0.3">
      <c r="B71" s="143"/>
      <c r="C71" s="144"/>
      <c r="D71" s="145" t="s">
        <v>121</v>
      </c>
      <c r="E71" s="146"/>
      <c r="F71" s="146"/>
      <c r="G71" s="146"/>
      <c r="H71" s="146"/>
      <c r="I71" s="147"/>
      <c r="J71" s="148">
        <f>J194</f>
        <v>0</v>
      </c>
      <c r="K71" s="149"/>
    </row>
    <row r="72" spans="2:12" s="1" customFormat="1" ht="21.75" customHeight="1" x14ac:dyDescent="0.3">
      <c r="B72" s="33"/>
      <c r="C72" s="34"/>
      <c r="D72" s="34"/>
      <c r="E72" s="34"/>
      <c r="F72" s="34"/>
      <c r="G72" s="34"/>
      <c r="H72" s="34"/>
      <c r="I72" s="105"/>
      <c r="J72" s="34"/>
      <c r="K72" s="37"/>
    </row>
    <row r="73" spans="2:12" s="1" customFormat="1" ht="6.9" customHeight="1" x14ac:dyDescent="0.3">
      <c r="B73" s="48"/>
      <c r="C73" s="49"/>
      <c r="D73" s="49"/>
      <c r="E73" s="49"/>
      <c r="F73" s="49"/>
      <c r="G73" s="49"/>
      <c r="H73" s="49"/>
      <c r="I73" s="126"/>
      <c r="J73" s="49"/>
      <c r="K73" s="50"/>
    </row>
    <row r="77" spans="2:12" s="1" customFormat="1" ht="6.9" customHeight="1" x14ac:dyDescent="0.3">
      <c r="B77" s="51"/>
      <c r="C77" s="52"/>
      <c r="D77" s="52"/>
      <c r="E77" s="52"/>
      <c r="F77" s="52"/>
      <c r="G77" s="52"/>
      <c r="H77" s="52"/>
      <c r="I77" s="129"/>
      <c r="J77" s="52"/>
      <c r="K77" s="52"/>
      <c r="L77" s="53"/>
    </row>
    <row r="78" spans="2:12" s="1" customFormat="1" ht="36.9" customHeight="1" x14ac:dyDescent="0.3">
      <c r="B78" s="33"/>
      <c r="C78" s="54" t="s">
        <v>122</v>
      </c>
      <c r="D78" s="55"/>
      <c r="E78" s="55"/>
      <c r="F78" s="55"/>
      <c r="G78" s="55"/>
      <c r="H78" s="55"/>
      <c r="I78" s="150"/>
      <c r="J78" s="55"/>
      <c r="K78" s="55"/>
      <c r="L78" s="53"/>
    </row>
    <row r="79" spans="2:12" s="1" customFormat="1" ht="6.9" customHeight="1" x14ac:dyDescent="0.3">
      <c r="B79" s="33"/>
      <c r="C79" s="55"/>
      <c r="D79" s="55"/>
      <c r="E79" s="55"/>
      <c r="F79" s="55"/>
      <c r="G79" s="55"/>
      <c r="H79" s="55"/>
      <c r="I79" s="150"/>
      <c r="J79" s="55"/>
      <c r="K79" s="55"/>
      <c r="L79" s="53"/>
    </row>
    <row r="80" spans="2:12" s="1" customFormat="1" ht="14.4" customHeight="1" x14ac:dyDescent="0.3">
      <c r="B80" s="33"/>
      <c r="C80" s="57" t="s">
        <v>16</v>
      </c>
      <c r="D80" s="55"/>
      <c r="E80" s="55"/>
      <c r="F80" s="55"/>
      <c r="G80" s="55"/>
      <c r="H80" s="55"/>
      <c r="I80" s="150"/>
      <c r="J80" s="55"/>
      <c r="K80" s="55"/>
      <c r="L80" s="53"/>
    </row>
    <row r="81" spans="2:65" s="1" customFormat="1" ht="20.399999999999999" customHeight="1" x14ac:dyDescent="0.3">
      <c r="B81" s="33"/>
      <c r="C81" s="55"/>
      <c r="D81" s="55"/>
      <c r="E81" s="278" t="str">
        <f>E7</f>
        <v>Oprava sportovní hala</v>
      </c>
      <c r="F81" s="259"/>
      <c r="G81" s="259"/>
      <c r="H81" s="259"/>
      <c r="I81" s="150"/>
      <c r="J81" s="55"/>
      <c r="K81" s="55"/>
      <c r="L81" s="53"/>
    </row>
    <row r="82" spans="2:65" s="1" customFormat="1" ht="14.4" customHeight="1" x14ac:dyDescent="0.3">
      <c r="B82" s="33"/>
      <c r="C82" s="57" t="s">
        <v>100</v>
      </c>
      <c r="D82" s="55"/>
      <c r="E82" s="55"/>
      <c r="F82" s="55"/>
      <c r="G82" s="55"/>
      <c r="H82" s="55"/>
      <c r="I82" s="150"/>
      <c r="J82" s="55"/>
      <c r="K82" s="55"/>
      <c r="L82" s="53"/>
    </row>
    <row r="83" spans="2:65" s="1" customFormat="1" ht="22.2" customHeight="1" x14ac:dyDescent="0.3">
      <c r="B83" s="33"/>
      <c r="C83" s="55"/>
      <c r="D83" s="55"/>
      <c r="E83" s="256" t="str">
        <f>E9</f>
        <v>20160905a - Pánské šatny hala</v>
      </c>
      <c r="F83" s="259"/>
      <c r="G83" s="259"/>
      <c r="H83" s="259"/>
      <c r="I83" s="150"/>
      <c r="J83" s="55"/>
      <c r="K83" s="55"/>
      <c r="L83" s="53"/>
    </row>
    <row r="84" spans="2:65" s="1" customFormat="1" ht="6.9" customHeight="1" x14ac:dyDescent="0.3">
      <c r="B84" s="33"/>
      <c r="C84" s="55"/>
      <c r="D84" s="55"/>
      <c r="E84" s="55"/>
      <c r="F84" s="55"/>
      <c r="G84" s="55"/>
      <c r="H84" s="55"/>
      <c r="I84" s="150"/>
      <c r="J84" s="55"/>
      <c r="K84" s="55"/>
      <c r="L84" s="53"/>
    </row>
    <row r="85" spans="2:65" s="1" customFormat="1" ht="18" customHeight="1" x14ac:dyDescent="0.3">
      <c r="B85" s="33"/>
      <c r="C85" s="57" t="s">
        <v>23</v>
      </c>
      <c r="D85" s="55"/>
      <c r="E85" s="55"/>
      <c r="F85" s="151" t="str">
        <f>F12</f>
        <v>Česká Lípa</v>
      </c>
      <c r="G85" s="55"/>
      <c r="H85" s="55"/>
      <c r="I85" s="152" t="s">
        <v>25</v>
      </c>
      <c r="J85" s="65" t="str">
        <f>IF(J12="","",J12)</f>
        <v>5. 9. 2016</v>
      </c>
      <c r="K85" s="55"/>
      <c r="L85" s="53"/>
    </row>
    <row r="86" spans="2:65" s="1" customFormat="1" ht="6.9" customHeight="1" x14ac:dyDescent="0.3">
      <c r="B86" s="33"/>
      <c r="C86" s="55"/>
      <c r="D86" s="55"/>
      <c r="E86" s="55"/>
      <c r="F86" s="55"/>
      <c r="G86" s="55"/>
      <c r="H86" s="55"/>
      <c r="I86" s="150"/>
      <c r="J86" s="55"/>
      <c r="K86" s="55"/>
      <c r="L86" s="53"/>
    </row>
    <row r="87" spans="2:65" s="1" customFormat="1" ht="13.2" x14ac:dyDescent="0.3">
      <c r="B87" s="33"/>
      <c r="C87" s="57" t="s">
        <v>29</v>
      </c>
      <c r="D87" s="55"/>
      <c r="E87" s="55"/>
      <c r="F87" s="151" t="str">
        <f>E15</f>
        <v>Město Č. Lípa</v>
      </c>
      <c r="G87" s="55"/>
      <c r="H87" s="55"/>
      <c r="I87" s="152" t="s">
        <v>35</v>
      </c>
      <c r="J87" s="151" t="str">
        <f>E21</f>
        <v xml:space="preserve"> </v>
      </c>
      <c r="K87" s="55"/>
      <c r="L87" s="53"/>
    </row>
    <row r="88" spans="2:65" s="1" customFormat="1" ht="14.4" customHeight="1" x14ac:dyDescent="0.3">
      <c r="B88" s="33"/>
      <c r="C88" s="57" t="s">
        <v>33</v>
      </c>
      <c r="D88" s="55"/>
      <c r="E88" s="55"/>
      <c r="F88" s="151" t="str">
        <f>IF(E18="","",E18)</f>
        <v/>
      </c>
      <c r="G88" s="55"/>
      <c r="H88" s="55"/>
      <c r="I88" s="150"/>
      <c r="J88" s="55"/>
      <c r="K88" s="55"/>
      <c r="L88" s="53"/>
    </row>
    <row r="89" spans="2:65" s="1" customFormat="1" ht="10.35" customHeight="1" x14ac:dyDescent="0.3">
      <c r="B89" s="33"/>
      <c r="C89" s="55"/>
      <c r="D89" s="55"/>
      <c r="E89" s="55"/>
      <c r="F89" s="55"/>
      <c r="G89" s="55"/>
      <c r="H89" s="55"/>
      <c r="I89" s="150"/>
      <c r="J89" s="55"/>
      <c r="K89" s="55"/>
      <c r="L89" s="53"/>
    </row>
    <row r="90" spans="2:65" s="9" customFormat="1" ht="29.25" customHeight="1" x14ac:dyDescent="0.3">
      <c r="B90" s="153"/>
      <c r="C90" s="154" t="s">
        <v>123</v>
      </c>
      <c r="D90" s="155" t="s">
        <v>59</v>
      </c>
      <c r="E90" s="155" t="s">
        <v>55</v>
      </c>
      <c r="F90" s="155" t="s">
        <v>124</v>
      </c>
      <c r="G90" s="155" t="s">
        <v>125</v>
      </c>
      <c r="H90" s="155" t="s">
        <v>126</v>
      </c>
      <c r="I90" s="156" t="s">
        <v>127</v>
      </c>
      <c r="J90" s="155" t="s">
        <v>104</v>
      </c>
      <c r="K90" s="157" t="s">
        <v>128</v>
      </c>
      <c r="L90" s="158"/>
      <c r="M90" s="73" t="s">
        <v>129</v>
      </c>
      <c r="N90" s="74" t="s">
        <v>44</v>
      </c>
      <c r="O90" s="74" t="s">
        <v>130</v>
      </c>
      <c r="P90" s="74" t="s">
        <v>131</v>
      </c>
      <c r="Q90" s="74" t="s">
        <v>132</v>
      </c>
      <c r="R90" s="74" t="s">
        <v>133</v>
      </c>
      <c r="S90" s="74" t="s">
        <v>134</v>
      </c>
      <c r="T90" s="75" t="s">
        <v>135</v>
      </c>
    </row>
    <row r="91" spans="2:65" s="1" customFormat="1" ht="29.25" customHeight="1" x14ac:dyDescent="0.35">
      <c r="B91" s="33"/>
      <c r="C91" s="79" t="s">
        <v>105</v>
      </c>
      <c r="D91" s="55"/>
      <c r="E91" s="55"/>
      <c r="F91" s="55"/>
      <c r="G91" s="55"/>
      <c r="H91" s="55"/>
      <c r="I91" s="150"/>
      <c r="J91" s="159">
        <f>BK91</f>
        <v>0</v>
      </c>
      <c r="K91" s="55"/>
      <c r="L91" s="53"/>
      <c r="M91" s="76"/>
      <c r="N91" s="77"/>
      <c r="O91" s="77"/>
      <c r="P91" s="160">
        <f>P92+P114</f>
        <v>0</v>
      </c>
      <c r="Q91" s="77"/>
      <c r="R91" s="160">
        <f>R92+R114</f>
        <v>4.2922836400000008</v>
      </c>
      <c r="S91" s="77"/>
      <c r="T91" s="161">
        <f>T92+T114</f>
        <v>3.7772556000000002</v>
      </c>
      <c r="AT91" s="16" t="s">
        <v>73</v>
      </c>
      <c r="AU91" s="16" t="s">
        <v>106</v>
      </c>
      <c r="BK91" s="162">
        <f>BK92+BK114</f>
        <v>0</v>
      </c>
    </row>
    <row r="92" spans="2:65" s="10" customFormat="1" ht="37.35" customHeight="1" x14ac:dyDescent="0.35">
      <c r="B92" s="163"/>
      <c r="C92" s="164"/>
      <c r="D92" s="165" t="s">
        <v>73</v>
      </c>
      <c r="E92" s="166" t="s">
        <v>136</v>
      </c>
      <c r="F92" s="166" t="s">
        <v>137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P93+P104+P109</f>
        <v>0</v>
      </c>
      <c r="Q92" s="171"/>
      <c r="R92" s="172">
        <f>R93+R104+R109</f>
        <v>2.3234191500000003</v>
      </c>
      <c r="S92" s="171"/>
      <c r="T92" s="173">
        <f>T93+T104+T109</f>
        <v>2.6294050000000002</v>
      </c>
      <c r="AR92" s="174" t="s">
        <v>22</v>
      </c>
      <c r="AT92" s="175" t="s">
        <v>73</v>
      </c>
      <c r="AU92" s="175" t="s">
        <v>74</v>
      </c>
      <c r="AY92" s="174" t="s">
        <v>138</v>
      </c>
      <c r="BK92" s="176">
        <f>BK93+BK104+BK109</f>
        <v>0</v>
      </c>
    </row>
    <row r="93" spans="2:65" s="10" customFormat="1" ht="19.95" customHeight="1" x14ac:dyDescent="0.35">
      <c r="B93" s="163"/>
      <c r="C93" s="164"/>
      <c r="D93" s="177" t="s">
        <v>73</v>
      </c>
      <c r="E93" s="178" t="s">
        <v>139</v>
      </c>
      <c r="F93" s="178" t="s">
        <v>140</v>
      </c>
      <c r="G93" s="164"/>
      <c r="H93" s="164"/>
      <c r="I93" s="167"/>
      <c r="J93" s="179">
        <f>BK93</f>
        <v>0</v>
      </c>
      <c r="K93" s="164"/>
      <c r="L93" s="169"/>
      <c r="M93" s="170"/>
      <c r="N93" s="171"/>
      <c r="O93" s="171"/>
      <c r="P93" s="172">
        <f>SUM(P94:P103)</f>
        <v>0</v>
      </c>
      <c r="Q93" s="171"/>
      <c r="R93" s="172">
        <f>SUM(R94:R103)</f>
        <v>2.3234191500000003</v>
      </c>
      <c r="S93" s="171"/>
      <c r="T93" s="173">
        <f>SUM(T94:T103)</f>
        <v>0</v>
      </c>
      <c r="AR93" s="174" t="s">
        <v>22</v>
      </c>
      <c r="AT93" s="175" t="s">
        <v>73</v>
      </c>
      <c r="AU93" s="175" t="s">
        <v>22</v>
      </c>
      <c r="AY93" s="174" t="s">
        <v>138</v>
      </c>
      <c r="BK93" s="176">
        <f>SUM(BK94:BK103)</f>
        <v>0</v>
      </c>
    </row>
    <row r="94" spans="2:65" s="1" customFormat="1" ht="40.200000000000003" customHeight="1" x14ac:dyDescent="0.3">
      <c r="B94" s="33"/>
      <c r="C94" s="180" t="s">
        <v>22</v>
      </c>
      <c r="D94" s="180" t="s">
        <v>141</v>
      </c>
      <c r="E94" s="181" t="s">
        <v>142</v>
      </c>
      <c r="F94" s="182" t="s">
        <v>143</v>
      </c>
      <c r="G94" s="183" t="s">
        <v>144</v>
      </c>
      <c r="H94" s="184">
        <v>64.12</v>
      </c>
      <c r="I94" s="185"/>
      <c r="J94" s="186">
        <f>ROUND(I94*H94,2)</f>
        <v>0</v>
      </c>
      <c r="K94" s="182" t="s">
        <v>145</v>
      </c>
      <c r="L94" s="53"/>
      <c r="M94" s="187" t="s">
        <v>20</v>
      </c>
      <c r="N94" s="188" t="s">
        <v>45</v>
      </c>
      <c r="O94" s="34"/>
      <c r="P94" s="189">
        <f>O94*H94</f>
        <v>0</v>
      </c>
      <c r="Q94" s="189">
        <v>1.7000000000000001E-2</v>
      </c>
      <c r="R94" s="189">
        <f>Q94*H94</f>
        <v>1.0900400000000001</v>
      </c>
      <c r="S94" s="189">
        <v>0</v>
      </c>
      <c r="T94" s="190">
        <f>S94*H94</f>
        <v>0</v>
      </c>
      <c r="AR94" s="16" t="s">
        <v>146</v>
      </c>
      <c r="AT94" s="16" t="s">
        <v>141</v>
      </c>
      <c r="AU94" s="16" t="s">
        <v>82</v>
      </c>
      <c r="AY94" s="16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6" t="s">
        <v>22</v>
      </c>
      <c r="BK94" s="191">
        <f>ROUND(I94*H94,2)</f>
        <v>0</v>
      </c>
      <c r="BL94" s="16" t="s">
        <v>146</v>
      </c>
      <c r="BM94" s="16" t="s">
        <v>147</v>
      </c>
    </row>
    <row r="95" spans="2:65" s="11" customFormat="1" ht="12" x14ac:dyDescent="0.3">
      <c r="B95" s="192"/>
      <c r="C95" s="193"/>
      <c r="D95" s="194" t="s">
        <v>148</v>
      </c>
      <c r="E95" s="195" t="s">
        <v>20</v>
      </c>
      <c r="F95" s="196" t="s">
        <v>149</v>
      </c>
      <c r="G95" s="193"/>
      <c r="H95" s="197">
        <v>64.12</v>
      </c>
      <c r="I95" s="198"/>
      <c r="J95" s="193"/>
      <c r="K95" s="193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148</v>
      </c>
      <c r="AU95" s="203" t="s">
        <v>82</v>
      </c>
      <c r="AV95" s="11" t="s">
        <v>82</v>
      </c>
      <c r="AW95" s="11" t="s">
        <v>37</v>
      </c>
      <c r="AX95" s="11" t="s">
        <v>22</v>
      </c>
      <c r="AY95" s="203" t="s">
        <v>138</v>
      </c>
    </row>
    <row r="96" spans="2:65" s="1" customFormat="1" ht="28.8" customHeight="1" x14ac:dyDescent="0.3">
      <c r="B96" s="33"/>
      <c r="C96" s="180" t="s">
        <v>82</v>
      </c>
      <c r="D96" s="180" t="s">
        <v>141</v>
      </c>
      <c r="E96" s="181" t="s">
        <v>150</v>
      </c>
      <c r="F96" s="182" t="s">
        <v>151</v>
      </c>
      <c r="G96" s="183" t="s">
        <v>144</v>
      </c>
      <c r="H96" s="184">
        <v>5.8550000000000004</v>
      </c>
      <c r="I96" s="185"/>
      <c r="J96" s="186">
        <f>ROUND(I96*H96,2)</f>
        <v>0</v>
      </c>
      <c r="K96" s="182" t="s">
        <v>145</v>
      </c>
      <c r="L96" s="53"/>
      <c r="M96" s="187" t="s">
        <v>20</v>
      </c>
      <c r="N96" s="188" t="s">
        <v>45</v>
      </c>
      <c r="O96" s="34"/>
      <c r="P96" s="189">
        <f>O96*H96</f>
        <v>0</v>
      </c>
      <c r="Q96" s="189">
        <v>3.0000000000000001E-3</v>
      </c>
      <c r="R96" s="189">
        <f>Q96*H96</f>
        <v>1.7565000000000001E-2</v>
      </c>
      <c r="S96" s="189">
        <v>0</v>
      </c>
      <c r="T96" s="190">
        <f>S96*H96</f>
        <v>0</v>
      </c>
      <c r="AR96" s="16" t="s">
        <v>146</v>
      </c>
      <c r="AT96" s="16" t="s">
        <v>141</v>
      </c>
      <c r="AU96" s="16" t="s">
        <v>82</v>
      </c>
      <c r="AY96" s="16" t="s">
        <v>138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22</v>
      </c>
      <c r="BK96" s="191">
        <f>ROUND(I96*H96,2)</f>
        <v>0</v>
      </c>
      <c r="BL96" s="16" t="s">
        <v>146</v>
      </c>
      <c r="BM96" s="16" t="s">
        <v>152</v>
      </c>
    </row>
    <row r="97" spans="2:65" s="1" customFormat="1" ht="28.8" customHeight="1" x14ac:dyDescent="0.3">
      <c r="B97" s="33"/>
      <c r="C97" s="180" t="s">
        <v>153</v>
      </c>
      <c r="D97" s="180" t="s">
        <v>141</v>
      </c>
      <c r="E97" s="181" t="s">
        <v>154</v>
      </c>
      <c r="F97" s="182" t="s">
        <v>155</v>
      </c>
      <c r="G97" s="183" t="s">
        <v>144</v>
      </c>
      <c r="H97" s="184">
        <v>5.8550000000000004</v>
      </c>
      <c r="I97" s="185"/>
      <c r="J97" s="186">
        <f>ROUND(I97*H97,2)</f>
        <v>0</v>
      </c>
      <c r="K97" s="182" t="s">
        <v>145</v>
      </c>
      <c r="L97" s="53"/>
      <c r="M97" s="187" t="s">
        <v>20</v>
      </c>
      <c r="N97" s="188" t="s">
        <v>45</v>
      </c>
      <c r="O97" s="34"/>
      <c r="P97" s="189">
        <f>O97*H97</f>
        <v>0</v>
      </c>
      <c r="Q97" s="189">
        <v>8.2500000000000004E-3</v>
      </c>
      <c r="R97" s="189">
        <f>Q97*H97</f>
        <v>4.8303750000000006E-2</v>
      </c>
      <c r="S97" s="189">
        <v>0</v>
      </c>
      <c r="T97" s="190">
        <f>S97*H97</f>
        <v>0</v>
      </c>
      <c r="AR97" s="16" t="s">
        <v>146</v>
      </c>
      <c r="AT97" s="16" t="s">
        <v>141</v>
      </c>
      <c r="AU97" s="16" t="s">
        <v>82</v>
      </c>
      <c r="AY97" s="16" t="s">
        <v>138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22</v>
      </c>
      <c r="BK97" s="191">
        <f>ROUND(I97*H97,2)</f>
        <v>0</v>
      </c>
      <c r="BL97" s="16" t="s">
        <v>146</v>
      </c>
      <c r="BM97" s="16" t="s">
        <v>156</v>
      </c>
    </row>
    <row r="98" spans="2:65" s="11" customFormat="1" ht="12" x14ac:dyDescent="0.3">
      <c r="B98" s="192"/>
      <c r="C98" s="193"/>
      <c r="D98" s="204" t="s">
        <v>148</v>
      </c>
      <c r="E98" s="205" t="s">
        <v>20</v>
      </c>
      <c r="F98" s="206" t="s">
        <v>157</v>
      </c>
      <c r="G98" s="193"/>
      <c r="H98" s="207">
        <v>4.4550000000000001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148</v>
      </c>
      <c r="AU98" s="203" t="s">
        <v>82</v>
      </c>
      <c r="AV98" s="11" t="s">
        <v>82</v>
      </c>
      <c r="AW98" s="11" t="s">
        <v>37</v>
      </c>
      <c r="AX98" s="11" t="s">
        <v>74</v>
      </c>
      <c r="AY98" s="203" t="s">
        <v>138</v>
      </c>
    </row>
    <row r="99" spans="2:65" s="11" customFormat="1" ht="12" x14ac:dyDescent="0.3">
      <c r="B99" s="192"/>
      <c r="C99" s="193"/>
      <c r="D99" s="204" t="s">
        <v>148</v>
      </c>
      <c r="E99" s="205" t="s">
        <v>20</v>
      </c>
      <c r="F99" s="206" t="s">
        <v>158</v>
      </c>
      <c r="G99" s="193"/>
      <c r="H99" s="207">
        <v>1.4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148</v>
      </c>
      <c r="AU99" s="203" t="s">
        <v>82</v>
      </c>
      <c r="AV99" s="11" t="s">
        <v>82</v>
      </c>
      <c r="AW99" s="11" t="s">
        <v>37</v>
      </c>
      <c r="AX99" s="11" t="s">
        <v>74</v>
      </c>
      <c r="AY99" s="203" t="s">
        <v>138</v>
      </c>
    </row>
    <row r="100" spans="2:65" s="12" customFormat="1" ht="12" x14ac:dyDescent="0.3">
      <c r="B100" s="208"/>
      <c r="C100" s="209"/>
      <c r="D100" s="194" t="s">
        <v>148</v>
      </c>
      <c r="E100" s="210" t="s">
        <v>20</v>
      </c>
      <c r="F100" s="211" t="s">
        <v>159</v>
      </c>
      <c r="G100" s="209"/>
      <c r="H100" s="212">
        <v>5.8550000000000004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148</v>
      </c>
      <c r="AU100" s="218" t="s">
        <v>82</v>
      </c>
      <c r="AV100" s="12" t="s">
        <v>146</v>
      </c>
      <c r="AW100" s="12" t="s">
        <v>37</v>
      </c>
      <c r="AX100" s="12" t="s">
        <v>22</v>
      </c>
      <c r="AY100" s="218" t="s">
        <v>138</v>
      </c>
    </row>
    <row r="101" spans="2:65" s="1" customFormat="1" ht="20.399999999999999" customHeight="1" x14ac:dyDescent="0.3">
      <c r="B101" s="33"/>
      <c r="C101" s="219" t="s">
        <v>146</v>
      </c>
      <c r="D101" s="219" t="s">
        <v>160</v>
      </c>
      <c r="E101" s="220" t="s">
        <v>161</v>
      </c>
      <c r="F101" s="221" t="s">
        <v>162</v>
      </c>
      <c r="G101" s="222" t="s">
        <v>144</v>
      </c>
      <c r="H101" s="223">
        <v>5.9720000000000004</v>
      </c>
      <c r="I101" s="224"/>
      <c r="J101" s="225">
        <f>ROUND(I101*H101,2)</f>
        <v>0</v>
      </c>
      <c r="K101" s="221" t="s">
        <v>145</v>
      </c>
      <c r="L101" s="226"/>
      <c r="M101" s="227" t="s">
        <v>20</v>
      </c>
      <c r="N101" s="228" t="s">
        <v>45</v>
      </c>
      <c r="O101" s="34"/>
      <c r="P101" s="189">
        <f>O101*H101</f>
        <v>0</v>
      </c>
      <c r="Q101" s="189">
        <v>1.5E-3</v>
      </c>
      <c r="R101" s="189">
        <f>Q101*H101</f>
        <v>8.9580000000000007E-3</v>
      </c>
      <c r="S101" s="189">
        <v>0</v>
      </c>
      <c r="T101" s="190">
        <f>S101*H101</f>
        <v>0</v>
      </c>
      <c r="AR101" s="16" t="s">
        <v>163</v>
      </c>
      <c r="AT101" s="16" t="s">
        <v>160</v>
      </c>
      <c r="AU101" s="16" t="s">
        <v>82</v>
      </c>
      <c r="AY101" s="16" t="s">
        <v>138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22</v>
      </c>
      <c r="BK101" s="191">
        <f>ROUND(I101*H101,2)</f>
        <v>0</v>
      </c>
      <c r="BL101" s="16" t="s">
        <v>146</v>
      </c>
      <c r="BM101" s="16" t="s">
        <v>164</v>
      </c>
    </row>
    <row r="102" spans="2:65" s="11" customFormat="1" ht="12" x14ac:dyDescent="0.3">
      <c r="B102" s="192"/>
      <c r="C102" s="193"/>
      <c r="D102" s="194" t="s">
        <v>148</v>
      </c>
      <c r="E102" s="193"/>
      <c r="F102" s="196" t="s">
        <v>165</v>
      </c>
      <c r="G102" s="193"/>
      <c r="H102" s="197">
        <v>5.9720000000000004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148</v>
      </c>
      <c r="AU102" s="203" t="s">
        <v>82</v>
      </c>
      <c r="AV102" s="11" t="s">
        <v>82</v>
      </c>
      <c r="AW102" s="11" t="s">
        <v>4</v>
      </c>
      <c r="AX102" s="11" t="s">
        <v>22</v>
      </c>
      <c r="AY102" s="203" t="s">
        <v>138</v>
      </c>
    </row>
    <row r="103" spans="2:65" s="1" customFormat="1" ht="20.399999999999999" customHeight="1" x14ac:dyDescent="0.3">
      <c r="B103" s="33"/>
      <c r="C103" s="180" t="s">
        <v>166</v>
      </c>
      <c r="D103" s="180" t="s">
        <v>141</v>
      </c>
      <c r="E103" s="181" t="s">
        <v>167</v>
      </c>
      <c r="F103" s="182" t="s">
        <v>168</v>
      </c>
      <c r="G103" s="183" t="s">
        <v>144</v>
      </c>
      <c r="H103" s="184">
        <v>12.965</v>
      </c>
      <c r="I103" s="185"/>
      <c r="J103" s="186">
        <f>ROUND(I103*H103,2)</f>
        <v>0</v>
      </c>
      <c r="K103" s="182" t="s">
        <v>145</v>
      </c>
      <c r="L103" s="53"/>
      <c r="M103" s="187" t="s">
        <v>20</v>
      </c>
      <c r="N103" s="188" t="s">
        <v>45</v>
      </c>
      <c r="O103" s="34"/>
      <c r="P103" s="189">
        <f>O103*H103</f>
        <v>0</v>
      </c>
      <c r="Q103" s="189">
        <v>8.9359999999999995E-2</v>
      </c>
      <c r="R103" s="189">
        <f>Q103*H103</f>
        <v>1.1585523999999998</v>
      </c>
      <c r="S103" s="189">
        <v>0</v>
      </c>
      <c r="T103" s="190">
        <f>S103*H103</f>
        <v>0</v>
      </c>
      <c r="AR103" s="16" t="s">
        <v>146</v>
      </c>
      <c r="AT103" s="16" t="s">
        <v>141</v>
      </c>
      <c r="AU103" s="16" t="s">
        <v>82</v>
      </c>
      <c r="AY103" s="16" t="s">
        <v>138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22</v>
      </c>
      <c r="BK103" s="191">
        <f>ROUND(I103*H103,2)</f>
        <v>0</v>
      </c>
      <c r="BL103" s="16" t="s">
        <v>146</v>
      </c>
      <c r="BM103" s="16" t="s">
        <v>169</v>
      </c>
    </row>
    <row r="104" spans="2:65" s="10" customFormat="1" ht="29.85" customHeight="1" x14ac:dyDescent="0.35">
      <c r="B104" s="163"/>
      <c r="C104" s="164"/>
      <c r="D104" s="177" t="s">
        <v>73</v>
      </c>
      <c r="E104" s="178" t="s">
        <v>170</v>
      </c>
      <c r="F104" s="178" t="s">
        <v>171</v>
      </c>
      <c r="G104" s="164"/>
      <c r="H104" s="164"/>
      <c r="I104" s="167"/>
      <c r="J104" s="179">
        <f>BK104</f>
        <v>0</v>
      </c>
      <c r="K104" s="164"/>
      <c r="L104" s="169"/>
      <c r="M104" s="170"/>
      <c r="N104" s="171"/>
      <c r="O104" s="171"/>
      <c r="P104" s="172">
        <f>SUM(P105:P108)</f>
        <v>0</v>
      </c>
      <c r="Q104" s="171"/>
      <c r="R104" s="172">
        <f>SUM(R105:R108)</f>
        <v>0</v>
      </c>
      <c r="S104" s="171"/>
      <c r="T104" s="173">
        <f>SUM(T105:T108)</f>
        <v>2.6294050000000002</v>
      </c>
      <c r="AR104" s="174" t="s">
        <v>22</v>
      </c>
      <c r="AT104" s="175" t="s">
        <v>73</v>
      </c>
      <c r="AU104" s="175" t="s">
        <v>22</v>
      </c>
      <c r="AY104" s="174" t="s">
        <v>138</v>
      </c>
      <c r="BK104" s="176">
        <f>SUM(BK105:BK108)</f>
        <v>0</v>
      </c>
    </row>
    <row r="105" spans="2:65" s="1" customFormat="1" ht="28.8" customHeight="1" x14ac:dyDescent="0.3">
      <c r="B105" s="33"/>
      <c r="C105" s="180" t="s">
        <v>139</v>
      </c>
      <c r="D105" s="180" t="s">
        <v>141</v>
      </c>
      <c r="E105" s="181" t="s">
        <v>172</v>
      </c>
      <c r="F105" s="182" t="s">
        <v>173</v>
      </c>
      <c r="G105" s="183" t="s">
        <v>144</v>
      </c>
      <c r="H105" s="184">
        <v>12.965</v>
      </c>
      <c r="I105" s="185"/>
      <c r="J105" s="186">
        <f>ROUND(I105*H105,2)</f>
        <v>0</v>
      </c>
      <c r="K105" s="182" t="s">
        <v>145</v>
      </c>
      <c r="L105" s="53"/>
      <c r="M105" s="187" t="s">
        <v>20</v>
      </c>
      <c r="N105" s="188" t="s">
        <v>45</v>
      </c>
      <c r="O105" s="34"/>
      <c r="P105" s="189">
        <f>O105*H105</f>
        <v>0</v>
      </c>
      <c r="Q105" s="189">
        <v>0</v>
      </c>
      <c r="R105" s="189">
        <f>Q105*H105</f>
        <v>0</v>
      </c>
      <c r="S105" s="189">
        <v>5.7000000000000002E-2</v>
      </c>
      <c r="T105" s="190">
        <f>S105*H105</f>
        <v>0.73900500000000002</v>
      </c>
      <c r="AR105" s="16" t="s">
        <v>146</v>
      </c>
      <c r="AT105" s="16" t="s">
        <v>141</v>
      </c>
      <c r="AU105" s="16" t="s">
        <v>82</v>
      </c>
      <c r="AY105" s="16" t="s">
        <v>138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22</v>
      </c>
      <c r="BK105" s="191">
        <f>ROUND(I105*H105,2)</f>
        <v>0</v>
      </c>
      <c r="BL105" s="16" t="s">
        <v>146</v>
      </c>
      <c r="BM105" s="16" t="s">
        <v>174</v>
      </c>
    </row>
    <row r="106" spans="2:65" s="11" customFormat="1" ht="12" x14ac:dyDescent="0.3">
      <c r="B106" s="192"/>
      <c r="C106" s="193"/>
      <c r="D106" s="194" t="s">
        <v>148</v>
      </c>
      <c r="E106" s="195" t="s">
        <v>20</v>
      </c>
      <c r="F106" s="196" t="s">
        <v>175</v>
      </c>
      <c r="G106" s="193"/>
      <c r="H106" s="197">
        <v>12.965</v>
      </c>
      <c r="I106" s="198"/>
      <c r="J106" s="193"/>
      <c r="K106" s="193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148</v>
      </c>
      <c r="AU106" s="203" t="s">
        <v>82</v>
      </c>
      <c r="AV106" s="11" t="s">
        <v>82</v>
      </c>
      <c r="AW106" s="11" t="s">
        <v>37</v>
      </c>
      <c r="AX106" s="11" t="s">
        <v>22</v>
      </c>
      <c r="AY106" s="203" t="s">
        <v>138</v>
      </c>
    </row>
    <row r="107" spans="2:65" s="1" customFormat="1" ht="28.8" customHeight="1" x14ac:dyDescent="0.3">
      <c r="B107" s="33"/>
      <c r="C107" s="180" t="s">
        <v>176</v>
      </c>
      <c r="D107" s="180" t="s">
        <v>141</v>
      </c>
      <c r="E107" s="181" t="s">
        <v>177</v>
      </c>
      <c r="F107" s="182" t="s">
        <v>178</v>
      </c>
      <c r="G107" s="183" t="s">
        <v>144</v>
      </c>
      <c r="H107" s="184">
        <v>27.8</v>
      </c>
      <c r="I107" s="185"/>
      <c r="J107" s="186">
        <f>ROUND(I107*H107,2)</f>
        <v>0</v>
      </c>
      <c r="K107" s="182" t="s">
        <v>145</v>
      </c>
      <c r="L107" s="53"/>
      <c r="M107" s="187" t="s">
        <v>20</v>
      </c>
      <c r="N107" s="188" t="s">
        <v>45</v>
      </c>
      <c r="O107" s="34"/>
      <c r="P107" s="189">
        <f>O107*H107</f>
        <v>0</v>
      </c>
      <c r="Q107" s="189">
        <v>0</v>
      </c>
      <c r="R107" s="189">
        <f>Q107*H107</f>
        <v>0</v>
      </c>
      <c r="S107" s="189">
        <v>6.8000000000000005E-2</v>
      </c>
      <c r="T107" s="190">
        <f>S107*H107</f>
        <v>1.8904000000000001</v>
      </c>
      <c r="AR107" s="16" t="s">
        <v>146</v>
      </c>
      <c r="AT107" s="16" t="s">
        <v>141</v>
      </c>
      <c r="AU107" s="16" t="s">
        <v>82</v>
      </c>
      <c r="AY107" s="16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22</v>
      </c>
      <c r="BK107" s="191">
        <f>ROUND(I107*H107,2)</f>
        <v>0</v>
      </c>
      <c r="BL107" s="16" t="s">
        <v>146</v>
      </c>
      <c r="BM107" s="16" t="s">
        <v>179</v>
      </c>
    </row>
    <row r="108" spans="2:65" s="11" customFormat="1" ht="12" x14ac:dyDescent="0.3">
      <c r="B108" s="192"/>
      <c r="C108" s="193"/>
      <c r="D108" s="204" t="s">
        <v>148</v>
      </c>
      <c r="E108" s="205" t="s">
        <v>20</v>
      </c>
      <c r="F108" s="206" t="s">
        <v>180</v>
      </c>
      <c r="G108" s="193"/>
      <c r="H108" s="207">
        <v>27.8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148</v>
      </c>
      <c r="AU108" s="203" t="s">
        <v>82</v>
      </c>
      <c r="AV108" s="11" t="s">
        <v>82</v>
      </c>
      <c r="AW108" s="11" t="s">
        <v>37</v>
      </c>
      <c r="AX108" s="11" t="s">
        <v>22</v>
      </c>
      <c r="AY108" s="203" t="s">
        <v>138</v>
      </c>
    </row>
    <row r="109" spans="2:65" s="10" customFormat="1" ht="29.85" customHeight="1" x14ac:dyDescent="0.35">
      <c r="B109" s="163"/>
      <c r="C109" s="164"/>
      <c r="D109" s="177" t="s">
        <v>73</v>
      </c>
      <c r="E109" s="178" t="s">
        <v>181</v>
      </c>
      <c r="F109" s="178" t="s">
        <v>182</v>
      </c>
      <c r="G109" s="164"/>
      <c r="H109" s="164"/>
      <c r="I109" s="167"/>
      <c r="J109" s="179">
        <f>BK109</f>
        <v>0</v>
      </c>
      <c r="K109" s="164"/>
      <c r="L109" s="169"/>
      <c r="M109" s="170"/>
      <c r="N109" s="171"/>
      <c r="O109" s="171"/>
      <c r="P109" s="172">
        <f>SUM(P110:P113)</f>
        <v>0</v>
      </c>
      <c r="Q109" s="171"/>
      <c r="R109" s="172">
        <f>SUM(R110:R113)</f>
        <v>0</v>
      </c>
      <c r="S109" s="171"/>
      <c r="T109" s="173">
        <f>SUM(T110:T113)</f>
        <v>0</v>
      </c>
      <c r="AR109" s="174" t="s">
        <v>22</v>
      </c>
      <c r="AT109" s="175" t="s">
        <v>73</v>
      </c>
      <c r="AU109" s="175" t="s">
        <v>22</v>
      </c>
      <c r="AY109" s="174" t="s">
        <v>138</v>
      </c>
      <c r="BK109" s="176">
        <f>SUM(BK110:BK113)</f>
        <v>0</v>
      </c>
    </row>
    <row r="110" spans="2:65" s="1" customFormat="1" ht="28.8" customHeight="1" x14ac:dyDescent="0.3">
      <c r="B110" s="33"/>
      <c r="C110" s="180" t="s">
        <v>163</v>
      </c>
      <c r="D110" s="180" t="s">
        <v>141</v>
      </c>
      <c r="E110" s="181" t="s">
        <v>183</v>
      </c>
      <c r="F110" s="182" t="s">
        <v>184</v>
      </c>
      <c r="G110" s="183" t="s">
        <v>185</v>
      </c>
      <c r="H110" s="184">
        <v>3.7770000000000001</v>
      </c>
      <c r="I110" s="185"/>
      <c r="J110" s="186">
        <f>ROUND(I110*H110,2)</f>
        <v>0</v>
      </c>
      <c r="K110" s="182" t="s">
        <v>145</v>
      </c>
      <c r="L110" s="53"/>
      <c r="M110" s="187" t="s">
        <v>20</v>
      </c>
      <c r="N110" s="188" t="s">
        <v>45</v>
      </c>
      <c r="O110" s="34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6" t="s">
        <v>146</v>
      </c>
      <c r="AT110" s="16" t="s">
        <v>141</v>
      </c>
      <c r="AU110" s="16" t="s">
        <v>82</v>
      </c>
      <c r="AY110" s="16" t="s">
        <v>138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6" t="s">
        <v>22</v>
      </c>
      <c r="BK110" s="191">
        <f>ROUND(I110*H110,2)</f>
        <v>0</v>
      </c>
      <c r="BL110" s="16" t="s">
        <v>146</v>
      </c>
      <c r="BM110" s="16" t="s">
        <v>186</v>
      </c>
    </row>
    <row r="111" spans="2:65" s="1" customFormat="1" ht="28.8" customHeight="1" x14ac:dyDescent="0.3">
      <c r="B111" s="33"/>
      <c r="C111" s="180" t="s">
        <v>170</v>
      </c>
      <c r="D111" s="180" t="s">
        <v>141</v>
      </c>
      <c r="E111" s="181" t="s">
        <v>187</v>
      </c>
      <c r="F111" s="182" t="s">
        <v>188</v>
      </c>
      <c r="G111" s="183" t="s">
        <v>185</v>
      </c>
      <c r="H111" s="184">
        <v>52.878</v>
      </c>
      <c r="I111" s="185"/>
      <c r="J111" s="186">
        <f>ROUND(I111*H111,2)</f>
        <v>0</v>
      </c>
      <c r="K111" s="182" t="s">
        <v>145</v>
      </c>
      <c r="L111" s="53"/>
      <c r="M111" s="187" t="s">
        <v>20</v>
      </c>
      <c r="N111" s="188" t="s">
        <v>45</v>
      </c>
      <c r="O111" s="34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16" t="s">
        <v>146</v>
      </c>
      <c r="AT111" s="16" t="s">
        <v>141</v>
      </c>
      <c r="AU111" s="16" t="s">
        <v>82</v>
      </c>
      <c r="AY111" s="16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22</v>
      </c>
      <c r="BK111" s="191">
        <f>ROUND(I111*H111,2)</f>
        <v>0</v>
      </c>
      <c r="BL111" s="16" t="s">
        <v>146</v>
      </c>
      <c r="BM111" s="16" t="s">
        <v>189</v>
      </c>
    </row>
    <row r="112" spans="2:65" s="11" customFormat="1" ht="12" x14ac:dyDescent="0.3">
      <c r="B112" s="192"/>
      <c r="C112" s="193"/>
      <c r="D112" s="194" t="s">
        <v>148</v>
      </c>
      <c r="E112" s="193"/>
      <c r="F112" s="196" t="s">
        <v>190</v>
      </c>
      <c r="G112" s="193"/>
      <c r="H112" s="197">
        <v>52.878</v>
      </c>
      <c r="I112" s="198"/>
      <c r="J112" s="193"/>
      <c r="K112" s="193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148</v>
      </c>
      <c r="AU112" s="203" t="s">
        <v>82</v>
      </c>
      <c r="AV112" s="11" t="s">
        <v>82</v>
      </c>
      <c r="AW112" s="11" t="s">
        <v>4</v>
      </c>
      <c r="AX112" s="11" t="s">
        <v>22</v>
      </c>
      <c r="AY112" s="203" t="s">
        <v>138</v>
      </c>
    </row>
    <row r="113" spans="2:65" s="1" customFormat="1" ht="20.399999999999999" customHeight="1" x14ac:dyDescent="0.3">
      <c r="B113" s="33"/>
      <c r="C113" s="180" t="s">
        <v>27</v>
      </c>
      <c r="D113" s="180" t="s">
        <v>141</v>
      </c>
      <c r="E113" s="181" t="s">
        <v>191</v>
      </c>
      <c r="F113" s="182" t="s">
        <v>192</v>
      </c>
      <c r="G113" s="183" t="s">
        <v>185</v>
      </c>
      <c r="H113" s="184">
        <v>3.7770000000000001</v>
      </c>
      <c r="I113" s="185"/>
      <c r="J113" s="186">
        <f>ROUND(I113*H113,2)</f>
        <v>0</v>
      </c>
      <c r="K113" s="182" t="s">
        <v>145</v>
      </c>
      <c r="L113" s="53"/>
      <c r="M113" s="187" t="s">
        <v>20</v>
      </c>
      <c r="N113" s="188" t="s">
        <v>45</v>
      </c>
      <c r="O113" s="34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16" t="s">
        <v>146</v>
      </c>
      <c r="AT113" s="16" t="s">
        <v>141</v>
      </c>
      <c r="AU113" s="16" t="s">
        <v>82</v>
      </c>
      <c r="AY113" s="16" t="s">
        <v>138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6" t="s">
        <v>22</v>
      </c>
      <c r="BK113" s="191">
        <f>ROUND(I113*H113,2)</f>
        <v>0</v>
      </c>
      <c r="BL113" s="16" t="s">
        <v>146</v>
      </c>
      <c r="BM113" s="16" t="s">
        <v>193</v>
      </c>
    </row>
    <row r="114" spans="2:65" s="10" customFormat="1" ht="37.35" customHeight="1" x14ac:dyDescent="0.35">
      <c r="B114" s="163"/>
      <c r="C114" s="164"/>
      <c r="D114" s="165" t="s">
        <v>73</v>
      </c>
      <c r="E114" s="166" t="s">
        <v>194</v>
      </c>
      <c r="F114" s="166" t="s">
        <v>195</v>
      </c>
      <c r="G114" s="164"/>
      <c r="H114" s="164"/>
      <c r="I114" s="167"/>
      <c r="J114" s="168">
        <f>BK114</f>
        <v>0</v>
      </c>
      <c r="K114" s="164"/>
      <c r="L114" s="169"/>
      <c r="M114" s="170"/>
      <c r="N114" s="171"/>
      <c r="O114" s="171"/>
      <c r="P114" s="172">
        <f>P115+P119+P125+P135+P138+P156+P161+P175+P189+P194</f>
        <v>0</v>
      </c>
      <c r="Q114" s="171"/>
      <c r="R114" s="172">
        <f>R115+R119+R125+R135+R138+R156+R161+R175+R189+R194</f>
        <v>1.9688644900000001</v>
      </c>
      <c r="S114" s="171"/>
      <c r="T114" s="173">
        <f>T115+T119+T125+T135+T138+T156+T161+T175+T189+T194</f>
        <v>1.1478506000000002</v>
      </c>
      <c r="AR114" s="174" t="s">
        <v>82</v>
      </c>
      <c r="AT114" s="175" t="s">
        <v>73</v>
      </c>
      <c r="AU114" s="175" t="s">
        <v>74</v>
      </c>
      <c r="AY114" s="174" t="s">
        <v>138</v>
      </c>
      <c r="BK114" s="176">
        <f>BK115+BK119+BK125+BK135+BK138+BK156+BK161+BK175+BK189+BK194</f>
        <v>0</v>
      </c>
    </row>
    <row r="115" spans="2:65" s="10" customFormat="1" ht="19.95" customHeight="1" x14ac:dyDescent="0.35">
      <c r="B115" s="163"/>
      <c r="C115" s="164"/>
      <c r="D115" s="177" t="s">
        <v>73</v>
      </c>
      <c r="E115" s="178" t="s">
        <v>196</v>
      </c>
      <c r="F115" s="178" t="s">
        <v>197</v>
      </c>
      <c r="G115" s="164"/>
      <c r="H115" s="164"/>
      <c r="I115" s="167"/>
      <c r="J115" s="179">
        <f>BK115</f>
        <v>0</v>
      </c>
      <c r="K115" s="164"/>
      <c r="L115" s="169"/>
      <c r="M115" s="170"/>
      <c r="N115" s="171"/>
      <c r="O115" s="171"/>
      <c r="P115" s="172">
        <f>SUM(P116:P118)</f>
        <v>0</v>
      </c>
      <c r="Q115" s="171"/>
      <c r="R115" s="172">
        <f>SUM(R116:R118)</f>
        <v>0.14267750000000001</v>
      </c>
      <c r="S115" s="171"/>
      <c r="T115" s="173">
        <f>SUM(T116:T118)</f>
        <v>0</v>
      </c>
      <c r="AR115" s="174" t="s">
        <v>82</v>
      </c>
      <c r="AT115" s="175" t="s">
        <v>73</v>
      </c>
      <c r="AU115" s="175" t="s">
        <v>22</v>
      </c>
      <c r="AY115" s="174" t="s">
        <v>138</v>
      </c>
      <c r="BK115" s="176">
        <f>SUM(BK116:BK118)</f>
        <v>0</v>
      </c>
    </row>
    <row r="116" spans="2:65" s="1" customFormat="1" ht="28.8" customHeight="1" x14ac:dyDescent="0.3">
      <c r="B116" s="33"/>
      <c r="C116" s="180" t="s">
        <v>198</v>
      </c>
      <c r="D116" s="180" t="s">
        <v>141</v>
      </c>
      <c r="E116" s="181" t="s">
        <v>199</v>
      </c>
      <c r="F116" s="182" t="s">
        <v>200</v>
      </c>
      <c r="G116" s="183" t="s">
        <v>144</v>
      </c>
      <c r="H116" s="184">
        <v>12.965</v>
      </c>
      <c r="I116" s="185"/>
      <c r="J116" s="186">
        <f>ROUND(I116*H116,2)</f>
        <v>0</v>
      </c>
      <c r="K116" s="182" t="s">
        <v>145</v>
      </c>
      <c r="L116" s="53"/>
      <c r="M116" s="187" t="s">
        <v>20</v>
      </c>
      <c r="N116" s="188" t="s">
        <v>45</v>
      </c>
      <c r="O116" s="34"/>
      <c r="P116" s="189">
        <f>O116*H116</f>
        <v>0</v>
      </c>
      <c r="Q116" s="189">
        <v>3.5000000000000001E-3</v>
      </c>
      <c r="R116" s="189">
        <f>Q116*H116</f>
        <v>4.5377500000000001E-2</v>
      </c>
      <c r="S116" s="189">
        <v>0</v>
      </c>
      <c r="T116" s="190">
        <f>S116*H116</f>
        <v>0</v>
      </c>
      <c r="AR116" s="16" t="s">
        <v>201</v>
      </c>
      <c r="AT116" s="16" t="s">
        <v>141</v>
      </c>
      <c r="AU116" s="16" t="s">
        <v>82</v>
      </c>
      <c r="AY116" s="16" t="s">
        <v>138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6" t="s">
        <v>22</v>
      </c>
      <c r="BK116" s="191">
        <f>ROUND(I116*H116,2)</f>
        <v>0</v>
      </c>
      <c r="BL116" s="16" t="s">
        <v>201</v>
      </c>
      <c r="BM116" s="16" t="s">
        <v>202</v>
      </c>
    </row>
    <row r="117" spans="2:65" s="1" customFormat="1" ht="28.8" customHeight="1" x14ac:dyDescent="0.3">
      <c r="B117" s="33"/>
      <c r="C117" s="180" t="s">
        <v>203</v>
      </c>
      <c r="D117" s="180" t="s">
        <v>141</v>
      </c>
      <c r="E117" s="181" t="s">
        <v>204</v>
      </c>
      <c r="F117" s="182" t="s">
        <v>205</v>
      </c>
      <c r="G117" s="183" t="s">
        <v>144</v>
      </c>
      <c r="H117" s="184">
        <v>27.8</v>
      </c>
      <c r="I117" s="185"/>
      <c r="J117" s="186">
        <f>ROUND(I117*H117,2)</f>
        <v>0</v>
      </c>
      <c r="K117" s="182" t="s">
        <v>145</v>
      </c>
      <c r="L117" s="53"/>
      <c r="M117" s="187" t="s">
        <v>20</v>
      </c>
      <c r="N117" s="188" t="s">
        <v>45</v>
      </c>
      <c r="O117" s="34"/>
      <c r="P117" s="189">
        <f>O117*H117</f>
        <v>0</v>
      </c>
      <c r="Q117" s="189">
        <v>3.5000000000000001E-3</v>
      </c>
      <c r="R117" s="189">
        <f>Q117*H117</f>
        <v>9.7299999999999998E-2</v>
      </c>
      <c r="S117" s="189">
        <v>0</v>
      </c>
      <c r="T117" s="190">
        <f>S117*H117</f>
        <v>0</v>
      </c>
      <c r="AR117" s="16" t="s">
        <v>201</v>
      </c>
      <c r="AT117" s="16" t="s">
        <v>141</v>
      </c>
      <c r="AU117" s="16" t="s">
        <v>82</v>
      </c>
      <c r="AY117" s="16" t="s">
        <v>138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6" t="s">
        <v>22</v>
      </c>
      <c r="BK117" s="191">
        <f>ROUND(I117*H117,2)</f>
        <v>0</v>
      </c>
      <c r="BL117" s="16" t="s">
        <v>201</v>
      </c>
      <c r="BM117" s="16" t="s">
        <v>206</v>
      </c>
    </row>
    <row r="118" spans="2:65" s="11" customFormat="1" ht="12" x14ac:dyDescent="0.3">
      <c r="B118" s="192"/>
      <c r="C118" s="193"/>
      <c r="D118" s="204" t="s">
        <v>148</v>
      </c>
      <c r="E118" s="205" t="s">
        <v>20</v>
      </c>
      <c r="F118" s="206" t="s">
        <v>180</v>
      </c>
      <c r="G118" s="193"/>
      <c r="H118" s="207">
        <v>27.8</v>
      </c>
      <c r="I118" s="198"/>
      <c r="J118" s="193"/>
      <c r="K118" s="193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148</v>
      </c>
      <c r="AU118" s="203" t="s">
        <v>82</v>
      </c>
      <c r="AV118" s="11" t="s">
        <v>82</v>
      </c>
      <c r="AW118" s="11" t="s">
        <v>37</v>
      </c>
      <c r="AX118" s="11" t="s">
        <v>22</v>
      </c>
      <c r="AY118" s="203" t="s">
        <v>138</v>
      </c>
    </row>
    <row r="119" spans="2:65" s="10" customFormat="1" ht="29.85" customHeight="1" x14ac:dyDescent="0.35">
      <c r="B119" s="163"/>
      <c r="C119" s="164"/>
      <c r="D119" s="177" t="s">
        <v>73</v>
      </c>
      <c r="E119" s="178" t="s">
        <v>207</v>
      </c>
      <c r="F119" s="178" t="s">
        <v>208</v>
      </c>
      <c r="G119" s="164"/>
      <c r="H119" s="164"/>
      <c r="I119" s="167"/>
      <c r="J119" s="179">
        <f>BK119</f>
        <v>0</v>
      </c>
      <c r="K119" s="164"/>
      <c r="L119" s="169"/>
      <c r="M119" s="170"/>
      <c r="N119" s="171"/>
      <c r="O119" s="171"/>
      <c r="P119" s="172">
        <f>SUM(P120:P124)</f>
        <v>0</v>
      </c>
      <c r="Q119" s="171"/>
      <c r="R119" s="172">
        <f>SUM(R120:R124)</f>
        <v>7.4140000000000005E-3</v>
      </c>
      <c r="S119" s="171"/>
      <c r="T119" s="173">
        <f>SUM(T120:T124)</f>
        <v>9.2999999999999992E-3</v>
      </c>
      <c r="AR119" s="174" t="s">
        <v>82</v>
      </c>
      <c r="AT119" s="175" t="s">
        <v>73</v>
      </c>
      <c r="AU119" s="175" t="s">
        <v>22</v>
      </c>
      <c r="AY119" s="174" t="s">
        <v>138</v>
      </c>
      <c r="BK119" s="176">
        <f>SUM(BK120:BK124)</f>
        <v>0</v>
      </c>
    </row>
    <row r="120" spans="2:65" s="1" customFormat="1" ht="20.399999999999999" customHeight="1" x14ac:dyDescent="0.3">
      <c r="B120" s="33"/>
      <c r="C120" s="180" t="s">
        <v>209</v>
      </c>
      <c r="D120" s="180" t="s">
        <v>141</v>
      </c>
      <c r="E120" s="181" t="s">
        <v>210</v>
      </c>
      <c r="F120" s="182" t="s">
        <v>211</v>
      </c>
      <c r="G120" s="183" t="s">
        <v>212</v>
      </c>
      <c r="H120" s="184">
        <v>1</v>
      </c>
      <c r="I120" s="185"/>
      <c r="J120" s="186">
        <f>ROUND(I120*H120,2)</f>
        <v>0</v>
      </c>
      <c r="K120" s="182" t="s">
        <v>145</v>
      </c>
      <c r="L120" s="53"/>
      <c r="M120" s="187" t="s">
        <v>20</v>
      </c>
      <c r="N120" s="188" t="s">
        <v>45</v>
      </c>
      <c r="O120" s="34"/>
      <c r="P120" s="189">
        <f>O120*H120</f>
        <v>0</v>
      </c>
      <c r="Q120" s="189">
        <v>1.48E-3</v>
      </c>
      <c r="R120" s="189">
        <f>Q120*H120</f>
        <v>1.48E-3</v>
      </c>
      <c r="S120" s="189">
        <v>0</v>
      </c>
      <c r="T120" s="190">
        <f>S120*H120</f>
        <v>0</v>
      </c>
      <c r="AR120" s="16" t="s">
        <v>201</v>
      </c>
      <c r="AT120" s="16" t="s">
        <v>141</v>
      </c>
      <c r="AU120" s="16" t="s">
        <v>82</v>
      </c>
      <c r="AY120" s="16" t="s">
        <v>138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6" t="s">
        <v>22</v>
      </c>
      <c r="BK120" s="191">
        <f>ROUND(I120*H120,2)</f>
        <v>0</v>
      </c>
      <c r="BL120" s="16" t="s">
        <v>201</v>
      </c>
      <c r="BM120" s="16" t="s">
        <v>213</v>
      </c>
    </row>
    <row r="121" spans="2:65" s="1" customFormat="1" ht="28.8" customHeight="1" x14ac:dyDescent="0.3">
      <c r="B121" s="33"/>
      <c r="C121" s="180" t="s">
        <v>214</v>
      </c>
      <c r="D121" s="180" t="s">
        <v>141</v>
      </c>
      <c r="E121" s="181" t="s">
        <v>215</v>
      </c>
      <c r="F121" s="182" t="s">
        <v>216</v>
      </c>
      <c r="G121" s="183" t="s">
        <v>217</v>
      </c>
      <c r="H121" s="184">
        <v>5.7</v>
      </c>
      <c r="I121" s="185"/>
      <c r="J121" s="186">
        <f>ROUND(I121*H121,2)</f>
        <v>0</v>
      </c>
      <c r="K121" s="182" t="s">
        <v>20</v>
      </c>
      <c r="L121" s="53"/>
      <c r="M121" s="187" t="s">
        <v>20</v>
      </c>
      <c r="N121" s="188" t="s">
        <v>45</v>
      </c>
      <c r="O121" s="34"/>
      <c r="P121" s="189">
        <f>O121*H121</f>
        <v>0</v>
      </c>
      <c r="Q121" s="189">
        <v>6.2E-4</v>
      </c>
      <c r="R121" s="189">
        <f>Q121*H121</f>
        <v>3.5340000000000002E-3</v>
      </c>
      <c r="S121" s="189">
        <v>0</v>
      </c>
      <c r="T121" s="190">
        <f>S121*H121</f>
        <v>0</v>
      </c>
      <c r="AR121" s="16" t="s">
        <v>201</v>
      </c>
      <c r="AT121" s="16" t="s">
        <v>141</v>
      </c>
      <c r="AU121" s="16" t="s">
        <v>82</v>
      </c>
      <c r="AY121" s="16" t="s">
        <v>138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6" t="s">
        <v>22</v>
      </c>
      <c r="BK121" s="191">
        <f>ROUND(I121*H121,2)</f>
        <v>0</v>
      </c>
      <c r="BL121" s="16" t="s">
        <v>201</v>
      </c>
      <c r="BM121" s="16" t="s">
        <v>218</v>
      </c>
    </row>
    <row r="122" spans="2:65" s="11" customFormat="1" ht="12" x14ac:dyDescent="0.3">
      <c r="B122" s="192"/>
      <c r="C122" s="193"/>
      <c r="D122" s="194" t="s">
        <v>148</v>
      </c>
      <c r="E122" s="195" t="s">
        <v>20</v>
      </c>
      <c r="F122" s="196" t="s">
        <v>219</v>
      </c>
      <c r="G122" s="193"/>
      <c r="H122" s="197">
        <v>5.7</v>
      </c>
      <c r="I122" s="198"/>
      <c r="J122" s="193"/>
      <c r="K122" s="193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148</v>
      </c>
      <c r="AU122" s="203" t="s">
        <v>82</v>
      </c>
      <c r="AV122" s="11" t="s">
        <v>82</v>
      </c>
      <c r="AW122" s="11" t="s">
        <v>37</v>
      </c>
      <c r="AX122" s="11" t="s">
        <v>22</v>
      </c>
      <c r="AY122" s="203" t="s">
        <v>138</v>
      </c>
    </row>
    <row r="123" spans="2:65" s="1" customFormat="1" ht="20.399999999999999" customHeight="1" x14ac:dyDescent="0.3">
      <c r="B123" s="33"/>
      <c r="C123" s="219" t="s">
        <v>8</v>
      </c>
      <c r="D123" s="219" t="s">
        <v>160</v>
      </c>
      <c r="E123" s="220" t="s">
        <v>220</v>
      </c>
      <c r="F123" s="221" t="s">
        <v>221</v>
      </c>
      <c r="G123" s="222" t="s">
        <v>212</v>
      </c>
      <c r="H123" s="223">
        <v>2</v>
      </c>
      <c r="I123" s="224"/>
      <c r="J123" s="225">
        <f>ROUND(I123*H123,2)</f>
        <v>0</v>
      </c>
      <c r="K123" s="221" t="s">
        <v>20</v>
      </c>
      <c r="L123" s="226"/>
      <c r="M123" s="227" t="s">
        <v>20</v>
      </c>
      <c r="N123" s="228" t="s">
        <v>45</v>
      </c>
      <c r="O123" s="34"/>
      <c r="P123" s="189">
        <f>O123*H123</f>
        <v>0</v>
      </c>
      <c r="Q123" s="189">
        <v>1.1999999999999999E-3</v>
      </c>
      <c r="R123" s="189">
        <f>Q123*H123</f>
        <v>2.3999999999999998E-3</v>
      </c>
      <c r="S123" s="189">
        <v>0</v>
      </c>
      <c r="T123" s="190">
        <f>S123*H123</f>
        <v>0</v>
      </c>
      <c r="AR123" s="16" t="s">
        <v>222</v>
      </c>
      <c r="AT123" s="16" t="s">
        <v>160</v>
      </c>
      <c r="AU123" s="16" t="s">
        <v>82</v>
      </c>
      <c r="AY123" s="16" t="s">
        <v>138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6" t="s">
        <v>22</v>
      </c>
      <c r="BK123" s="191">
        <f>ROUND(I123*H123,2)</f>
        <v>0</v>
      </c>
      <c r="BL123" s="16" t="s">
        <v>201</v>
      </c>
      <c r="BM123" s="16" t="s">
        <v>223</v>
      </c>
    </row>
    <row r="124" spans="2:65" s="1" customFormat="1" ht="20.399999999999999" customHeight="1" x14ac:dyDescent="0.3">
      <c r="B124" s="33"/>
      <c r="C124" s="180" t="s">
        <v>201</v>
      </c>
      <c r="D124" s="180" t="s">
        <v>141</v>
      </c>
      <c r="E124" s="181" t="s">
        <v>224</v>
      </c>
      <c r="F124" s="182" t="s">
        <v>225</v>
      </c>
      <c r="G124" s="183" t="s">
        <v>212</v>
      </c>
      <c r="H124" s="184">
        <v>3</v>
      </c>
      <c r="I124" s="185"/>
      <c r="J124" s="186">
        <f>ROUND(I124*H124,2)</f>
        <v>0</v>
      </c>
      <c r="K124" s="182" t="s">
        <v>145</v>
      </c>
      <c r="L124" s="53"/>
      <c r="M124" s="187" t="s">
        <v>20</v>
      </c>
      <c r="N124" s="188" t="s">
        <v>45</v>
      </c>
      <c r="O124" s="34"/>
      <c r="P124" s="189">
        <f>O124*H124</f>
        <v>0</v>
      </c>
      <c r="Q124" s="189">
        <v>0</v>
      </c>
      <c r="R124" s="189">
        <f>Q124*H124</f>
        <v>0</v>
      </c>
      <c r="S124" s="189">
        <v>3.0999999999999999E-3</v>
      </c>
      <c r="T124" s="190">
        <f>S124*H124</f>
        <v>9.2999999999999992E-3</v>
      </c>
      <c r="AR124" s="16" t="s">
        <v>201</v>
      </c>
      <c r="AT124" s="16" t="s">
        <v>141</v>
      </c>
      <c r="AU124" s="16" t="s">
        <v>82</v>
      </c>
      <c r="AY124" s="16" t="s">
        <v>138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6" t="s">
        <v>22</v>
      </c>
      <c r="BK124" s="191">
        <f>ROUND(I124*H124,2)</f>
        <v>0</v>
      </c>
      <c r="BL124" s="16" t="s">
        <v>201</v>
      </c>
      <c r="BM124" s="16" t="s">
        <v>226</v>
      </c>
    </row>
    <row r="125" spans="2:65" s="10" customFormat="1" ht="29.85" customHeight="1" x14ac:dyDescent="0.35">
      <c r="B125" s="163"/>
      <c r="C125" s="164"/>
      <c r="D125" s="177" t="s">
        <v>73</v>
      </c>
      <c r="E125" s="178" t="s">
        <v>227</v>
      </c>
      <c r="F125" s="178" t="s">
        <v>228</v>
      </c>
      <c r="G125" s="164"/>
      <c r="H125" s="164"/>
      <c r="I125" s="167"/>
      <c r="J125" s="179">
        <f>BK125</f>
        <v>0</v>
      </c>
      <c r="K125" s="164"/>
      <c r="L125" s="169"/>
      <c r="M125" s="170"/>
      <c r="N125" s="171"/>
      <c r="O125" s="171"/>
      <c r="P125" s="172">
        <f>SUM(P126:P134)</f>
        <v>0</v>
      </c>
      <c r="Q125" s="171"/>
      <c r="R125" s="172">
        <f>SUM(R126:R134)</f>
        <v>1.3890000000000001E-2</v>
      </c>
      <c r="S125" s="171"/>
      <c r="T125" s="173">
        <f>SUM(T126:T134)</f>
        <v>3.1199999999999995E-3</v>
      </c>
      <c r="AR125" s="174" t="s">
        <v>82</v>
      </c>
      <c r="AT125" s="175" t="s">
        <v>73</v>
      </c>
      <c r="AU125" s="175" t="s">
        <v>22</v>
      </c>
      <c r="AY125" s="174" t="s">
        <v>138</v>
      </c>
      <c r="BK125" s="176">
        <f>SUM(BK126:BK134)</f>
        <v>0</v>
      </c>
    </row>
    <row r="126" spans="2:65" s="1" customFormat="1" ht="40.200000000000003" customHeight="1" x14ac:dyDescent="0.3">
      <c r="B126" s="33"/>
      <c r="C126" s="180" t="s">
        <v>229</v>
      </c>
      <c r="D126" s="180" t="s">
        <v>141</v>
      </c>
      <c r="E126" s="181" t="s">
        <v>230</v>
      </c>
      <c r="F126" s="182" t="s">
        <v>231</v>
      </c>
      <c r="G126" s="183" t="s">
        <v>212</v>
      </c>
      <c r="H126" s="184">
        <v>2</v>
      </c>
      <c r="I126" s="185"/>
      <c r="J126" s="186">
        <f t="shared" ref="J126:J134" si="0">ROUND(I126*H126,2)</f>
        <v>0</v>
      </c>
      <c r="K126" s="182" t="s">
        <v>145</v>
      </c>
      <c r="L126" s="53"/>
      <c r="M126" s="187" t="s">
        <v>20</v>
      </c>
      <c r="N126" s="188" t="s">
        <v>45</v>
      </c>
      <c r="O126" s="34"/>
      <c r="P126" s="189">
        <f t="shared" ref="P126:P134" si="1">O126*H126</f>
        <v>0</v>
      </c>
      <c r="Q126" s="189">
        <v>2.0000000000000002E-5</v>
      </c>
      <c r="R126" s="189">
        <f t="shared" ref="R126:R134" si="2">Q126*H126</f>
        <v>4.0000000000000003E-5</v>
      </c>
      <c r="S126" s="189">
        <v>0</v>
      </c>
      <c r="T126" s="190">
        <f t="shared" ref="T126:T134" si="3">S126*H126</f>
        <v>0</v>
      </c>
      <c r="AR126" s="16" t="s">
        <v>201</v>
      </c>
      <c r="AT126" s="16" t="s">
        <v>141</v>
      </c>
      <c r="AU126" s="16" t="s">
        <v>82</v>
      </c>
      <c r="AY126" s="16" t="s">
        <v>138</v>
      </c>
      <c r="BE126" s="191">
        <f t="shared" ref="BE126:BE134" si="4">IF(N126="základní",J126,0)</f>
        <v>0</v>
      </c>
      <c r="BF126" s="191">
        <f t="shared" ref="BF126:BF134" si="5">IF(N126="snížená",J126,0)</f>
        <v>0</v>
      </c>
      <c r="BG126" s="191">
        <f t="shared" ref="BG126:BG134" si="6">IF(N126="zákl. přenesená",J126,0)</f>
        <v>0</v>
      </c>
      <c r="BH126" s="191">
        <f t="shared" ref="BH126:BH134" si="7">IF(N126="sníž. přenesená",J126,0)</f>
        <v>0</v>
      </c>
      <c r="BI126" s="191">
        <f t="shared" ref="BI126:BI134" si="8">IF(N126="nulová",J126,0)</f>
        <v>0</v>
      </c>
      <c r="BJ126" s="16" t="s">
        <v>22</v>
      </c>
      <c r="BK126" s="191">
        <f t="shared" ref="BK126:BK134" si="9">ROUND(I126*H126,2)</f>
        <v>0</v>
      </c>
      <c r="BL126" s="16" t="s">
        <v>201</v>
      </c>
      <c r="BM126" s="16" t="s">
        <v>232</v>
      </c>
    </row>
    <row r="127" spans="2:65" s="1" customFormat="1" ht="20.399999999999999" customHeight="1" x14ac:dyDescent="0.3">
      <c r="B127" s="33"/>
      <c r="C127" s="180" t="s">
        <v>233</v>
      </c>
      <c r="D127" s="180" t="s">
        <v>141</v>
      </c>
      <c r="E127" s="181" t="s">
        <v>234</v>
      </c>
      <c r="F127" s="182" t="s">
        <v>235</v>
      </c>
      <c r="G127" s="183" t="s">
        <v>212</v>
      </c>
      <c r="H127" s="184">
        <v>2</v>
      </c>
      <c r="I127" s="185"/>
      <c r="J127" s="186">
        <f t="shared" si="0"/>
        <v>0</v>
      </c>
      <c r="K127" s="182" t="s">
        <v>145</v>
      </c>
      <c r="L127" s="53"/>
      <c r="M127" s="187" t="s">
        <v>20</v>
      </c>
      <c r="N127" s="188" t="s">
        <v>45</v>
      </c>
      <c r="O127" s="34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AR127" s="16" t="s">
        <v>201</v>
      </c>
      <c r="AT127" s="16" t="s">
        <v>141</v>
      </c>
      <c r="AU127" s="16" t="s">
        <v>82</v>
      </c>
      <c r="AY127" s="16" t="s">
        <v>138</v>
      </c>
      <c r="BE127" s="191">
        <f t="shared" si="4"/>
        <v>0</v>
      </c>
      <c r="BF127" s="191">
        <f t="shared" si="5"/>
        <v>0</v>
      </c>
      <c r="BG127" s="191">
        <f t="shared" si="6"/>
        <v>0</v>
      </c>
      <c r="BH127" s="191">
        <f t="shared" si="7"/>
        <v>0</v>
      </c>
      <c r="BI127" s="191">
        <f t="shared" si="8"/>
        <v>0</v>
      </c>
      <c r="BJ127" s="16" t="s">
        <v>22</v>
      </c>
      <c r="BK127" s="191">
        <f t="shared" si="9"/>
        <v>0</v>
      </c>
      <c r="BL127" s="16" t="s">
        <v>201</v>
      </c>
      <c r="BM127" s="16" t="s">
        <v>236</v>
      </c>
    </row>
    <row r="128" spans="2:65" s="1" customFormat="1" ht="20.399999999999999" customHeight="1" x14ac:dyDescent="0.3">
      <c r="B128" s="33"/>
      <c r="C128" s="180" t="s">
        <v>237</v>
      </c>
      <c r="D128" s="180" t="s">
        <v>141</v>
      </c>
      <c r="E128" s="181" t="s">
        <v>238</v>
      </c>
      <c r="F128" s="182" t="s">
        <v>239</v>
      </c>
      <c r="G128" s="183" t="s">
        <v>212</v>
      </c>
      <c r="H128" s="184">
        <v>4</v>
      </c>
      <c r="I128" s="185"/>
      <c r="J128" s="186">
        <f t="shared" si="0"/>
        <v>0</v>
      </c>
      <c r="K128" s="182" t="s">
        <v>145</v>
      </c>
      <c r="L128" s="53"/>
      <c r="M128" s="187" t="s">
        <v>20</v>
      </c>
      <c r="N128" s="188" t="s">
        <v>45</v>
      </c>
      <c r="O128" s="34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AR128" s="16" t="s">
        <v>201</v>
      </c>
      <c r="AT128" s="16" t="s">
        <v>141</v>
      </c>
      <c r="AU128" s="16" t="s">
        <v>82</v>
      </c>
      <c r="AY128" s="16" t="s">
        <v>138</v>
      </c>
      <c r="BE128" s="191">
        <f t="shared" si="4"/>
        <v>0</v>
      </c>
      <c r="BF128" s="191">
        <f t="shared" si="5"/>
        <v>0</v>
      </c>
      <c r="BG128" s="191">
        <f t="shared" si="6"/>
        <v>0</v>
      </c>
      <c r="BH128" s="191">
        <f t="shared" si="7"/>
        <v>0</v>
      </c>
      <c r="BI128" s="191">
        <f t="shared" si="8"/>
        <v>0</v>
      </c>
      <c r="BJ128" s="16" t="s">
        <v>22</v>
      </c>
      <c r="BK128" s="191">
        <f t="shared" si="9"/>
        <v>0</v>
      </c>
      <c r="BL128" s="16" t="s">
        <v>201</v>
      </c>
      <c r="BM128" s="16" t="s">
        <v>240</v>
      </c>
    </row>
    <row r="129" spans="2:65" s="1" customFormat="1" ht="20.399999999999999" customHeight="1" x14ac:dyDescent="0.3">
      <c r="B129" s="33"/>
      <c r="C129" s="180" t="s">
        <v>241</v>
      </c>
      <c r="D129" s="180" t="s">
        <v>141</v>
      </c>
      <c r="E129" s="181" t="s">
        <v>242</v>
      </c>
      <c r="F129" s="182" t="s">
        <v>243</v>
      </c>
      <c r="G129" s="183" t="s">
        <v>244</v>
      </c>
      <c r="H129" s="184">
        <v>4</v>
      </c>
      <c r="I129" s="185"/>
      <c r="J129" s="186">
        <f t="shared" si="0"/>
        <v>0</v>
      </c>
      <c r="K129" s="182" t="s">
        <v>145</v>
      </c>
      <c r="L129" s="53"/>
      <c r="M129" s="187" t="s">
        <v>20</v>
      </c>
      <c r="N129" s="188" t="s">
        <v>45</v>
      </c>
      <c r="O129" s="34"/>
      <c r="P129" s="189">
        <f t="shared" si="1"/>
        <v>0</v>
      </c>
      <c r="Q129" s="189">
        <v>2.9999999999999997E-4</v>
      </c>
      <c r="R129" s="189">
        <f t="shared" si="2"/>
        <v>1.1999999999999999E-3</v>
      </c>
      <c r="S129" s="189">
        <v>0</v>
      </c>
      <c r="T129" s="190">
        <f t="shared" si="3"/>
        <v>0</v>
      </c>
      <c r="AR129" s="16" t="s">
        <v>201</v>
      </c>
      <c r="AT129" s="16" t="s">
        <v>141</v>
      </c>
      <c r="AU129" s="16" t="s">
        <v>82</v>
      </c>
      <c r="AY129" s="16" t="s">
        <v>138</v>
      </c>
      <c r="BE129" s="191">
        <f t="shared" si="4"/>
        <v>0</v>
      </c>
      <c r="BF129" s="191">
        <f t="shared" si="5"/>
        <v>0</v>
      </c>
      <c r="BG129" s="191">
        <f t="shared" si="6"/>
        <v>0</v>
      </c>
      <c r="BH129" s="191">
        <f t="shared" si="7"/>
        <v>0</v>
      </c>
      <c r="BI129" s="191">
        <f t="shared" si="8"/>
        <v>0</v>
      </c>
      <c r="BJ129" s="16" t="s">
        <v>22</v>
      </c>
      <c r="BK129" s="191">
        <f t="shared" si="9"/>
        <v>0</v>
      </c>
      <c r="BL129" s="16" t="s">
        <v>201</v>
      </c>
      <c r="BM129" s="16" t="s">
        <v>245</v>
      </c>
    </row>
    <row r="130" spans="2:65" s="1" customFormat="1" ht="20.399999999999999" customHeight="1" x14ac:dyDescent="0.3">
      <c r="B130" s="33"/>
      <c r="C130" s="180" t="s">
        <v>7</v>
      </c>
      <c r="D130" s="180" t="s">
        <v>141</v>
      </c>
      <c r="E130" s="181" t="s">
        <v>246</v>
      </c>
      <c r="F130" s="182" t="s">
        <v>247</v>
      </c>
      <c r="G130" s="183" t="s">
        <v>212</v>
      </c>
      <c r="H130" s="184">
        <v>1</v>
      </c>
      <c r="I130" s="185"/>
      <c r="J130" s="186">
        <f t="shared" si="0"/>
        <v>0</v>
      </c>
      <c r="K130" s="182" t="s">
        <v>145</v>
      </c>
      <c r="L130" s="53"/>
      <c r="M130" s="187" t="s">
        <v>20</v>
      </c>
      <c r="N130" s="188" t="s">
        <v>45</v>
      </c>
      <c r="O130" s="34"/>
      <c r="P130" s="189">
        <f t="shared" si="1"/>
        <v>0</v>
      </c>
      <c r="Q130" s="189">
        <v>1.09E-3</v>
      </c>
      <c r="R130" s="189">
        <f t="shared" si="2"/>
        <v>1.09E-3</v>
      </c>
      <c r="S130" s="189">
        <v>0</v>
      </c>
      <c r="T130" s="190">
        <f t="shared" si="3"/>
        <v>0</v>
      </c>
      <c r="AR130" s="16" t="s">
        <v>201</v>
      </c>
      <c r="AT130" s="16" t="s">
        <v>141</v>
      </c>
      <c r="AU130" s="16" t="s">
        <v>82</v>
      </c>
      <c r="AY130" s="16" t="s">
        <v>138</v>
      </c>
      <c r="BE130" s="191">
        <f t="shared" si="4"/>
        <v>0</v>
      </c>
      <c r="BF130" s="191">
        <f t="shared" si="5"/>
        <v>0</v>
      </c>
      <c r="BG130" s="191">
        <f t="shared" si="6"/>
        <v>0</v>
      </c>
      <c r="BH130" s="191">
        <f t="shared" si="7"/>
        <v>0</v>
      </c>
      <c r="BI130" s="191">
        <f t="shared" si="8"/>
        <v>0</v>
      </c>
      <c r="BJ130" s="16" t="s">
        <v>22</v>
      </c>
      <c r="BK130" s="191">
        <f t="shared" si="9"/>
        <v>0</v>
      </c>
      <c r="BL130" s="16" t="s">
        <v>201</v>
      </c>
      <c r="BM130" s="16" t="s">
        <v>248</v>
      </c>
    </row>
    <row r="131" spans="2:65" s="1" customFormat="1" ht="28.8" customHeight="1" x14ac:dyDescent="0.3">
      <c r="B131" s="33"/>
      <c r="C131" s="180" t="s">
        <v>249</v>
      </c>
      <c r="D131" s="180" t="s">
        <v>141</v>
      </c>
      <c r="E131" s="181" t="s">
        <v>250</v>
      </c>
      <c r="F131" s="182" t="s">
        <v>251</v>
      </c>
      <c r="G131" s="183" t="s">
        <v>212</v>
      </c>
      <c r="H131" s="184">
        <v>6</v>
      </c>
      <c r="I131" s="185"/>
      <c r="J131" s="186">
        <f t="shared" si="0"/>
        <v>0</v>
      </c>
      <c r="K131" s="182" t="s">
        <v>145</v>
      </c>
      <c r="L131" s="53"/>
      <c r="M131" s="187" t="s">
        <v>20</v>
      </c>
      <c r="N131" s="188" t="s">
        <v>45</v>
      </c>
      <c r="O131" s="34"/>
      <c r="P131" s="189">
        <f t="shared" si="1"/>
        <v>0</v>
      </c>
      <c r="Q131" s="189">
        <v>0</v>
      </c>
      <c r="R131" s="189">
        <f t="shared" si="2"/>
        <v>0</v>
      </c>
      <c r="S131" s="189">
        <v>5.1999999999999995E-4</v>
      </c>
      <c r="T131" s="190">
        <f t="shared" si="3"/>
        <v>3.1199999999999995E-3</v>
      </c>
      <c r="AR131" s="16" t="s">
        <v>201</v>
      </c>
      <c r="AT131" s="16" t="s">
        <v>141</v>
      </c>
      <c r="AU131" s="16" t="s">
        <v>82</v>
      </c>
      <c r="AY131" s="16" t="s">
        <v>138</v>
      </c>
      <c r="BE131" s="191">
        <f t="shared" si="4"/>
        <v>0</v>
      </c>
      <c r="BF131" s="191">
        <f t="shared" si="5"/>
        <v>0</v>
      </c>
      <c r="BG131" s="191">
        <f t="shared" si="6"/>
        <v>0</v>
      </c>
      <c r="BH131" s="191">
        <f t="shared" si="7"/>
        <v>0</v>
      </c>
      <c r="BI131" s="191">
        <f t="shared" si="8"/>
        <v>0</v>
      </c>
      <c r="BJ131" s="16" t="s">
        <v>22</v>
      </c>
      <c r="BK131" s="191">
        <f t="shared" si="9"/>
        <v>0</v>
      </c>
      <c r="BL131" s="16" t="s">
        <v>201</v>
      </c>
      <c r="BM131" s="16" t="s">
        <v>252</v>
      </c>
    </row>
    <row r="132" spans="2:65" s="1" customFormat="1" ht="20.399999999999999" customHeight="1" x14ac:dyDescent="0.3">
      <c r="B132" s="33"/>
      <c r="C132" s="180" t="s">
        <v>253</v>
      </c>
      <c r="D132" s="180" t="s">
        <v>141</v>
      </c>
      <c r="E132" s="181" t="s">
        <v>254</v>
      </c>
      <c r="F132" s="182" t="s">
        <v>255</v>
      </c>
      <c r="G132" s="183" t="s">
        <v>244</v>
      </c>
      <c r="H132" s="184">
        <v>6</v>
      </c>
      <c r="I132" s="185"/>
      <c r="J132" s="186">
        <f t="shared" si="0"/>
        <v>0</v>
      </c>
      <c r="K132" s="182" t="s">
        <v>145</v>
      </c>
      <c r="L132" s="53"/>
      <c r="M132" s="187" t="s">
        <v>20</v>
      </c>
      <c r="N132" s="188" t="s">
        <v>45</v>
      </c>
      <c r="O132" s="34"/>
      <c r="P132" s="189">
        <f t="shared" si="1"/>
        <v>0</v>
      </c>
      <c r="Q132" s="189">
        <v>1.8500000000000001E-3</v>
      </c>
      <c r="R132" s="189">
        <f t="shared" si="2"/>
        <v>1.11E-2</v>
      </c>
      <c r="S132" s="189">
        <v>0</v>
      </c>
      <c r="T132" s="190">
        <f t="shared" si="3"/>
        <v>0</v>
      </c>
      <c r="AR132" s="16" t="s">
        <v>201</v>
      </c>
      <c r="AT132" s="16" t="s">
        <v>141</v>
      </c>
      <c r="AU132" s="16" t="s">
        <v>82</v>
      </c>
      <c r="AY132" s="16" t="s">
        <v>138</v>
      </c>
      <c r="BE132" s="191">
        <f t="shared" si="4"/>
        <v>0</v>
      </c>
      <c r="BF132" s="191">
        <f t="shared" si="5"/>
        <v>0</v>
      </c>
      <c r="BG132" s="191">
        <f t="shared" si="6"/>
        <v>0</v>
      </c>
      <c r="BH132" s="191">
        <f t="shared" si="7"/>
        <v>0</v>
      </c>
      <c r="BI132" s="191">
        <f t="shared" si="8"/>
        <v>0</v>
      </c>
      <c r="BJ132" s="16" t="s">
        <v>22</v>
      </c>
      <c r="BK132" s="191">
        <f t="shared" si="9"/>
        <v>0</v>
      </c>
      <c r="BL132" s="16" t="s">
        <v>201</v>
      </c>
      <c r="BM132" s="16" t="s">
        <v>256</v>
      </c>
    </row>
    <row r="133" spans="2:65" s="1" customFormat="1" ht="20.399999999999999" customHeight="1" x14ac:dyDescent="0.3">
      <c r="B133" s="33"/>
      <c r="C133" s="180" t="s">
        <v>257</v>
      </c>
      <c r="D133" s="180" t="s">
        <v>141</v>
      </c>
      <c r="E133" s="181" t="s">
        <v>258</v>
      </c>
      <c r="F133" s="182" t="s">
        <v>259</v>
      </c>
      <c r="G133" s="183" t="s">
        <v>212</v>
      </c>
      <c r="H133" s="184">
        <v>2</v>
      </c>
      <c r="I133" s="185"/>
      <c r="J133" s="186">
        <f t="shared" si="0"/>
        <v>0</v>
      </c>
      <c r="K133" s="182" t="s">
        <v>145</v>
      </c>
      <c r="L133" s="53"/>
      <c r="M133" s="187" t="s">
        <v>20</v>
      </c>
      <c r="N133" s="188" t="s">
        <v>45</v>
      </c>
      <c r="O133" s="34"/>
      <c r="P133" s="189">
        <f t="shared" si="1"/>
        <v>0</v>
      </c>
      <c r="Q133" s="189">
        <v>2.3000000000000001E-4</v>
      </c>
      <c r="R133" s="189">
        <f t="shared" si="2"/>
        <v>4.6000000000000001E-4</v>
      </c>
      <c r="S133" s="189">
        <v>0</v>
      </c>
      <c r="T133" s="190">
        <f t="shared" si="3"/>
        <v>0</v>
      </c>
      <c r="AR133" s="16" t="s">
        <v>201</v>
      </c>
      <c r="AT133" s="16" t="s">
        <v>141</v>
      </c>
      <c r="AU133" s="16" t="s">
        <v>82</v>
      </c>
      <c r="AY133" s="16" t="s">
        <v>138</v>
      </c>
      <c r="BE133" s="191">
        <f t="shared" si="4"/>
        <v>0</v>
      </c>
      <c r="BF133" s="191">
        <f t="shared" si="5"/>
        <v>0</v>
      </c>
      <c r="BG133" s="191">
        <f t="shared" si="6"/>
        <v>0</v>
      </c>
      <c r="BH133" s="191">
        <f t="shared" si="7"/>
        <v>0</v>
      </c>
      <c r="BI133" s="191">
        <f t="shared" si="8"/>
        <v>0</v>
      </c>
      <c r="BJ133" s="16" t="s">
        <v>22</v>
      </c>
      <c r="BK133" s="191">
        <f t="shared" si="9"/>
        <v>0</v>
      </c>
      <c r="BL133" s="16" t="s">
        <v>201</v>
      </c>
      <c r="BM133" s="16" t="s">
        <v>260</v>
      </c>
    </row>
    <row r="134" spans="2:65" s="1" customFormat="1" ht="40.200000000000003" customHeight="1" x14ac:dyDescent="0.3">
      <c r="B134" s="33"/>
      <c r="C134" s="180" t="s">
        <v>261</v>
      </c>
      <c r="D134" s="180" t="s">
        <v>141</v>
      </c>
      <c r="E134" s="181" t="s">
        <v>262</v>
      </c>
      <c r="F134" s="182" t="s">
        <v>263</v>
      </c>
      <c r="G134" s="183" t="s">
        <v>185</v>
      </c>
      <c r="H134" s="184">
        <v>1.4E-2</v>
      </c>
      <c r="I134" s="185"/>
      <c r="J134" s="186">
        <f t="shared" si="0"/>
        <v>0</v>
      </c>
      <c r="K134" s="182" t="s">
        <v>145</v>
      </c>
      <c r="L134" s="53"/>
      <c r="M134" s="187" t="s">
        <v>20</v>
      </c>
      <c r="N134" s="188" t="s">
        <v>45</v>
      </c>
      <c r="O134" s="34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AR134" s="16" t="s">
        <v>201</v>
      </c>
      <c r="AT134" s="16" t="s">
        <v>141</v>
      </c>
      <c r="AU134" s="16" t="s">
        <v>82</v>
      </c>
      <c r="AY134" s="16" t="s">
        <v>138</v>
      </c>
      <c r="BE134" s="191">
        <f t="shared" si="4"/>
        <v>0</v>
      </c>
      <c r="BF134" s="191">
        <f t="shared" si="5"/>
        <v>0</v>
      </c>
      <c r="BG134" s="191">
        <f t="shared" si="6"/>
        <v>0</v>
      </c>
      <c r="BH134" s="191">
        <f t="shared" si="7"/>
        <v>0</v>
      </c>
      <c r="BI134" s="191">
        <f t="shared" si="8"/>
        <v>0</v>
      </c>
      <c r="BJ134" s="16" t="s">
        <v>22</v>
      </c>
      <c r="BK134" s="191">
        <f t="shared" si="9"/>
        <v>0</v>
      </c>
      <c r="BL134" s="16" t="s">
        <v>201</v>
      </c>
      <c r="BM134" s="16" t="s">
        <v>264</v>
      </c>
    </row>
    <row r="135" spans="2:65" s="10" customFormat="1" ht="29.85" customHeight="1" x14ac:dyDescent="0.35">
      <c r="B135" s="163"/>
      <c r="C135" s="164"/>
      <c r="D135" s="177" t="s">
        <v>73</v>
      </c>
      <c r="E135" s="178" t="s">
        <v>265</v>
      </c>
      <c r="F135" s="178" t="s">
        <v>266</v>
      </c>
      <c r="G135" s="164"/>
      <c r="H135" s="164"/>
      <c r="I135" s="167"/>
      <c r="J135" s="179">
        <f>BK135</f>
        <v>0</v>
      </c>
      <c r="K135" s="164"/>
      <c r="L135" s="169"/>
      <c r="M135" s="170"/>
      <c r="N135" s="171"/>
      <c r="O135" s="171"/>
      <c r="P135" s="172">
        <f>SUM(P136:P137)</f>
        <v>0</v>
      </c>
      <c r="Q135" s="171"/>
      <c r="R135" s="172">
        <f>SUM(R136:R137)</f>
        <v>0</v>
      </c>
      <c r="S135" s="171"/>
      <c r="T135" s="173">
        <f>SUM(T136:T137)</f>
        <v>0</v>
      </c>
      <c r="AR135" s="174" t="s">
        <v>82</v>
      </c>
      <c r="AT135" s="175" t="s">
        <v>73</v>
      </c>
      <c r="AU135" s="175" t="s">
        <v>22</v>
      </c>
      <c r="AY135" s="174" t="s">
        <v>138</v>
      </c>
      <c r="BK135" s="176">
        <f>SUM(BK136:BK137)</f>
        <v>0</v>
      </c>
    </row>
    <row r="136" spans="2:65" s="1" customFormat="1" ht="28.8" customHeight="1" x14ac:dyDescent="0.3">
      <c r="B136" s="33"/>
      <c r="C136" s="180" t="s">
        <v>267</v>
      </c>
      <c r="D136" s="180" t="s">
        <v>141</v>
      </c>
      <c r="E136" s="181" t="s">
        <v>268</v>
      </c>
      <c r="F136" s="182" t="s">
        <v>269</v>
      </c>
      <c r="G136" s="183" t="s">
        <v>212</v>
      </c>
      <c r="H136" s="184">
        <v>2</v>
      </c>
      <c r="I136" s="185"/>
      <c r="J136" s="186">
        <f>ROUND(I136*H136,2)</f>
        <v>0</v>
      </c>
      <c r="K136" s="182" t="s">
        <v>145</v>
      </c>
      <c r="L136" s="53"/>
      <c r="M136" s="187" t="s">
        <v>20</v>
      </c>
      <c r="N136" s="188" t="s">
        <v>45</v>
      </c>
      <c r="O136" s="34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16" t="s">
        <v>201</v>
      </c>
      <c r="AT136" s="16" t="s">
        <v>141</v>
      </c>
      <c r="AU136" s="16" t="s">
        <v>82</v>
      </c>
      <c r="AY136" s="16" t="s">
        <v>138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6" t="s">
        <v>22</v>
      </c>
      <c r="BK136" s="191">
        <f>ROUND(I136*H136,2)</f>
        <v>0</v>
      </c>
      <c r="BL136" s="16" t="s">
        <v>201</v>
      </c>
      <c r="BM136" s="16" t="s">
        <v>270</v>
      </c>
    </row>
    <row r="137" spans="2:65" s="1" customFormat="1" ht="28.8" customHeight="1" x14ac:dyDescent="0.3">
      <c r="B137" s="33"/>
      <c r="C137" s="180" t="s">
        <v>271</v>
      </c>
      <c r="D137" s="180" t="s">
        <v>141</v>
      </c>
      <c r="E137" s="181" t="s">
        <v>272</v>
      </c>
      <c r="F137" s="182" t="s">
        <v>273</v>
      </c>
      <c r="G137" s="183" t="s">
        <v>212</v>
      </c>
      <c r="H137" s="184">
        <v>2</v>
      </c>
      <c r="I137" s="185"/>
      <c r="J137" s="186">
        <f>ROUND(I137*H137,2)</f>
        <v>0</v>
      </c>
      <c r="K137" s="182" t="s">
        <v>145</v>
      </c>
      <c r="L137" s="53"/>
      <c r="M137" s="187" t="s">
        <v>20</v>
      </c>
      <c r="N137" s="188" t="s">
        <v>45</v>
      </c>
      <c r="O137" s="34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16" t="s">
        <v>201</v>
      </c>
      <c r="AT137" s="16" t="s">
        <v>141</v>
      </c>
      <c r="AU137" s="16" t="s">
        <v>82</v>
      </c>
      <c r="AY137" s="16" t="s">
        <v>138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6" t="s">
        <v>22</v>
      </c>
      <c r="BK137" s="191">
        <f>ROUND(I137*H137,2)</f>
        <v>0</v>
      </c>
      <c r="BL137" s="16" t="s">
        <v>201</v>
      </c>
      <c r="BM137" s="16" t="s">
        <v>274</v>
      </c>
    </row>
    <row r="138" spans="2:65" s="10" customFormat="1" ht="29.85" customHeight="1" x14ac:dyDescent="0.35">
      <c r="B138" s="163"/>
      <c r="C138" s="164"/>
      <c r="D138" s="177" t="s">
        <v>73</v>
      </c>
      <c r="E138" s="178" t="s">
        <v>275</v>
      </c>
      <c r="F138" s="178" t="s">
        <v>276</v>
      </c>
      <c r="G138" s="164"/>
      <c r="H138" s="164"/>
      <c r="I138" s="167"/>
      <c r="J138" s="179">
        <f>BK138</f>
        <v>0</v>
      </c>
      <c r="K138" s="164"/>
      <c r="L138" s="169"/>
      <c r="M138" s="170"/>
      <c r="N138" s="171"/>
      <c r="O138" s="171"/>
      <c r="P138" s="172">
        <f>SUM(P139:P155)</f>
        <v>0</v>
      </c>
      <c r="Q138" s="171"/>
      <c r="R138" s="172">
        <f>SUM(R139:R155)</f>
        <v>0.95354633</v>
      </c>
      <c r="S138" s="171"/>
      <c r="T138" s="173">
        <f>SUM(T139:T155)</f>
        <v>1.1219306</v>
      </c>
      <c r="AR138" s="174" t="s">
        <v>82</v>
      </c>
      <c r="AT138" s="175" t="s">
        <v>73</v>
      </c>
      <c r="AU138" s="175" t="s">
        <v>22</v>
      </c>
      <c r="AY138" s="174" t="s">
        <v>138</v>
      </c>
      <c r="BK138" s="176">
        <f>SUM(BK139:BK155)</f>
        <v>0</v>
      </c>
    </row>
    <row r="139" spans="2:65" s="1" customFormat="1" ht="40.200000000000003" customHeight="1" x14ac:dyDescent="0.3">
      <c r="B139" s="33"/>
      <c r="C139" s="180" t="s">
        <v>277</v>
      </c>
      <c r="D139" s="180" t="s">
        <v>141</v>
      </c>
      <c r="E139" s="181" t="s">
        <v>278</v>
      </c>
      <c r="F139" s="182" t="s">
        <v>279</v>
      </c>
      <c r="G139" s="183" t="s">
        <v>144</v>
      </c>
      <c r="H139" s="184">
        <v>31.164000000000001</v>
      </c>
      <c r="I139" s="185"/>
      <c r="J139" s="186">
        <f>ROUND(I139*H139,2)</f>
        <v>0</v>
      </c>
      <c r="K139" s="182" t="s">
        <v>145</v>
      </c>
      <c r="L139" s="53"/>
      <c r="M139" s="187" t="s">
        <v>20</v>
      </c>
      <c r="N139" s="188" t="s">
        <v>45</v>
      </c>
      <c r="O139" s="34"/>
      <c r="P139" s="189">
        <f>O139*H139</f>
        <v>0</v>
      </c>
      <c r="Q139" s="189">
        <v>2.5669999999999998E-2</v>
      </c>
      <c r="R139" s="189">
        <f>Q139*H139</f>
        <v>0.79997987999999998</v>
      </c>
      <c r="S139" s="189">
        <v>0</v>
      </c>
      <c r="T139" s="190">
        <f>S139*H139</f>
        <v>0</v>
      </c>
      <c r="AR139" s="16" t="s">
        <v>201</v>
      </c>
      <c r="AT139" s="16" t="s">
        <v>141</v>
      </c>
      <c r="AU139" s="16" t="s">
        <v>82</v>
      </c>
      <c r="AY139" s="16" t="s">
        <v>138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6" t="s">
        <v>22</v>
      </c>
      <c r="BK139" s="191">
        <f>ROUND(I139*H139,2)</f>
        <v>0</v>
      </c>
      <c r="BL139" s="16" t="s">
        <v>201</v>
      </c>
      <c r="BM139" s="16" t="s">
        <v>280</v>
      </c>
    </row>
    <row r="140" spans="2:65" s="11" customFormat="1" ht="12" x14ac:dyDescent="0.3">
      <c r="B140" s="192"/>
      <c r="C140" s="193"/>
      <c r="D140" s="194" t="s">
        <v>148</v>
      </c>
      <c r="E140" s="195" t="s">
        <v>20</v>
      </c>
      <c r="F140" s="196" t="s">
        <v>281</v>
      </c>
      <c r="G140" s="193"/>
      <c r="H140" s="197">
        <v>31.164000000000001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148</v>
      </c>
      <c r="AU140" s="203" t="s">
        <v>82</v>
      </c>
      <c r="AV140" s="11" t="s">
        <v>82</v>
      </c>
      <c r="AW140" s="11" t="s">
        <v>37</v>
      </c>
      <c r="AX140" s="11" t="s">
        <v>22</v>
      </c>
      <c r="AY140" s="203" t="s">
        <v>138</v>
      </c>
    </row>
    <row r="141" spans="2:65" s="1" customFormat="1" ht="28.8" customHeight="1" x14ac:dyDescent="0.3">
      <c r="B141" s="33"/>
      <c r="C141" s="180" t="s">
        <v>282</v>
      </c>
      <c r="D141" s="180" t="s">
        <v>141</v>
      </c>
      <c r="E141" s="181" t="s">
        <v>283</v>
      </c>
      <c r="F141" s="182" t="s">
        <v>284</v>
      </c>
      <c r="G141" s="183" t="s">
        <v>144</v>
      </c>
      <c r="H141" s="184">
        <v>31.164000000000001</v>
      </c>
      <c r="I141" s="185"/>
      <c r="J141" s="186">
        <f>ROUND(I141*H141,2)</f>
        <v>0</v>
      </c>
      <c r="K141" s="182" t="s">
        <v>145</v>
      </c>
      <c r="L141" s="53"/>
      <c r="M141" s="187" t="s">
        <v>20</v>
      </c>
      <c r="N141" s="188" t="s">
        <v>45</v>
      </c>
      <c r="O141" s="34"/>
      <c r="P141" s="189">
        <f>O141*H141</f>
        <v>0</v>
      </c>
      <c r="Q141" s="189">
        <v>0</v>
      </c>
      <c r="R141" s="189">
        <f>Q141*H141</f>
        <v>0</v>
      </c>
      <c r="S141" s="189">
        <v>3.175E-2</v>
      </c>
      <c r="T141" s="190">
        <f>S141*H141</f>
        <v>0.98945700000000003</v>
      </c>
      <c r="AR141" s="16" t="s">
        <v>201</v>
      </c>
      <c r="AT141" s="16" t="s">
        <v>141</v>
      </c>
      <c r="AU141" s="16" t="s">
        <v>82</v>
      </c>
      <c r="AY141" s="16" t="s">
        <v>138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22</v>
      </c>
      <c r="BK141" s="191">
        <f>ROUND(I141*H141,2)</f>
        <v>0</v>
      </c>
      <c r="BL141" s="16" t="s">
        <v>201</v>
      </c>
      <c r="BM141" s="16" t="s">
        <v>285</v>
      </c>
    </row>
    <row r="142" spans="2:65" s="11" customFormat="1" ht="12" x14ac:dyDescent="0.3">
      <c r="B142" s="192"/>
      <c r="C142" s="193"/>
      <c r="D142" s="194" t="s">
        <v>148</v>
      </c>
      <c r="E142" s="195" t="s">
        <v>20</v>
      </c>
      <c r="F142" s="196" t="s">
        <v>281</v>
      </c>
      <c r="G142" s="193"/>
      <c r="H142" s="197">
        <v>31.164000000000001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148</v>
      </c>
      <c r="AU142" s="203" t="s">
        <v>82</v>
      </c>
      <c r="AV142" s="11" t="s">
        <v>82</v>
      </c>
      <c r="AW142" s="11" t="s">
        <v>37</v>
      </c>
      <c r="AX142" s="11" t="s">
        <v>22</v>
      </c>
      <c r="AY142" s="203" t="s">
        <v>138</v>
      </c>
    </row>
    <row r="143" spans="2:65" s="1" customFormat="1" ht="20.399999999999999" customHeight="1" x14ac:dyDescent="0.3">
      <c r="B143" s="33"/>
      <c r="C143" s="180" t="s">
        <v>286</v>
      </c>
      <c r="D143" s="180" t="s">
        <v>141</v>
      </c>
      <c r="E143" s="181" t="s">
        <v>287</v>
      </c>
      <c r="F143" s="182" t="s">
        <v>288</v>
      </c>
      <c r="G143" s="183" t="s">
        <v>144</v>
      </c>
      <c r="H143" s="184">
        <v>11.827999999999999</v>
      </c>
      <c r="I143" s="185"/>
      <c r="J143" s="186">
        <f>ROUND(I143*H143,2)</f>
        <v>0</v>
      </c>
      <c r="K143" s="182" t="s">
        <v>145</v>
      </c>
      <c r="L143" s="53"/>
      <c r="M143" s="187" t="s">
        <v>20</v>
      </c>
      <c r="N143" s="188" t="s">
        <v>45</v>
      </c>
      <c r="O143" s="34"/>
      <c r="P143" s="189">
        <f>O143*H143</f>
        <v>0</v>
      </c>
      <c r="Q143" s="189">
        <v>4.0999999999999999E-4</v>
      </c>
      <c r="R143" s="189">
        <f>Q143*H143</f>
        <v>4.8494799999999998E-3</v>
      </c>
      <c r="S143" s="189">
        <v>0</v>
      </c>
      <c r="T143" s="190">
        <f>S143*H143</f>
        <v>0</v>
      </c>
      <c r="AR143" s="16" t="s">
        <v>201</v>
      </c>
      <c r="AT143" s="16" t="s">
        <v>141</v>
      </c>
      <c r="AU143" s="16" t="s">
        <v>82</v>
      </c>
      <c r="AY143" s="16" t="s">
        <v>138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6" t="s">
        <v>22</v>
      </c>
      <c r="BK143" s="191">
        <f>ROUND(I143*H143,2)</f>
        <v>0</v>
      </c>
      <c r="BL143" s="16" t="s">
        <v>201</v>
      </c>
      <c r="BM143" s="16" t="s">
        <v>289</v>
      </c>
    </row>
    <row r="144" spans="2:65" s="1" customFormat="1" ht="20.399999999999999" customHeight="1" x14ac:dyDescent="0.3">
      <c r="B144" s="33"/>
      <c r="C144" s="219" t="s">
        <v>290</v>
      </c>
      <c r="D144" s="219" t="s">
        <v>160</v>
      </c>
      <c r="E144" s="220" t="s">
        <v>291</v>
      </c>
      <c r="F144" s="221" t="s">
        <v>292</v>
      </c>
      <c r="G144" s="222" t="s">
        <v>144</v>
      </c>
      <c r="H144" s="223">
        <v>13.010999999999999</v>
      </c>
      <c r="I144" s="224"/>
      <c r="J144" s="225">
        <f>ROUND(I144*H144,2)</f>
        <v>0</v>
      </c>
      <c r="K144" s="221" t="s">
        <v>145</v>
      </c>
      <c r="L144" s="226"/>
      <c r="M144" s="227" t="s">
        <v>20</v>
      </c>
      <c r="N144" s="228" t="s">
        <v>45</v>
      </c>
      <c r="O144" s="34"/>
      <c r="P144" s="189">
        <f>O144*H144</f>
        <v>0</v>
      </c>
      <c r="Q144" s="189">
        <v>9.2999999999999992E-3</v>
      </c>
      <c r="R144" s="189">
        <f>Q144*H144</f>
        <v>0.12100229999999998</v>
      </c>
      <c r="S144" s="189">
        <v>0</v>
      </c>
      <c r="T144" s="190">
        <f>S144*H144</f>
        <v>0</v>
      </c>
      <c r="AR144" s="16" t="s">
        <v>222</v>
      </c>
      <c r="AT144" s="16" t="s">
        <v>160</v>
      </c>
      <c r="AU144" s="16" t="s">
        <v>82</v>
      </c>
      <c r="AY144" s="16" t="s">
        <v>138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6" t="s">
        <v>22</v>
      </c>
      <c r="BK144" s="191">
        <f>ROUND(I144*H144,2)</f>
        <v>0</v>
      </c>
      <c r="BL144" s="16" t="s">
        <v>201</v>
      </c>
      <c r="BM144" s="16" t="s">
        <v>293</v>
      </c>
    </row>
    <row r="145" spans="2:65" s="11" customFormat="1" ht="12" x14ac:dyDescent="0.3">
      <c r="B145" s="192"/>
      <c r="C145" s="193"/>
      <c r="D145" s="194" t="s">
        <v>148</v>
      </c>
      <c r="E145" s="193"/>
      <c r="F145" s="196" t="s">
        <v>294</v>
      </c>
      <c r="G145" s="193"/>
      <c r="H145" s="197">
        <v>13.010999999999999</v>
      </c>
      <c r="I145" s="198"/>
      <c r="J145" s="193"/>
      <c r="K145" s="193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148</v>
      </c>
      <c r="AU145" s="203" t="s">
        <v>82</v>
      </c>
      <c r="AV145" s="11" t="s">
        <v>82</v>
      </c>
      <c r="AW145" s="11" t="s">
        <v>4</v>
      </c>
      <c r="AX145" s="11" t="s">
        <v>22</v>
      </c>
      <c r="AY145" s="203" t="s">
        <v>138</v>
      </c>
    </row>
    <row r="146" spans="2:65" s="1" customFormat="1" ht="28.8" customHeight="1" x14ac:dyDescent="0.3">
      <c r="B146" s="33"/>
      <c r="C146" s="180" t="s">
        <v>222</v>
      </c>
      <c r="D146" s="180" t="s">
        <v>141</v>
      </c>
      <c r="E146" s="181" t="s">
        <v>295</v>
      </c>
      <c r="F146" s="182" t="s">
        <v>296</v>
      </c>
      <c r="G146" s="183" t="s">
        <v>144</v>
      </c>
      <c r="H146" s="184">
        <v>11.827999999999999</v>
      </c>
      <c r="I146" s="185"/>
      <c r="J146" s="186">
        <f>ROUND(I146*H146,2)</f>
        <v>0</v>
      </c>
      <c r="K146" s="182" t="s">
        <v>145</v>
      </c>
      <c r="L146" s="53"/>
      <c r="M146" s="187" t="s">
        <v>20</v>
      </c>
      <c r="N146" s="188" t="s">
        <v>45</v>
      </c>
      <c r="O146" s="34"/>
      <c r="P146" s="189">
        <f>O146*H146</f>
        <v>0</v>
      </c>
      <c r="Q146" s="189">
        <v>1E-4</v>
      </c>
      <c r="R146" s="189">
        <f>Q146*H146</f>
        <v>1.1827999999999999E-3</v>
      </c>
      <c r="S146" s="189">
        <v>0</v>
      </c>
      <c r="T146" s="190">
        <f>S146*H146</f>
        <v>0</v>
      </c>
      <c r="AR146" s="16" t="s">
        <v>201</v>
      </c>
      <c r="AT146" s="16" t="s">
        <v>141</v>
      </c>
      <c r="AU146" s="16" t="s">
        <v>82</v>
      </c>
      <c r="AY146" s="16" t="s">
        <v>138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6" t="s">
        <v>22</v>
      </c>
      <c r="BK146" s="191">
        <f>ROUND(I146*H146,2)</f>
        <v>0</v>
      </c>
      <c r="BL146" s="16" t="s">
        <v>201</v>
      </c>
      <c r="BM146" s="16" t="s">
        <v>297</v>
      </c>
    </row>
    <row r="147" spans="2:65" s="1" customFormat="1" ht="28.8" customHeight="1" x14ac:dyDescent="0.3">
      <c r="B147" s="33"/>
      <c r="C147" s="180" t="s">
        <v>298</v>
      </c>
      <c r="D147" s="180" t="s">
        <v>141</v>
      </c>
      <c r="E147" s="181" t="s">
        <v>299</v>
      </c>
      <c r="F147" s="182" t="s">
        <v>300</v>
      </c>
      <c r="G147" s="183" t="s">
        <v>144</v>
      </c>
      <c r="H147" s="184">
        <v>11.827999999999999</v>
      </c>
      <c r="I147" s="185"/>
      <c r="J147" s="186">
        <f>ROUND(I147*H147,2)</f>
        <v>0</v>
      </c>
      <c r="K147" s="182" t="s">
        <v>145</v>
      </c>
      <c r="L147" s="53"/>
      <c r="M147" s="187" t="s">
        <v>20</v>
      </c>
      <c r="N147" s="188" t="s">
        <v>45</v>
      </c>
      <c r="O147" s="34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16" t="s">
        <v>201</v>
      </c>
      <c r="AT147" s="16" t="s">
        <v>141</v>
      </c>
      <c r="AU147" s="16" t="s">
        <v>82</v>
      </c>
      <c r="AY147" s="16" t="s">
        <v>138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6" t="s">
        <v>22</v>
      </c>
      <c r="BK147" s="191">
        <f>ROUND(I147*H147,2)</f>
        <v>0</v>
      </c>
      <c r="BL147" s="16" t="s">
        <v>201</v>
      </c>
      <c r="BM147" s="16" t="s">
        <v>301</v>
      </c>
    </row>
    <row r="148" spans="2:65" s="11" customFormat="1" ht="12" x14ac:dyDescent="0.3">
      <c r="B148" s="192"/>
      <c r="C148" s="193"/>
      <c r="D148" s="194" t="s">
        <v>148</v>
      </c>
      <c r="E148" s="195" t="s">
        <v>20</v>
      </c>
      <c r="F148" s="196" t="s">
        <v>302</v>
      </c>
      <c r="G148" s="193"/>
      <c r="H148" s="197">
        <v>11.827999999999999</v>
      </c>
      <c r="I148" s="198"/>
      <c r="J148" s="193"/>
      <c r="K148" s="193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148</v>
      </c>
      <c r="AU148" s="203" t="s">
        <v>82</v>
      </c>
      <c r="AV148" s="11" t="s">
        <v>82</v>
      </c>
      <c r="AW148" s="11" t="s">
        <v>37</v>
      </c>
      <c r="AX148" s="11" t="s">
        <v>22</v>
      </c>
      <c r="AY148" s="203" t="s">
        <v>138</v>
      </c>
    </row>
    <row r="149" spans="2:65" s="1" customFormat="1" ht="20.399999999999999" customHeight="1" x14ac:dyDescent="0.3">
      <c r="B149" s="33"/>
      <c r="C149" s="219" t="s">
        <v>303</v>
      </c>
      <c r="D149" s="219" t="s">
        <v>160</v>
      </c>
      <c r="E149" s="220" t="s">
        <v>304</v>
      </c>
      <c r="F149" s="221" t="s">
        <v>305</v>
      </c>
      <c r="G149" s="222" t="s">
        <v>144</v>
      </c>
      <c r="H149" s="223">
        <v>13.010999999999999</v>
      </c>
      <c r="I149" s="224"/>
      <c r="J149" s="225">
        <f>ROUND(I149*H149,2)</f>
        <v>0</v>
      </c>
      <c r="K149" s="221" t="s">
        <v>145</v>
      </c>
      <c r="L149" s="226"/>
      <c r="M149" s="227" t="s">
        <v>20</v>
      </c>
      <c r="N149" s="228" t="s">
        <v>45</v>
      </c>
      <c r="O149" s="34"/>
      <c r="P149" s="189">
        <f>O149*H149</f>
        <v>0</v>
      </c>
      <c r="Q149" s="189">
        <v>1.7000000000000001E-4</v>
      </c>
      <c r="R149" s="189">
        <f>Q149*H149</f>
        <v>2.2118699999999999E-3</v>
      </c>
      <c r="S149" s="189">
        <v>0</v>
      </c>
      <c r="T149" s="190">
        <f>S149*H149</f>
        <v>0</v>
      </c>
      <c r="AR149" s="16" t="s">
        <v>222</v>
      </c>
      <c r="AT149" s="16" t="s">
        <v>160</v>
      </c>
      <c r="AU149" s="16" t="s">
        <v>82</v>
      </c>
      <c r="AY149" s="16" t="s">
        <v>138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6" t="s">
        <v>22</v>
      </c>
      <c r="BK149" s="191">
        <f>ROUND(I149*H149,2)</f>
        <v>0</v>
      </c>
      <c r="BL149" s="16" t="s">
        <v>201</v>
      </c>
      <c r="BM149" s="16" t="s">
        <v>306</v>
      </c>
    </row>
    <row r="150" spans="2:65" s="11" customFormat="1" ht="12" x14ac:dyDescent="0.3">
      <c r="B150" s="192"/>
      <c r="C150" s="193"/>
      <c r="D150" s="194" t="s">
        <v>148</v>
      </c>
      <c r="E150" s="193"/>
      <c r="F150" s="196" t="s">
        <v>294</v>
      </c>
      <c r="G150" s="193"/>
      <c r="H150" s="197">
        <v>13.010999999999999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148</v>
      </c>
      <c r="AU150" s="203" t="s">
        <v>82</v>
      </c>
      <c r="AV150" s="11" t="s">
        <v>82</v>
      </c>
      <c r="AW150" s="11" t="s">
        <v>4</v>
      </c>
      <c r="AX150" s="11" t="s">
        <v>22</v>
      </c>
      <c r="AY150" s="203" t="s">
        <v>138</v>
      </c>
    </row>
    <row r="151" spans="2:65" s="1" customFormat="1" ht="28.8" customHeight="1" x14ac:dyDescent="0.3">
      <c r="B151" s="33"/>
      <c r="C151" s="180" t="s">
        <v>307</v>
      </c>
      <c r="D151" s="180" t="s">
        <v>141</v>
      </c>
      <c r="E151" s="181" t="s">
        <v>308</v>
      </c>
      <c r="F151" s="182" t="s">
        <v>309</v>
      </c>
      <c r="G151" s="183" t="s">
        <v>144</v>
      </c>
      <c r="H151" s="184">
        <v>11.827999999999999</v>
      </c>
      <c r="I151" s="185"/>
      <c r="J151" s="186">
        <f>ROUND(I151*H151,2)</f>
        <v>0</v>
      </c>
      <c r="K151" s="182" t="s">
        <v>145</v>
      </c>
      <c r="L151" s="53"/>
      <c r="M151" s="187" t="s">
        <v>20</v>
      </c>
      <c r="N151" s="188" t="s">
        <v>45</v>
      </c>
      <c r="O151" s="34"/>
      <c r="P151" s="189">
        <f>O151*H151</f>
        <v>0</v>
      </c>
      <c r="Q151" s="189">
        <v>0</v>
      </c>
      <c r="R151" s="189">
        <f>Q151*H151</f>
        <v>0</v>
      </c>
      <c r="S151" s="189">
        <v>1.12E-2</v>
      </c>
      <c r="T151" s="190">
        <f>S151*H151</f>
        <v>0.1324736</v>
      </c>
      <c r="AR151" s="16" t="s">
        <v>201</v>
      </c>
      <c r="AT151" s="16" t="s">
        <v>141</v>
      </c>
      <c r="AU151" s="16" t="s">
        <v>82</v>
      </c>
      <c r="AY151" s="16" t="s">
        <v>138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6" t="s">
        <v>22</v>
      </c>
      <c r="BK151" s="191">
        <f>ROUND(I151*H151,2)</f>
        <v>0</v>
      </c>
      <c r="BL151" s="16" t="s">
        <v>201</v>
      </c>
      <c r="BM151" s="16" t="s">
        <v>310</v>
      </c>
    </row>
    <row r="152" spans="2:65" s="11" customFormat="1" ht="12" x14ac:dyDescent="0.3">
      <c r="B152" s="192"/>
      <c r="C152" s="193"/>
      <c r="D152" s="194" t="s">
        <v>148</v>
      </c>
      <c r="E152" s="195" t="s">
        <v>20</v>
      </c>
      <c r="F152" s="196" t="s">
        <v>302</v>
      </c>
      <c r="G152" s="193"/>
      <c r="H152" s="197">
        <v>11.827999999999999</v>
      </c>
      <c r="I152" s="198"/>
      <c r="J152" s="193"/>
      <c r="K152" s="193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148</v>
      </c>
      <c r="AU152" s="203" t="s">
        <v>82</v>
      </c>
      <c r="AV152" s="11" t="s">
        <v>82</v>
      </c>
      <c r="AW152" s="11" t="s">
        <v>37</v>
      </c>
      <c r="AX152" s="11" t="s">
        <v>22</v>
      </c>
      <c r="AY152" s="203" t="s">
        <v>138</v>
      </c>
    </row>
    <row r="153" spans="2:65" s="1" customFormat="1" ht="40.200000000000003" customHeight="1" x14ac:dyDescent="0.3">
      <c r="B153" s="33"/>
      <c r="C153" s="180" t="s">
        <v>311</v>
      </c>
      <c r="D153" s="180" t="s">
        <v>141</v>
      </c>
      <c r="E153" s="181" t="s">
        <v>312</v>
      </c>
      <c r="F153" s="182" t="s">
        <v>313</v>
      </c>
      <c r="G153" s="183" t="s">
        <v>212</v>
      </c>
      <c r="H153" s="184">
        <v>1</v>
      </c>
      <c r="I153" s="185"/>
      <c r="J153" s="186">
        <f>ROUND(I153*H153,2)</f>
        <v>0</v>
      </c>
      <c r="K153" s="182" t="s">
        <v>145</v>
      </c>
      <c r="L153" s="53"/>
      <c r="M153" s="187" t="s">
        <v>20</v>
      </c>
      <c r="N153" s="188" t="s">
        <v>45</v>
      </c>
      <c r="O153" s="34"/>
      <c r="P153" s="189">
        <f>O153*H153</f>
        <v>0</v>
      </c>
      <c r="Q153" s="189">
        <v>2.2000000000000001E-4</v>
      </c>
      <c r="R153" s="189">
        <f>Q153*H153</f>
        <v>2.2000000000000001E-4</v>
      </c>
      <c r="S153" s="189">
        <v>0</v>
      </c>
      <c r="T153" s="190">
        <f>S153*H153</f>
        <v>0</v>
      </c>
      <c r="AR153" s="16" t="s">
        <v>201</v>
      </c>
      <c r="AT153" s="16" t="s">
        <v>141</v>
      </c>
      <c r="AU153" s="16" t="s">
        <v>82</v>
      </c>
      <c r="AY153" s="16" t="s">
        <v>138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6" t="s">
        <v>22</v>
      </c>
      <c r="BK153" s="191">
        <f>ROUND(I153*H153,2)</f>
        <v>0</v>
      </c>
      <c r="BL153" s="16" t="s">
        <v>201</v>
      </c>
      <c r="BM153" s="16" t="s">
        <v>314</v>
      </c>
    </row>
    <row r="154" spans="2:65" s="1" customFormat="1" ht="20.399999999999999" customHeight="1" x14ac:dyDescent="0.3">
      <c r="B154" s="33"/>
      <c r="C154" s="219" t="s">
        <v>315</v>
      </c>
      <c r="D154" s="219" t="s">
        <v>160</v>
      </c>
      <c r="E154" s="220" t="s">
        <v>316</v>
      </c>
      <c r="F154" s="221" t="s">
        <v>317</v>
      </c>
      <c r="G154" s="222" t="s">
        <v>212</v>
      </c>
      <c r="H154" s="223">
        <v>1</v>
      </c>
      <c r="I154" s="224"/>
      <c r="J154" s="225">
        <f>ROUND(I154*H154,2)</f>
        <v>0</v>
      </c>
      <c r="K154" s="221" t="s">
        <v>145</v>
      </c>
      <c r="L154" s="226"/>
      <c r="M154" s="227" t="s">
        <v>20</v>
      </c>
      <c r="N154" s="228" t="s">
        <v>45</v>
      </c>
      <c r="O154" s="34"/>
      <c r="P154" s="189">
        <f>O154*H154</f>
        <v>0</v>
      </c>
      <c r="Q154" s="189">
        <v>2.41E-2</v>
      </c>
      <c r="R154" s="189">
        <f>Q154*H154</f>
        <v>2.41E-2</v>
      </c>
      <c r="S154" s="189">
        <v>0</v>
      </c>
      <c r="T154" s="190">
        <f>S154*H154</f>
        <v>0</v>
      </c>
      <c r="AR154" s="16" t="s">
        <v>222</v>
      </c>
      <c r="AT154" s="16" t="s">
        <v>160</v>
      </c>
      <c r="AU154" s="16" t="s">
        <v>82</v>
      </c>
      <c r="AY154" s="16" t="s">
        <v>138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6" t="s">
        <v>22</v>
      </c>
      <c r="BK154" s="191">
        <f>ROUND(I154*H154,2)</f>
        <v>0</v>
      </c>
      <c r="BL154" s="16" t="s">
        <v>201</v>
      </c>
      <c r="BM154" s="16" t="s">
        <v>318</v>
      </c>
    </row>
    <row r="155" spans="2:65" s="1" customFormat="1" ht="40.200000000000003" customHeight="1" x14ac:dyDescent="0.3">
      <c r="B155" s="33"/>
      <c r="C155" s="180" t="s">
        <v>319</v>
      </c>
      <c r="D155" s="180" t="s">
        <v>141</v>
      </c>
      <c r="E155" s="181" t="s">
        <v>320</v>
      </c>
      <c r="F155" s="182" t="s">
        <v>321</v>
      </c>
      <c r="G155" s="183" t="s">
        <v>185</v>
      </c>
      <c r="H155" s="184">
        <v>0.95399999999999996</v>
      </c>
      <c r="I155" s="185"/>
      <c r="J155" s="186">
        <f>ROUND(I155*H155,2)</f>
        <v>0</v>
      </c>
      <c r="K155" s="182" t="s">
        <v>145</v>
      </c>
      <c r="L155" s="53"/>
      <c r="M155" s="187" t="s">
        <v>20</v>
      </c>
      <c r="N155" s="188" t="s">
        <v>45</v>
      </c>
      <c r="O155" s="34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16" t="s">
        <v>201</v>
      </c>
      <c r="AT155" s="16" t="s">
        <v>141</v>
      </c>
      <c r="AU155" s="16" t="s">
        <v>82</v>
      </c>
      <c r="AY155" s="16" t="s">
        <v>138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6" t="s">
        <v>22</v>
      </c>
      <c r="BK155" s="191">
        <f>ROUND(I155*H155,2)</f>
        <v>0</v>
      </c>
      <c r="BL155" s="16" t="s">
        <v>201</v>
      </c>
      <c r="BM155" s="16" t="s">
        <v>322</v>
      </c>
    </row>
    <row r="156" spans="2:65" s="10" customFormat="1" ht="29.85" customHeight="1" x14ac:dyDescent="0.35">
      <c r="B156" s="163"/>
      <c r="C156" s="164"/>
      <c r="D156" s="177" t="s">
        <v>73</v>
      </c>
      <c r="E156" s="178" t="s">
        <v>323</v>
      </c>
      <c r="F156" s="178" t="s">
        <v>324</v>
      </c>
      <c r="G156" s="164"/>
      <c r="H156" s="164"/>
      <c r="I156" s="167"/>
      <c r="J156" s="179">
        <f>BK156</f>
        <v>0</v>
      </c>
      <c r="K156" s="164"/>
      <c r="L156" s="169"/>
      <c r="M156" s="170"/>
      <c r="N156" s="171"/>
      <c r="O156" s="171"/>
      <c r="P156" s="172">
        <f>SUM(P157:P160)</f>
        <v>0</v>
      </c>
      <c r="Q156" s="171"/>
      <c r="R156" s="172">
        <f>SUM(R157:R160)</f>
        <v>1.72E-2</v>
      </c>
      <c r="S156" s="171"/>
      <c r="T156" s="173">
        <f>SUM(T157:T160)</f>
        <v>1.3499999999999998E-2</v>
      </c>
      <c r="AR156" s="174" t="s">
        <v>82</v>
      </c>
      <c r="AT156" s="175" t="s">
        <v>73</v>
      </c>
      <c r="AU156" s="175" t="s">
        <v>22</v>
      </c>
      <c r="AY156" s="174" t="s">
        <v>138</v>
      </c>
      <c r="BK156" s="176">
        <f>SUM(BK157:BK160)</f>
        <v>0</v>
      </c>
    </row>
    <row r="157" spans="2:65" s="1" customFormat="1" ht="28.8" customHeight="1" x14ac:dyDescent="0.3">
      <c r="B157" s="33"/>
      <c r="C157" s="180" t="s">
        <v>325</v>
      </c>
      <c r="D157" s="180" t="s">
        <v>141</v>
      </c>
      <c r="E157" s="181" t="s">
        <v>326</v>
      </c>
      <c r="F157" s="182" t="s">
        <v>327</v>
      </c>
      <c r="G157" s="183" t="s">
        <v>212</v>
      </c>
      <c r="H157" s="184">
        <v>1</v>
      </c>
      <c r="I157" s="185"/>
      <c r="J157" s="186">
        <f>ROUND(I157*H157,2)</f>
        <v>0</v>
      </c>
      <c r="K157" s="182" t="s">
        <v>145</v>
      </c>
      <c r="L157" s="53"/>
      <c r="M157" s="187" t="s">
        <v>20</v>
      </c>
      <c r="N157" s="188" t="s">
        <v>45</v>
      </c>
      <c r="O157" s="34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AR157" s="16" t="s">
        <v>201</v>
      </c>
      <c r="AT157" s="16" t="s">
        <v>141</v>
      </c>
      <c r="AU157" s="16" t="s">
        <v>82</v>
      </c>
      <c r="AY157" s="16" t="s">
        <v>138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6" t="s">
        <v>22</v>
      </c>
      <c r="BK157" s="191">
        <f>ROUND(I157*H157,2)</f>
        <v>0</v>
      </c>
      <c r="BL157" s="16" t="s">
        <v>201</v>
      </c>
      <c r="BM157" s="16" t="s">
        <v>328</v>
      </c>
    </row>
    <row r="158" spans="2:65" s="1" customFormat="1" ht="20.399999999999999" customHeight="1" x14ac:dyDescent="0.3">
      <c r="B158" s="33"/>
      <c r="C158" s="180" t="s">
        <v>329</v>
      </c>
      <c r="D158" s="180" t="s">
        <v>141</v>
      </c>
      <c r="E158" s="181" t="s">
        <v>330</v>
      </c>
      <c r="F158" s="182" t="s">
        <v>331</v>
      </c>
      <c r="G158" s="183" t="s">
        <v>212</v>
      </c>
      <c r="H158" s="184">
        <v>6</v>
      </c>
      <c r="I158" s="185"/>
      <c r="J158" s="186">
        <f>ROUND(I158*H158,2)</f>
        <v>0</v>
      </c>
      <c r="K158" s="182" t="s">
        <v>145</v>
      </c>
      <c r="L158" s="53"/>
      <c r="M158" s="187" t="s">
        <v>20</v>
      </c>
      <c r="N158" s="188" t="s">
        <v>45</v>
      </c>
      <c r="O158" s="34"/>
      <c r="P158" s="189">
        <f>O158*H158</f>
        <v>0</v>
      </c>
      <c r="Q158" s="189">
        <v>0</v>
      </c>
      <c r="R158" s="189">
        <f>Q158*H158</f>
        <v>0</v>
      </c>
      <c r="S158" s="189">
        <v>2.2499999999999998E-3</v>
      </c>
      <c r="T158" s="190">
        <f>S158*H158</f>
        <v>1.3499999999999998E-2</v>
      </c>
      <c r="AR158" s="16" t="s">
        <v>201</v>
      </c>
      <c r="AT158" s="16" t="s">
        <v>141</v>
      </c>
      <c r="AU158" s="16" t="s">
        <v>82</v>
      </c>
      <c r="AY158" s="16" t="s">
        <v>138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6" t="s">
        <v>22</v>
      </c>
      <c r="BK158" s="191">
        <f>ROUND(I158*H158,2)</f>
        <v>0</v>
      </c>
      <c r="BL158" s="16" t="s">
        <v>201</v>
      </c>
      <c r="BM158" s="16" t="s">
        <v>332</v>
      </c>
    </row>
    <row r="159" spans="2:65" s="1" customFormat="1" ht="20.399999999999999" customHeight="1" x14ac:dyDescent="0.3">
      <c r="B159" s="33"/>
      <c r="C159" s="219" t="s">
        <v>333</v>
      </c>
      <c r="D159" s="219" t="s">
        <v>160</v>
      </c>
      <c r="E159" s="220" t="s">
        <v>334</v>
      </c>
      <c r="F159" s="221" t="s">
        <v>335</v>
      </c>
      <c r="G159" s="222" t="s">
        <v>212</v>
      </c>
      <c r="H159" s="223">
        <v>1</v>
      </c>
      <c r="I159" s="224"/>
      <c r="J159" s="225">
        <f>ROUND(I159*H159,2)</f>
        <v>0</v>
      </c>
      <c r="K159" s="221" t="s">
        <v>145</v>
      </c>
      <c r="L159" s="226"/>
      <c r="M159" s="227" t="s">
        <v>20</v>
      </c>
      <c r="N159" s="228" t="s">
        <v>45</v>
      </c>
      <c r="O159" s="34"/>
      <c r="P159" s="189">
        <f>O159*H159</f>
        <v>0</v>
      </c>
      <c r="Q159" s="189">
        <v>1.6E-2</v>
      </c>
      <c r="R159" s="189">
        <f>Q159*H159</f>
        <v>1.6E-2</v>
      </c>
      <c r="S159" s="189">
        <v>0</v>
      </c>
      <c r="T159" s="190">
        <f>S159*H159</f>
        <v>0</v>
      </c>
      <c r="AR159" s="16" t="s">
        <v>222</v>
      </c>
      <c r="AT159" s="16" t="s">
        <v>160</v>
      </c>
      <c r="AU159" s="16" t="s">
        <v>82</v>
      </c>
      <c r="AY159" s="16" t="s">
        <v>138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6" t="s">
        <v>22</v>
      </c>
      <c r="BK159" s="191">
        <f>ROUND(I159*H159,2)</f>
        <v>0</v>
      </c>
      <c r="BL159" s="16" t="s">
        <v>201</v>
      </c>
      <c r="BM159" s="16" t="s">
        <v>336</v>
      </c>
    </row>
    <row r="160" spans="2:65" s="1" customFormat="1" ht="28.8" customHeight="1" x14ac:dyDescent="0.3">
      <c r="B160" s="33"/>
      <c r="C160" s="219" t="s">
        <v>337</v>
      </c>
      <c r="D160" s="219" t="s">
        <v>160</v>
      </c>
      <c r="E160" s="220" t="s">
        <v>338</v>
      </c>
      <c r="F160" s="221" t="s">
        <v>339</v>
      </c>
      <c r="G160" s="222" t="s">
        <v>212</v>
      </c>
      <c r="H160" s="223">
        <v>1</v>
      </c>
      <c r="I160" s="224"/>
      <c r="J160" s="225">
        <f>ROUND(I160*H160,2)</f>
        <v>0</v>
      </c>
      <c r="K160" s="221" t="s">
        <v>145</v>
      </c>
      <c r="L160" s="226"/>
      <c r="M160" s="227" t="s">
        <v>20</v>
      </c>
      <c r="N160" s="228" t="s">
        <v>45</v>
      </c>
      <c r="O160" s="34"/>
      <c r="P160" s="189">
        <f>O160*H160</f>
        <v>0</v>
      </c>
      <c r="Q160" s="189">
        <v>1.1999999999999999E-3</v>
      </c>
      <c r="R160" s="189">
        <f>Q160*H160</f>
        <v>1.1999999999999999E-3</v>
      </c>
      <c r="S160" s="189">
        <v>0</v>
      </c>
      <c r="T160" s="190">
        <f>S160*H160</f>
        <v>0</v>
      </c>
      <c r="AR160" s="16" t="s">
        <v>222</v>
      </c>
      <c r="AT160" s="16" t="s">
        <v>160</v>
      </c>
      <c r="AU160" s="16" t="s">
        <v>82</v>
      </c>
      <c r="AY160" s="16" t="s">
        <v>138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6" t="s">
        <v>22</v>
      </c>
      <c r="BK160" s="191">
        <f>ROUND(I160*H160,2)</f>
        <v>0</v>
      </c>
      <c r="BL160" s="16" t="s">
        <v>201</v>
      </c>
      <c r="BM160" s="16" t="s">
        <v>340</v>
      </c>
    </row>
    <row r="161" spans="2:65" s="10" customFormat="1" ht="29.85" customHeight="1" x14ac:dyDescent="0.35">
      <c r="B161" s="163"/>
      <c r="C161" s="164"/>
      <c r="D161" s="177" t="s">
        <v>73</v>
      </c>
      <c r="E161" s="178" t="s">
        <v>341</v>
      </c>
      <c r="F161" s="178" t="s">
        <v>342</v>
      </c>
      <c r="G161" s="164"/>
      <c r="H161" s="164"/>
      <c r="I161" s="167"/>
      <c r="J161" s="179">
        <f>BK161</f>
        <v>0</v>
      </c>
      <c r="K161" s="164"/>
      <c r="L161" s="169"/>
      <c r="M161" s="170"/>
      <c r="N161" s="171"/>
      <c r="O161" s="171"/>
      <c r="P161" s="172">
        <f>SUM(P162:P174)</f>
        <v>0</v>
      </c>
      <c r="Q161" s="171"/>
      <c r="R161" s="172">
        <f>SUM(R162:R174)</f>
        <v>0.32859621999999999</v>
      </c>
      <c r="S161" s="171"/>
      <c r="T161" s="173">
        <f>SUM(T162:T174)</f>
        <v>0</v>
      </c>
      <c r="AR161" s="174" t="s">
        <v>82</v>
      </c>
      <c r="AT161" s="175" t="s">
        <v>73</v>
      </c>
      <c r="AU161" s="175" t="s">
        <v>22</v>
      </c>
      <c r="AY161" s="174" t="s">
        <v>138</v>
      </c>
      <c r="BK161" s="176">
        <f>SUM(BK162:BK174)</f>
        <v>0</v>
      </c>
    </row>
    <row r="162" spans="2:65" s="1" customFormat="1" ht="28.8" customHeight="1" x14ac:dyDescent="0.3">
      <c r="B162" s="33"/>
      <c r="C162" s="180" t="s">
        <v>343</v>
      </c>
      <c r="D162" s="180" t="s">
        <v>141</v>
      </c>
      <c r="E162" s="181" t="s">
        <v>344</v>
      </c>
      <c r="F162" s="182" t="s">
        <v>345</v>
      </c>
      <c r="G162" s="183" t="s">
        <v>217</v>
      </c>
      <c r="H162" s="184">
        <v>24.9</v>
      </c>
      <c r="I162" s="185"/>
      <c r="J162" s="186">
        <f>ROUND(I162*H162,2)</f>
        <v>0</v>
      </c>
      <c r="K162" s="182" t="s">
        <v>145</v>
      </c>
      <c r="L162" s="53"/>
      <c r="M162" s="187" t="s">
        <v>20</v>
      </c>
      <c r="N162" s="188" t="s">
        <v>45</v>
      </c>
      <c r="O162" s="34"/>
      <c r="P162" s="189">
        <f>O162*H162</f>
        <v>0</v>
      </c>
      <c r="Q162" s="189">
        <v>3.2000000000000003E-4</v>
      </c>
      <c r="R162" s="189">
        <f>Q162*H162</f>
        <v>7.9679999999999994E-3</v>
      </c>
      <c r="S162" s="189">
        <v>0</v>
      </c>
      <c r="T162" s="190">
        <f>S162*H162</f>
        <v>0</v>
      </c>
      <c r="AR162" s="16" t="s">
        <v>201</v>
      </c>
      <c r="AT162" s="16" t="s">
        <v>141</v>
      </c>
      <c r="AU162" s="16" t="s">
        <v>82</v>
      </c>
      <c r="AY162" s="16" t="s">
        <v>138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6" t="s">
        <v>22</v>
      </c>
      <c r="BK162" s="191">
        <f>ROUND(I162*H162,2)</f>
        <v>0</v>
      </c>
      <c r="BL162" s="16" t="s">
        <v>201</v>
      </c>
      <c r="BM162" s="16" t="s">
        <v>346</v>
      </c>
    </row>
    <row r="163" spans="2:65" s="11" customFormat="1" ht="12" x14ac:dyDescent="0.3">
      <c r="B163" s="192"/>
      <c r="C163" s="193"/>
      <c r="D163" s="194" t="s">
        <v>148</v>
      </c>
      <c r="E163" s="195" t="s">
        <v>20</v>
      </c>
      <c r="F163" s="196" t="s">
        <v>347</v>
      </c>
      <c r="G163" s="193"/>
      <c r="H163" s="197">
        <v>24.9</v>
      </c>
      <c r="I163" s="198"/>
      <c r="J163" s="193"/>
      <c r="K163" s="193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148</v>
      </c>
      <c r="AU163" s="203" t="s">
        <v>82</v>
      </c>
      <c r="AV163" s="11" t="s">
        <v>82</v>
      </c>
      <c r="AW163" s="11" t="s">
        <v>37</v>
      </c>
      <c r="AX163" s="11" t="s">
        <v>22</v>
      </c>
      <c r="AY163" s="203" t="s">
        <v>138</v>
      </c>
    </row>
    <row r="164" spans="2:65" s="1" customFormat="1" ht="20.399999999999999" customHeight="1" x14ac:dyDescent="0.3">
      <c r="B164" s="33"/>
      <c r="C164" s="219" t="s">
        <v>348</v>
      </c>
      <c r="D164" s="219" t="s">
        <v>160</v>
      </c>
      <c r="E164" s="220" t="s">
        <v>349</v>
      </c>
      <c r="F164" s="221" t="s">
        <v>350</v>
      </c>
      <c r="G164" s="222" t="s">
        <v>212</v>
      </c>
      <c r="H164" s="223">
        <v>90.387</v>
      </c>
      <c r="I164" s="224"/>
      <c r="J164" s="225">
        <f>ROUND(I164*H164,2)</f>
        <v>0</v>
      </c>
      <c r="K164" s="221" t="s">
        <v>145</v>
      </c>
      <c r="L164" s="226"/>
      <c r="M164" s="227" t="s">
        <v>20</v>
      </c>
      <c r="N164" s="228" t="s">
        <v>45</v>
      </c>
      <c r="O164" s="34"/>
      <c r="P164" s="189">
        <f>O164*H164</f>
        <v>0</v>
      </c>
      <c r="Q164" s="189">
        <v>3.6000000000000002E-4</v>
      </c>
      <c r="R164" s="189">
        <f>Q164*H164</f>
        <v>3.2539320000000004E-2</v>
      </c>
      <c r="S164" s="189">
        <v>0</v>
      </c>
      <c r="T164" s="190">
        <f>S164*H164</f>
        <v>0</v>
      </c>
      <c r="AR164" s="16" t="s">
        <v>222</v>
      </c>
      <c r="AT164" s="16" t="s">
        <v>160</v>
      </c>
      <c r="AU164" s="16" t="s">
        <v>82</v>
      </c>
      <c r="AY164" s="16" t="s">
        <v>138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6" t="s">
        <v>22</v>
      </c>
      <c r="BK164" s="191">
        <f>ROUND(I164*H164,2)</f>
        <v>0</v>
      </c>
      <c r="BL164" s="16" t="s">
        <v>201</v>
      </c>
      <c r="BM164" s="16" t="s">
        <v>351</v>
      </c>
    </row>
    <row r="165" spans="2:65" s="11" customFormat="1" ht="12" x14ac:dyDescent="0.3">
      <c r="B165" s="192"/>
      <c r="C165" s="193"/>
      <c r="D165" s="204" t="s">
        <v>148</v>
      </c>
      <c r="E165" s="205" t="s">
        <v>20</v>
      </c>
      <c r="F165" s="206" t="s">
        <v>352</v>
      </c>
      <c r="G165" s="193"/>
      <c r="H165" s="207">
        <v>82.17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148</v>
      </c>
      <c r="AU165" s="203" t="s">
        <v>82</v>
      </c>
      <c r="AV165" s="11" t="s">
        <v>82</v>
      </c>
      <c r="AW165" s="11" t="s">
        <v>37</v>
      </c>
      <c r="AX165" s="11" t="s">
        <v>22</v>
      </c>
      <c r="AY165" s="203" t="s">
        <v>138</v>
      </c>
    </row>
    <row r="166" spans="2:65" s="11" customFormat="1" ht="12" x14ac:dyDescent="0.3">
      <c r="B166" s="192"/>
      <c r="C166" s="193"/>
      <c r="D166" s="194" t="s">
        <v>148</v>
      </c>
      <c r="E166" s="193"/>
      <c r="F166" s="196" t="s">
        <v>353</v>
      </c>
      <c r="G166" s="193"/>
      <c r="H166" s="197">
        <v>90.387</v>
      </c>
      <c r="I166" s="198"/>
      <c r="J166" s="193"/>
      <c r="K166" s="193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148</v>
      </c>
      <c r="AU166" s="203" t="s">
        <v>82</v>
      </c>
      <c r="AV166" s="11" t="s">
        <v>82</v>
      </c>
      <c r="AW166" s="11" t="s">
        <v>4</v>
      </c>
      <c r="AX166" s="11" t="s">
        <v>22</v>
      </c>
      <c r="AY166" s="203" t="s">
        <v>138</v>
      </c>
    </row>
    <row r="167" spans="2:65" s="1" customFormat="1" ht="28.8" customHeight="1" x14ac:dyDescent="0.3">
      <c r="B167" s="33"/>
      <c r="C167" s="180" t="s">
        <v>354</v>
      </c>
      <c r="D167" s="180" t="s">
        <v>141</v>
      </c>
      <c r="E167" s="181" t="s">
        <v>355</v>
      </c>
      <c r="F167" s="182" t="s">
        <v>356</v>
      </c>
      <c r="G167" s="183" t="s">
        <v>144</v>
      </c>
      <c r="H167" s="184">
        <v>13.535</v>
      </c>
      <c r="I167" s="185"/>
      <c r="J167" s="186">
        <f>ROUND(I167*H167,2)</f>
        <v>0</v>
      </c>
      <c r="K167" s="182" t="s">
        <v>145</v>
      </c>
      <c r="L167" s="53"/>
      <c r="M167" s="187" t="s">
        <v>20</v>
      </c>
      <c r="N167" s="188" t="s">
        <v>45</v>
      </c>
      <c r="O167" s="34"/>
      <c r="P167" s="189">
        <f>O167*H167</f>
        <v>0</v>
      </c>
      <c r="Q167" s="189">
        <v>3.9199999999999999E-3</v>
      </c>
      <c r="R167" s="189">
        <f>Q167*H167</f>
        <v>5.3057199999999999E-2</v>
      </c>
      <c r="S167" s="189">
        <v>0</v>
      </c>
      <c r="T167" s="190">
        <f>S167*H167</f>
        <v>0</v>
      </c>
      <c r="AR167" s="16" t="s">
        <v>201</v>
      </c>
      <c r="AT167" s="16" t="s">
        <v>141</v>
      </c>
      <c r="AU167" s="16" t="s">
        <v>82</v>
      </c>
      <c r="AY167" s="16" t="s">
        <v>138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6" t="s">
        <v>22</v>
      </c>
      <c r="BK167" s="191">
        <f>ROUND(I167*H167,2)</f>
        <v>0</v>
      </c>
      <c r="BL167" s="16" t="s">
        <v>201</v>
      </c>
      <c r="BM167" s="16" t="s">
        <v>357</v>
      </c>
    </row>
    <row r="168" spans="2:65" s="11" customFormat="1" ht="12" x14ac:dyDescent="0.3">
      <c r="B168" s="192"/>
      <c r="C168" s="193"/>
      <c r="D168" s="194" t="s">
        <v>148</v>
      </c>
      <c r="E168" s="195" t="s">
        <v>20</v>
      </c>
      <c r="F168" s="196" t="s">
        <v>358</v>
      </c>
      <c r="G168" s="193"/>
      <c r="H168" s="197">
        <v>13.535</v>
      </c>
      <c r="I168" s="198"/>
      <c r="J168" s="193"/>
      <c r="K168" s="193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148</v>
      </c>
      <c r="AU168" s="203" t="s">
        <v>82</v>
      </c>
      <c r="AV168" s="11" t="s">
        <v>82</v>
      </c>
      <c r="AW168" s="11" t="s">
        <v>37</v>
      </c>
      <c r="AX168" s="11" t="s">
        <v>22</v>
      </c>
      <c r="AY168" s="203" t="s">
        <v>138</v>
      </c>
    </row>
    <row r="169" spans="2:65" s="1" customFormat="1" ht="28.8" customHeight="1" x14ac:dyDescent="0.3">
      <c r="B169" s="33"/>
      <c r="C169" s="219" t="s">
        <v>359</v>
      </c>
      <c r="D169" s="219" t="s">
        <v>160</v>
      </c>
      <c r="E169" s="220" t="s">
        <v>360</v>
      </c>
      <c r="F169" s="221" t="s">
        <v>361</v>
      </c>
      <c r="G169" s="222" t="s">
        <v>144</v>
      </c>
      <c r="H169" s="223">
        <v>14.888999999999999</v>
      </c>
      <c r="I169" s="224"/>
      <c r="J169" s="225">
        <f>ROUND(I169*H169,2)</f>
        <v>0</v>
      </c>
      <c r="K169" s="221" t="s">
        <v>145</v>
      </c>
      <c r="L169" s="226"/>
      <c r="M169" s="227" t="s">
        <v>20</v>
      </c>
      <c r="N169" s="228" t="s">
        <v>45</v>
      </c>
      <c r="O169" s="34"/>
      <c r="P169" s="189">
        <f>O169*H169</f>
        <v>0</v>
      </c>
      <c r="Q169" s="189">
        <v>1.55E-2</v>
      </c>
      <c r="R169" s="189">
        <f>Q169*H169</f>
        <v>0.2307795</v>
      </c>
      <c r="S169" s="189">
        <v>0</v>
      </c>
      <c r="T169" s="190">
        <f>S169*H169</f>
        <v>0</v>
      </c>
      <c r="AR169" s="16" t="s">
        <v>222</v>
      </c>
      <c r="AT169" s="16" t="s">
        <v>160</v>
      </c>
      <c r="AU169" s="16" t="s">
        <v>82</v>
      </c>
      <c r="AY169" s="16" t="s">
        <v>138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6" t="s">
        <v>22</v>
      </c>
      <c r="BK169" s="191">
        <f>ROUND(I169*H169,2)</f>
        <v>0</v>
      </c>
      <c r="BL169" s="16" t="s">
        <v>201</v>
      </c>
      <c r="BM169" s="16" t="s">
        <v>362</v>
      </c>
    </row>
    <row r="170" spans="2:65" s="11" customFormat="1" ht="12" x14ac:dyDescent="0.3">
      <c r="B170" s="192"/>
      <c r="C170" s="193"/>
      <c r="D170" s="194" t="s">
        <v>148</v>
      </c>
      <c r="E170" s="193"/>
      <c r="F170" s="196" t="s">
        <v>363</v>
      </c>
      <c r="G170" s="193"/>
      <c r="H170" s="197">
        <v>14.888999999999999</v>
      </c>
      <c r="I170" s="198"/>
      <c r="J170" s="193"/>
      <c r="K170" s="193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148</v>
      </c>
      <c r="AU170" s="203" t="s">
        <v>82</v>
      </c>
      <c r="AV170" s="11" t="s">
        <v>82</v>
      </c>
      <c r="AW170" s="11" t="s">
        <v>4</v>
      </c>
      <c r="AX170" s="11" t="s">
        <v>22</v>
      </c>
      <c r="AY170" s="203" t="s">
        <v>138</v>
      </c>
    </row>
    <row r="171" spans="2:65" s="1" customFormat="1" ht="20.399999999999999" customHeight="1" x14ac:dyDescent="0.3">
      <c r="B171" s="33"/>
      <c r="C171" s="180" t="s">
        <v>364</v>
      </c>
      <c r="D171" s="180" t="s">
        <v>141</v>
      </c>
      <c r="E171" s="181" t="s">
        <v>365</v>
      </c>
      <c r="F171" s="182" t="s">
        <v>366</v>
      </c>
      <c r="G171" s="183" t="s">
        <v>217</v>
      </c>
      <c r="H171" s="184">
        <v>11.4</v>
      </c>
      <c r="I171" s="185"/>
      <c r="J171" s="186">
        <f>ROUND(I171*H171,2)</f>
        <v>0</v>
      </c>
      <c r="K171" s="182" t="s">
        <v>145</v>
      </c>
      <c r="L171" s="53"/>
      <c r="M171" s="187" t="s">
        <v>20</v>
      </c>
      <c r="N171" s="188" t="s">
        <v>45</v>
      </c>
      <c r="O171" s="34"/>
      <c r="P171" s="189">
        <f>O171*H171</f>
        <v>0</v>
      </c>
      <c r="Q171" s="189">
        <v>3.4000000000000002E-4</v>
      </c>
      <c r="R171" s="189">
        <f>Q171*H171</f>
        <v>3.8760000000000005E-3</v>
      </c>
      <c r="S171" s="189">
        <v>0</v>
      </c>
      <c r="T171" s="190">
        <f>S171*H171</f>
        <v>0</v>
      </c>
      <c r="AR171" s="16" t="s">
        <v>201</v>
      </c>
      <c r="AT171" s="16" t="s">
        <v>141</v>
      </c>
      <c r="AU171" s="16" t="s">
        <v>82</v>
      </c>
      <c r="AY171" s="16" t="s">
        <v>138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6" t="s">
        <v>22</v>
      </c>
      <c r="BK171" s="191">
        <f>ROUND(I171*H171,2)</f>
        <v>0</v>
      </c>
      <c r="BL171" s="16" t="s">
        <v>201</v>
      </c>
      <c r="BM171" s="16" t="s">
        <v>367</v>
      </c>
    </row>
    <row r="172" spans="2:65" s="11" customFormat="1" ht="12" x14ac:dyDescent="0.3">
      <c r="B172" s="192"/>
      <c r="C172" s="193"/>
      <c r="D172" s="194" t="s">
        <v>148</v>
      </c>
      <c r="E172" s="195" t="s">
        <v>20</v>
      </c>
      <c r="F172" s="196" t="s">
        <v>368</v>
      </c>
      <c r="G172" s="193"/>
      <c r="H172" s="197">
        <v>11.4</v>
      </c>
      <c r="I172" s="198"/>
      <c r="J172" s="193"/>
      <c r="K172" s="193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148</v>
      </c>
      <c r="AU172" s="203" t="s">
        <v>82</v>
      </c>
      <c r="AV172" s="11" t="s">
        <v>82</v>
      </c>
      <c r="AW172" s="11" t="s">
        <v>37</v>
      </c>
      <c r="AX172" s="11" t="s">
        <v>22</v>
      </c>
      <c r="AY172" s="203" t="s">
        <v>138</v>
      </c>
    </row>
    <row r="173" spans="2:65" s="1" customFormat="1" ht="20.399999999999999" customHeight="1" x14ac:dyDescent="0.3">
      <c r="B173" s="33"/>
      <c r="C173" s="219" t="s">
        <v>369</v>
      </c>
      <c r="D173" s="219" t="s">
        <v>160</v>
      </c>
      <c r="E173" s="220" t="s">
        <v>370</v>
      </c>
      <c r="F173" s="221" t="s">
        <v>371</v>
      </c>
      <c r="G173" s="222" t="s">
        <v>217</v>
      </c>
      <c r="H173" s="223">
        <v>12.54</v>
      </c>
      <c r="I173" s="224"/>
      <c r="J173" s="225">
        <f>ROUND(I173*H173,2)</f>
        <v>0</v>
      </c>
      <c r="K173" s="221" t="s">
        <v>145</v>
      </c>
      <c r="L173" s="226"/>
      <c r="M173" s="227" t="s">
        <v>20</v>
      </c>
      <c r="N173" s="228" t="s">
        <v>45</v>
      </c>
      <c r="O173" s="34"/>
      <c r="P173" s="189">
        <f>O173*H173</f>
        <v>0</v>
      </c>
      <c r="Q173" s="189">
        <v>3.0000000000000001E-5</v>
      </c>
      <c r="R173" s="189">
        <f>Q173*H173</f>
        <v>3.7619999999999998E-4</v>
      </c>
      <c r="S173" s="189">
        <v>0</v>
      </c>
      <c r="T173" s="190">
        <f>S173*H173</f>
        <v>0</v>
      </c>
      <c r="AR173" s="16" t="s">
        <v>222</v>
      </c>
      <c r="AT173" s="16" t="s">
        <v>160</v>
      </c>
      <c r="AU173" s="16" t="s">
        <v>82</v>
      </c>
      <c r="AY173" s="16" t="s">
        <v>138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6" t="s">
        <v>22</v>
      </c>
      <c r="BK173" s="191">
        <f>ROUND(I173*H173,2)</f>
        <v>0</v>
      </c>
      <c r="BL173" s="16" t="s">
        <v>201</v>
      </c>
      <c r="BM173" s="16" t="s">
        <v>372</v>
      </c>
    </row>
    <row r="174" spans="2:65" s="11" customFormat="1" ht="12" x14ac:dyDescent="0.3">
      <c r="B174" s="192"/>
      <c r="C174" s="193"/>
      <c r="D174" s="204" t="s">
        <v>148</v>
      </c>
      <c r="E174" s="193"/>
      <c r="F174" s="206" t="s">
        <v>373</v>
      </c>
      <c r="G174" s="193"/>
      <c r="H174" s="207">
        <v>12.54</v>
      </c>
      <c r="I174" s="198"/>
      <c r="J174" s="193"/>
      <c r="K174" s="193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148</v>
      </c>
      <c r="AU174" s="203" t="s">
        <v>82</v>
      </c>
      <c r="AV174" s="11" t="s">
        <v>82</v>
      </c>
      <c r="AW174" s="11" t="s">
        <v>4</v>
      </c>
      <c r="AX174" s="11" t="s">
        <v>22</v>
      </c>
      <c r="AY174" s="203" t="s">
        <v>138</v>
      </c>
    </row>
    <row r="175" spans="2:65" s="10" customFormat="1" ht="29.85" customHeight="1" x14ac:dyDescent="0.35">
      <c r="B175" s="163"/>
      <c r="C175" s="164"/>
      <c r="D175" s="177" t="s">
        <v>73</v>
      </c>
      <c r="E175" s="178" t="s">
        <v>374</v>
      </c>
      <c r="F175" s="178" t="s">
        <v>375</v>
      </c>
      <c r="G175" s="164"/>
      <c r="H175" s="164"/>
      <c r="I175" s="167"/>
      <c r="J175" s="179">
        <f>BK175</f>
        <v>0</v>
      </c>
      <c r="K175" s="164"/>
      <c r="L175" s="169"/>
      <c r="M175" s="170"/>
      <c r="N175" s="171"/>
      <c r="O175" s="171"/>
      <c r="P175" s="172">
        <f>SUM(P176:P188)</f>
        <v>0</v>
      </c>
      <c r="Q175" s="171"/>
      <c r="R175" s="172">
        <f>SUM(R176:R188)</f>
        <v>0.47407000000000005</v>
      </c>
      <c r="S175" s="171"/>
      <c r="T175" s="173">
        <f>SUM(T176:T188)</f>
        <v>0</v>
      </c>
      <c r="AR175" s="174" t="s">
        <v>82</v>
      </c>
      <c r="AT175" s="175" t="s">
        <v>73</v>
      </c>
      <c r="AU175" s="175" t="s">
        <v>22</v>
      </c>
      <c r="AY175" s="174" t="s">
        <v>138</v>
      </c>
      <c r="BK175" s="176">
        <f>SUM(BK176:BK188)</f>
        <v>0</v>
      </c>
    </row>
    <row r="176" spans="2:65" s="1" customFormat="1" ht="28.8" customHeight="1" x14ac:dyDescent="0.3">
      <c r="B176" s="33"/>
      <c r="C176" s="180" t="s">
        <v>376</v>
      </c>
      <c r="D176" s="180" t="s">
        <v>141</v>
      </c>
      <c r="E176" s="181" t="s">
        <v>377</v>
      </c>
      <c r="F176" s="182" t="s">
        <v>378</v>
      </c>
      <c r="G176" s="183" t="s">
        <v>144</v>
      </c>
      <c r="H176" s="184">
        <v>26.9</v>
      </c>
      <c r="I176" s="185"/>
      <c r="J176" s="186">
        <f>ROUND(I176*H176,2)</f>
        <v>0</v>
      </c>
      <c r="K176" s="182" t="s">
        <v>145</v>
      </c>
      <c r="L176" s="53"/>
      <c r="M176" s="187" t="s">
        <v>20</v>
      </c>
      <c r="N176" s="188" t="s">
        <v>45</v>
      </c>
      <c r="O176" s="34"/>
      <c r="P176" s="189">
        <f>O176*H176</f>
        <v>0</v>
      </c>
      <c r="Q176" s="189">
        <v>3.0000000000000001E-3</v>
      </c>
      <c r="R176" s="189">
        <f>Q176*H176</f>
        <v>8.0699999999999994E-2</v>
      </c>
      <c r="S176" s="189">
        <v>0</v>
      </c>
      <c r="T176" s="190">
        <f>S176*H176</f>
        <v>0</v>
      </c>
      <c r="AR176" s="16" t="s">
        <v>201</v>
      </c>
      <c r="AT176" s="16" t="s">
        <v>141</v>
      </c>
      <c r="AU176" s="16" t="s">
        <v>82</v>
      </c>
      <c r="AY176" s="16" t="s">
        <v>138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6" t="s">
        <v>22</v>
      </c>
      <c r="BK176" s="191">
        <f>ROUND(I176*H176,2)</f>
        <v>0</v>
      </c>
      <c r="BL176" s="16" t="s">
        <v>201</v>
      </c>
      <c r="BM176" s="16" t="s">
        <v>379</v>
      </c>
    </row>
    <row r="177" spans="2:65" s="11" customFormat="1" ht="12" x14ac:dyDescent="0.3">
      <c r="B177" s="192"/>
      <c r="C177" s="193"/>
      <c r="D177" s="194" t="s">
        <v>148</v>
      </c>
      <c r="E177" s="195" t="s">
        <v>20</v>
      </c>
      <c r="F177" s="196" t="s">
        <v>380</v>
      </c>
      <c r="G177" s="193"/>
      <c r="H177" s="197">
        <v>26.9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148</v>
      </c>
      <c r="AU177" s="203" t="s">
        <v>82</v>
      </c>
      <c r="AV177" s="11" t="s">
        <v>82</v>
      </c>
      <c r="AW177" s="11" t="s">
        <v>37</v>
      </c>
      <c r="AX177" s="11" t="s">
        <v>22</v>
      </c>
      <c r="AY177" s="203" t="s">
        <v>138</v>
      </c>
    </row>
    <row r="178" spans="2:65" s="1" customFormat="1" ht="20.399999999999999" customHeight="1" x14ac:dyDescent="0.3">
      <c r="B178" s="33"/>
      <c r="C178" s="219" t="s">
        <v>381</v>
      </c>
      <c r="D178" s="219" t="s">
        <v>160</v>
      </c>
      <c r="E178" s="220" t="s">
        <v>382</v>
      </c>
      <c r="F178" s="221" t="s">
        <v>383</v>
      </c>
      <c r="G178" s="222" t="s">
        <v>144</v>
      </c>
      <c r="H178" s="223">
        <v>29.59</v>
      </c>
      <c r="I178" s="224"/>
      <c r="J178" s="225">
        <f>ROUND(I178*H178,2)</f>
        <v>0</v>
      </c>
      <c r="K178" s="221" t="s">
        <v>145</v>
      </c>
      <c r="L178" s="226"/>
      <c r="M178" s="227" t="s">
        <v>20</v>
      </c>
      <c r="N178" s="228" t="s">
        <v>45</v>
      </c>
      <c r="O178" s="34"/>
      <c r="P178" s="189">
        <f>O178*H178</f>
        <v>0</v>
      </c>
      <c r="Q178" s="189">
        <v>1.26E-2</v>
      </c>
      <c r="R178" s="189">
        <f>Q178*H178</f>
        <v>0.372834</v>
      </c>
      <c r="S178" s="189">
        <v>0</v>
      </c>
      <c r="T178" s="190">
        <f>S178*H178</f>
        <v>0</v>
      </c>
      <c r="AR178" s="16" t="s">
        <v>222</v>
      </c>
      <c r="AT178" s="16" t="s">
        <v>160</v>
      </c>
      <c r="AU178" s="16" t="s">
        <v>82</v>
      </c>
      <c r="AY178" s="16" t="s">
        <v>138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6" t="s">
        <v>22</v>
      </c>
      <c r="BK178" s="191">
        <f>ROUND(I178*H178,2)</f>
        <v>0</v>
      </c>
      <c r="BL178" s="16" t="s">
        <v>201</v>
      </c>
      <c r="BM178" s="16" t="s">
        <v>384</v>
      </c>
    </row>
    <row r="179" spans="2:65" s="11" customFormat="1" ht="12" x14ac:dyDescent="0.3">
      <c r="B179" s="192"/>
      <c r="C179" s="193"/>
      <c r="D179" s="194" t="s">
        <v>148</v>
      </c>
      <c r="E179" s="193"/>
      <c r="F179" s="196" t="s">
        <v>385</v>
      </c>
      <c r="G179" s="193"/>
      <c r="H179" s="197">
        <v>29.59</v>
      </c>
      <c r="I179" s="198"/>
      <c r="J179" s="193"/>
      <c r="K179" s="193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148</v>
      </c>
      <c r="AU179" s="203" t="s">
        <v>82</v>
      </c>
      <c r="AV179" s="11" t="s">
        <v>82</v>
      </c>
      <c r="AW179" s="11" t="s">
        <v>4</v>
      </c>
      <c r="AX179" s="11" t="s">
        <v>22</v>
      </c>
      <c r="AY179" s="203" t="s">
        <v>138</v>
      </c>
    </row>
    <row r="180" spans="2:65" s="1" customFormat="1" ht="28.8" customHeight="1" x14ac:dyDescent="0.3">
      <c r="B180" s="33"/>
      <c r="C180" s="180" t="s">
        <v>386</v>
      </c>
      <c r="D180" s="180" t="s">
        <v>141</v>
      </c>
      <c r="E180" s="181" t="s">
        <v>387</v>
      </c>
      <c r="F180" s="182" t="s">
        <v>388</v>
      </c>
      <c r="G180" s="183" t="s">
        <v>144</v>
      </c>
      <c r="H180" s="184">
        <v>0.9</v>
      </c>
      <c r="I180" s="185"/>
      <c r="J180" s="186">
        <f>ROUND(I180*H180,2)</f>
        <v>0</v>
      </c>
      <c r="K180" s="182" t="s">
        <v>145</v>
      </c>
      <c r="L180" s="53"/>
      <c r="M180" s="187" t="s">
        <v>20</v>
      </c>
      <c r="N180" s="188" t="s">
        <v>45</v>
      </c>
      <c r="O180" s="34"/>
      <c r="P180" s="189">
        <f>O180*H180</f>
        <v>0</v>
      </c>
      <c r="Q180" s="189">
        <v>5.8E-4</v>
      </c>
      <c r="R180" s="189">
        <f>Q180*H180</f>
        <v>5.22E-4</v>
      </c>
      <c r="S180" s="189">
        <v>0</v>
      </c>
      <c r="T180" s="190">
        <f>S180*H180</f>
        <v>0</v>
      </c>
      <c r="AR180" s="16" t="s">
        <v>201</v>
      </c>
      <c r="AT180" s="16" t="s">
        <v>141</v>
      </c>
      <c r="AU180" s="16" t="s">
        <v>82</v>
      </c>
      <c r="AY180" s="16" t="s">
        <v>138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6" t="s">
        <v>22</v>
      </c>
      <c r="BK180" s="191">
        <f>ROUND(I180*H180,2)</f>
        <v>0</v>
      </c>
      <c r="BL180" s="16" t="s">
        <v>201</v>
      </c>
      <c r="BM180" s="16" t="s">
        <v>389</v>
      </c>
    </row>
    <row r="181" spans="2:65" s="11" customFormat="1" ht="12" x14ac:dyDescent="0.3">
      <c r="B181" s="192"/>
      <c r="C181" s="193"/>
      <c r="D181" s="194" t="s">
        <v>148</v>
      </c>
      <c r="E181" s="195" t="s">
        <v>20</v>
      </c>
      <c r="F181" s="196" t="s">
        <v>390</v>
      </c>
      <c r="G181" s="193"/>
      <c r="H181" s="197">
        <v>0.9</v>
      </c>
      <c r="I181" s="198"/>
      <c r="J181" s="193"/>
      <c r="K181" s="193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148</v>
      </c>
      <c r="AU181" s="203" t="s">
        <v>82</v>
      </c>
      <c r="AV181" s="11" t="s">
        <v>82</v>
      </c>
      <c r="AW181" s="11" t="s">
        <v>37</v>
      </c>
      <c r="AX181" s="11" t="s">
        <v>22</v>
      </c>
      <c r="AY181" s="203" t="s">
        <v>138</v>
      </c>
    </row>
    <row r="182" spans="2:65" s="1" customFormat="1" ht="20.399999999999999" customHeight="1" x14ac:dyDescent="0.3">
      <c r="B182" s="33"/>
      <c r="C182" s="219" t="s">
        <v>391</v>
      </c>
      <c r="D182" s="219" t="s">
        <v>160</v>
      </c>
      <c r="E182" s="220" t="s">
        <v>392</v>
      </c>
      <c r="F182" s="221" t="s">
        <v>393</v>
      </c>
      <c r="G182" s="222" t="s">
        <v>144</v>
      </c>
      <c r="H182" s="223">
        <v>0.99</v>
      </c>
      <c r="I182" s="224"/>
      <c r="J182" s="225">
        <f>ROUND(I182*H182,2)</f>
        <v>0</v>
      </c>
      <c r="K182" s="221" t="s">
        <v>145</v>
      </c>
      <c r="L182" s="226"/>
      <c r="M182" s="227" t="s">
        <v>20</v>
      </c>
      <c r="N182" s="228" t="s">
        <v>45</v>
      </c>
      <c r="O182" s="34"/>
      <c r="P182" s="189">
        <f>O182*H182</f>
        <v>0</v>
      </c>
      <c r="Q182" s="189">
        <v>0.01</v>
      </c>
      <c r="R182" s="189">
        <f>Q182*H182</f>
        <v>9.9000000000000008E-3</v>
      </c>
      <c r="S182" s="189">
        <v>0</v>
      </c>
      <c r="T182" s="190">
        <f>S182*H182</f>
        <v>0</v>
      </c>
      <c r="AR182" s="16" t="s">
        <v>222</v>
      </c>
      <c r="AT182" s="16" t="s">
        <v>160</v>
      </c>
      <c r="AU182" s="16" t="s">
        <v>82</v>
      </c>
      <c r="AY182" s="16" t="s">
        <v>138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6" t="s">
        <v>22</v>
      </c>
      <c r="BK182" s="191">
        <f>ROUND(I182*H182,2)</f>
        <v>0</v>
      </c>
      <c r="BL182" s="16" t="s">
        <v>201</v>
      </c>
      <c r="BM182" s="16" t="s">
        <v>394</v>
      </c>
    </row>
    <row r="183" spans="2:65" s="11" customFormat="1" ht="12" x14ac:dyDescent="0.3">
      <c r="B183" s="192"/>
      <c r="C183" s="193"/>
      <c r="D183" s="194" t="s">
        <v>148</v>
      </c>
      <c r="E183" s="193"/>
      <c r="F183" s="196" t="s">
        <v>395</v>
      </c>
      <c r="G183" s="193"/>
      <c r="H183" s="197">
        <v>0.99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148</v>
      </c>
      <c r="AU183" s="203" t="s">
        <v>82</v>
      </c>
      <c r="AV183" s="11" t="s">
        <v>82</v>
      </c>
      <c r="AW183" s="11" t="s">
        <v>4</v>
      </c>
      <c r="AX183" s="11" t="s">
        <v>22</v>
      </c>
      <c r="AY183" s="203" t="s">
        <v>138</v>
      </c>
    </row>
    <row r="184" spans="2:65" s="1" customFormat="1" ht="28.8" customHeight="1" x14ac:dyDescent="0.3">
      <c r="B184" s="33"/>
      <c r="C184" s="180" t="s">
        <v>396</v>
      </c>
      <c r="D184" s="180" t="s">
        <v>141</v>
      </c>
      <c r="E184" s="181" t="s">
        <v>397</v>
      </c>
      <c r="F184" s="182" t="s">
        <v>398</v>
      </c>
      <c r="G184" s="183" t="s">
        <v>217</v>
      </c>
      <c r="H184" s="184">
        <v>38.9</v>
      </c>
      <c r="I184" s="185"/>
      <c r="J184" s="186">
        <f>ROUND(I184*H184,2)</f>
        <v>0</v>
      </c>
      <c r="K184" s="182" t="s">
        <v>145</v>
      </c>
      <c r="L184" s="53"/>
      <c r="M184" s="187" t="s">
        <v>20</v>
      </c>
      <c r="N184" s="188" t="s">
        <v>45</v>
      </c>
      <c r="O184" s="34"/>
      <c r="P184" s="189">
        <f>O184*H184</f>
        <v>0</v>
      </c>
      <c r="Q184" s="189">
        <v>2.5999999999999998E-4</v>
      </c>
      <c r="R184" s="189">
        <f>Q184*H184</f>
        <v>1.0113999999999998E-2</v>
      </c>
      <c r="S184" s="189">
        <v>0</v>
      </c>
      <c r="T184" s="190">
        <f>S184*H184</f>
        <v>0</v>
      </c>
      <c r="AR184" s="16" t="s">
        <v>201</v>
      </c>
      <c r="AT184" s="16" t="s">
        <v>141</v>
      </c>
      <c r="AU184" s="16" t="s">
        <v>82</v>
      </c>
      <c r="AY184" s="16" t="s">
        <v>138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6" t="s">
        <v>22</v>
      </c>
      <c r="BK184" s="191">
        <f>ROUND(I184*H184,2)</f>
        <v>0</v>
      </c>
      <c r="BL184" s="16" t="s">
        <v>201</v>
      </c>
      <c r="BM184" s="16" t="s">
        <v>399</v>
      </c>
    </row>
    <row r="185" spans="2:65" s="11" customFormat="1" ht="12" x14ac:dyDescent="0.3">
      <c r="B185" s="192"/>
      <c r="C185" s="193"/>
      <c r="D185" s="204" t="s">
        <v>148</v>
      </c>
      <c r="E185" s="205" t="s">
        <v>20</v>
      </c>
      <c r="F185" s="206" t="s">
        <v>400</v>
      </c>
      <c r="G185" s="193"/>
      <c r="H185" s="207">
        <v>14</v>
      </c>
      <c r="I185" s="198"/>
      <c r="J185" s="193"/>
      <c r="K185" s="193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148</v>
      </c>
      <c r="AU185" s="203" t="s">
        <v>82</v>
      </c>
      <c r="AV185" s="11" t="s">
        <v>82</v>
      </c>
      <c r="AW185" s="11" t="s">
        <v>37</v>
      </c>
      <c r="AX185" s="11" t="s">
        <v>74</v>
      </c>
      <c r="AY185" s="203" t="s">
        <v>138</v>
      </c>
    </row>
    <row r="186" spans="2:65" s="11" customFormat="1" ht="12" x14ac:dyDescent="0.3">
      <c r="B186" s="192"/>
      <c r="C186" s="193"/>
      <c r="D186" s="204" t="s">
        <v>148</v>
      </c>
      <c r="E186" s="205" t="s">
        <v>20</v>
      </c>
      <c r="F186" s="206" t="s">
        <v>401</v>
      </c>
      <c r="G186" s="193"/>
      <c r="H186" s="207">
        <v>24.9</v>
      </c>
      <c r="I186" s="198"/>
      <c r="J186" s="193"/>
      <c r="K186" s="193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148</v>
      </c>
      <c r="AU186" s="203" t="s">
        <v>82</v>
      </c>
      <c r="AV186" s="11" t="s">
        <v>82</v>
      </c>
      <c r="AW186" s="11" t="s">
        <v>37</v>
      </c>
      <c r="AX186" s="11" t="s">
        <v>74</v>
      </c>
      <c r="AY186" s="203" t="s">
        <v>138</v>
      </c>
    </row>
    <row r="187" spans="2:65" s="12" customFormat="1" ht="12" x14ac:dyDescent="0.3">
      <c r="B187" s="208"/>
      <c r="C187" s="209"/>
      <c r="D187" s="194" t="s">
        <v>148</v>
      </c>
      <c r="E187" s="210" t="s">
        <v>20</v>
      </c>
      <c r="F187" s="211" t="s">
        <v>159</v>
      </c>
      <c r="G187" s="209"/>
      <c r="H187" s="212">
        <v>38.9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148</v>
      </c>
      <c r="AU187" s="218" t="s">
        <v>82</v>
      </c>
      <c r="AV187" s="12" t="s">
        <v>146</v>
      </c>
      <c r="AW187" s="12" t="s">
        <v>37</v>
      </c>
      <c r="AX187" s="12" t="s">
        <v>22</v>
      </c>
      <c r="AY187" s="218" t="s">
        <v>138</v>
      </c>
    </row>
    <row r="188" spans="2:65" s="1" customFormat="1" ht="40.200000000000003" customHeight="1" x14ac:dyDescent="0.3">
      <c r="B188" s="33"/>
      <c r="C188" s="180" t="s">
        <v>402</v>
      </c>
      <c r="D188" s="180" t="s">
        <v>141</v>
      </c>
      <c r="E188" s="181" t="s">
        <v>403</v>
      </c>
      <c r="F188" s="182" t="s">
        <v>404</v>
      </c>
      <c r="G188" s="183" t="s">
        <v>185</v>
      </c>
      <c r="H188" s="184">
        <v>0.47399999999999998</v>
      </c>
      <c r="I188" s="185"/>
      <c r="J188" s="186">
        <f>ROUND(I188*H188,2)</f>
        <v>0</v>
      </c>
      <c r="K188" s="182" t="s">
        <v>145</v>
      </c>
      <c r="L188" s="53"/>
      <c r="M188" s="187" t="s">
        <v>20</v>
      </c>
      <c r="N188" s="188" t="s">
        <v>45</v>
      </c>
      <c r="O188" s="34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AR188" s="16" t="s">
        <v>201</v>
      </c>
      <c r="AT188" s="16" t="s">
        <v>141</v>
      </c>
      <c r="AU188" s="16" t="s">
        <v>82</v>
      </c>
      <c r="AY188" s="16" t="s">
        <v>138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6" t="s">
        <v>22</v>
      </c>
      <c r="BK188" s="191">
        <f>ROUND(I188*H188,2)</f>
        <v>0</v>
      </c>
      <c r="BL188" s="16" t="s">
        <v>201</v>
      </c>
      <c r="BM188" s="16" t="s">
        <v>405</v>
      </c>
    </row>
    <row r="189" spans="2:65" s="10" customFormat="1" ht="29.85" customHeight="1" x14ac:dyDescent="0.35">
      <c r="B189" s="163"/>
      <c r="C189" s="164"/>
      <c r="D189" s="177" t="s">
        <v>73</v>
      </c>
      <c r="E189" s="178" t="s">
        <v>406</v>
      </c>
      <c r="F189" s="178" t="s">
        <v>407</v>
      </c>
      <c r="G189" s="164"/>
      <c r="H189" s="164"/>
      <c r="I189" s="167"/>
      <c r="J189" s="179">
        <f>BK189</f>
        <v>0</v>
      </c>
      <c r="K189" s="164"/>
      <c r="L189" s="169"/>
      <c r="M189" s="170"/>
      <c r="N189" s="171"/>
      <c r="O189" s="171"/>
      <c r="P189" s="172">
        <f>SUM(P190:P193)</f>
        <v>0</v>
      </c>
      <c r="Q189" s="171"/>
      <c r="R189" s="172">
        <f>SUM(R190:R193)</f>
        <v>1.08E-3</v>
      </c>
      <c r="S189" s="171"/>
      <c r="T189" s="173">
        <f>SUM(T190:T193)</f>
        <v>0</v>
      </c>
      <c r="AR189" s="174" t="s">
        <v>82</v>
      </c>
      <c r="AT189" s="175" t="s">
        <v>73</v>
      </c>
      <c r="AU189" s="175" t="s">
        <v>22</v>
      </c>
      <c r="AY189" s="174" t="s">
        <v>138</v>
      </c>
      <c r="BK189" s="176">
        <f>SUM(BK190:BK193)</f>
        <v>0</v>
      </c>
    </row>
    <row r="190" spans="2:65" s="1" customFormat="1" ht="20.399999999999999" customHeight="1" x14ac:dyDescent="0.3">
      <c r="B190" s="33"/>
      <c r="C190" s="180" t="s">
        <v>408</v>
      </c>
      <c r="D190" s="180" t="s">
        <v>141</v>
      </c>
      <c r="E190" s="181" t="s">
        <v>409</v>
      </c>
      <c r="F190" s="182" t="s">
        <v>410</v>
      </c>
      <c r="G190" s="183" t="s">
        <v>144</v>
      </c>
      <c r="H190" s="184">
        <v>4.5</v>
      </c>
      <c r="I190" s="185"/>
      <c r="J190" s="186">
        <f>ROUND(I190*H190,2)</f>
        <v>0</v>
      </c>
      <c r="K190" s="182" t="s">
        <v>145</v>
      </c>
      <c r="L190" s="53"/>
      <c r="M190" s="187" t="s">
        <v>20</v>
      </c>
      <c r="N190" s="188" t="s">
        <v>45</v>
      </c>
      <c r="O190" s="34"/>
      <c r="P190" s="189">
        <f>O190*H190</f>
        <v>0</v>
      </c>
      <c r="Q190" s="189">
        <v>1.2E-4</v>
      </c>
      <c r="R190" s="189">
        <f>Q190*H190</f>
        <v>5.4000000000000001E-4</v>
      </c>
      <c r="S190" s="189">
        <v>0</v>
      </c>
      <c r="T190" s="190">
        <f>S190*H190</f>
        <v>0</v>
      </c>
      <c r="AR190" s="16" t="s">
        <v>201</v>
      </c>
      <c r="AT190" s="16" t="s">
        <v>141</v>
      </c>
      <c r="AU190" s="16" t="s">
        <v>82</v>
      </c>
      <c r="AY190" s="16" t="s">
        <v>138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6" t="s">
        <v>22</v>
      </c>
      <c r="BK190" s="191">
        <f>ROUND(I190*H190,2)</f>
        <v>0</v>
      </c>
      <c r="BL190" s="16" t="s">
        <v>201</v>
      </c>
      <c r="BM190" s="16" t="s">
        <v>411</v>
      </c>
    </row>
    <row r="191" spans="2:65" s="11" customFormat="1" ht="12" x14ac:dyDescent="0.3">
      <c r="B191" s="192"/>
      <c r="C191" s="193"/>
      <c r="D191" s="194" t="s">
        <v>148</v>
      </c>
      <c r="E191" s="195" t="s">
        <v>20</v>
      </c>
      <c r="F191" s="196" t="s">
        <v>412</v>
      </c>
      <c r="G191" s="193"/>
      <c r="H191" s="197">
        <v>4.5</v>
      </c>
      <c r="I191" s="198"/>
      <c r="J191" s="193"/>
      <c r="K191" s="193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148</v>
      </c>
      <c r="AU191" s="203" t="s">
        <v>82</v>
      </c>
      <c r="AV191" s="11" t="s">
        <v>82</v>
      </c>
      <c r="AW191" s="11" t="s">
        <v>37</v>
      </c>
      <c r="AX191" s="11" t="s">
        <v>22</v>
      </c>
      <c r="AY191" s="203" t="s">
        <v>138</v>
      </c>
    </row>
    <row r="192" spans="2:65" s="1" customFormat="1" ht="28.8" customHeight="1" x14ac:dyDescent="0.3">
      <c r="B192" s="33"/>
      <c r="C192" s="180" t="s">
        <v>413</v>
      </c>
      <c r="D192" s="180" t="s">
        <v>141</v>
      </c>
      <c r="E192" s="181" t="s">
        <v>414</v>
      </c>
      <c r="F192" s="182" t="s">
        <v>415</v>
      </c>
      <c r="G192" s="183" t="s">
        <v>144</v>
      </c>
      <c r="H192" s="184">
        <v>4.5</v>
      </c>
      <c r="I192" s="185"/>
      <c r="J192" s="186">
        <f>ROUND(I192*H192,2)</f>
        <v>0</v>
      </c>
      <c r="K192" s="182" t="s">
        <v>145</v>
      </c>
      <c r="L192" s="53"/>
      <c r="M192" s="187" t="s">
        <v>20</v>
      </c>
      <c r="N192" s="188" t="s">
        <v>45</v>
      </c>
      <c r="O192" s="34"/>
      <c r="P192" s="189">
        <f>O192*H192</f>
        <v>0</v>
      </c>
      <c r="Q192" s="189">
        <v>1.2E-4</v>
      </c>
      <c r="R192" s="189">
        <f>Q192*H192</f>
        <v>5.4000000000000001E-4</v>
      </c>
      <c r="S192" s="189">
        <v>0</v>
      </c>
      <c r="T192" s="190">
        <f>S192*H192</f>
        <v>0</v>
      </c>
      <c r="AR192" s="16" t="s">
        <v>201</v>
      </c>
      <c r="AT192" s="16" t="s">
        <v>141</v>
      </c>
      <c r="AU192" s="16" t="s">
        <v>82</v>
      </c>
      <c r="AY192" s="16" t="s">
        <v>138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6" t="s">
        <v>22</v>
      </c>
      <c r="BK192" s="191">
        <f>ROUND(I192*H192,2)</f>
        <v>0</v>
      </c>
      <c r="BL192" s="16" t="s">
        <v>201</v>
      </c>
      <c r="BM192" s="16" t="s">
        <v>416</v>
      </c>
    </row>
    <row r="193" spans="2:65" s="11" customFormat="1" ht="12" x14ac:dyDescent="0.3">
      <c r="B193" s="192"/>
      <c r="C193" s="193"/>
      <c r="D193" s="204" t="s">
        <v>148</v>
      </c>
      <c r="E193" s="205" t="s">
        <v>20</v>
      </c>
      <c r="F193" s="206" t="s">
        <v>417</v>
      </c>
      <c r="G193" s="193"/>
      <c r="H193" s="207">
        <v>4.5</v>
      </c>
      <c r="I193" s="198"/>
      <c r="J193" s="193"/>
      <c r="K193" s="193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148</v>
      </c>
      <c r="AU193" s="203" t="s">
        <v>82</v>
      </c>
      <c r="AV193" s="11" t="s">
        <v>82</v>
      </c>
      <c r="AW193" s="11" t="s">
        <v>37</v>
      </c>
      <c r="AX193" s="11" t="s">
        <v>22</v>
      </c>
      <c r="AY193" s="203" t="s">
        <v>138</v>
      </c>
    </row>
    <row r="194" spans="2:65" s="10" customFormat="1" ht="29.85" customHeight="1" x14ac:dyDescent="0.35">
      <c r="B194" s="163"/>
      <c r="C194" s="164"/>
      <c r="D194" s="177" t="s">
        <v>73</v>
      </c>
      <c r="E194" s="178" t="s">
        <v>418</v>
      </c>
      <c r="F194" s="178" t="s">
        <v>419</v>
      </c>
      <c r="G194" s="164"/>
      <c r="H194" s="164"/>
      <c r="I194" s="167"/>
      <c r="J194" s="179">
        <f>BK194</f>
        <v>0</v>
      </c>
      <c r="K194" s="164"/>
      <c r="L194" s="169"/>
      <c r="M194" s="170"/>
      <c r="N194" s="171"/>
      <c r="O194" s="171"/>
      <c r="P194" s="172">
        <f>SUM(P195:P200)</f>
        <v>0</v>
      </c>
      <c r="Q194" s="171"/>
      <c r="R194" s="172">
        <f>SUM(R195:R200)</f>
        <v>3.0390439999999994E-2</v>
      </c>
      <c r="S194" s="171"/>
      <c r="T194" s="173">
        <f>SUM(T195:T200)</f>
        <v>0</v>
      </c>
      <c r="AR194" s="174" t="s">
        <v>82</v>
      </c>
      <c r="AT194" s="175" t="s">
        <v>73</v>
      </c>
      <c r="AU194" s="175" t="s">
        <v>22</v>
      </c>
      <c r="AY194" s="174" t="s">
        <v>138</v>
      </c>
      <c r="BK194" s="176">
        <f>SUM(BK195:BK200)</f>
        <v>0</v>
      </c>
    </row>
    <row r="195" spans="2:65" s="1" customFormat="1" ht="28.8" customHeight="1" x14ac:dyDescent="0.3">
      <c r="B195" s="33"/>
      <c r="C195" s="180" t="s">
        <v>420</v>
      </c>
      <c r="D195" s="180" t="s">
        <v>141</v>
      </c>
      <c r="E195" s="181" t="s">
        <v>421</v>
      </c>
      <c r="F195" s="182" t="s">
        <v>422</v>
      </c>
      <c r="G195" s="183" t="s">
        <v>144</v>
      </c>
      <c r="H195" s="184">
        <v>111.95399999999999</v>
      </c>
      <c r="I195" s="185"/>
      <c r="J195" s="186">
        <f>ROUND(I195*H195,2)</f>
        <v>0</v>
      </c>
      <c r="K195" s="182" t="s">
        <v>145</v>
      </c>
      <c r="L195" s="53"/>
      <c r="M195" s="187" t="s">
        <v>20</v>
      </c>
      <c r="N195" s="188" t="s">
        <v>45</v>
      </c>
      <c r="O195" s="34"/>
      <c r="P195" s="189">
        <f>O195*H195</f>
        <v>0</v>
      </c>
      <c r="Q195" s="189">
        <v>2.5999999999999998E-4</v>
      </c>
      <c r="R195" s="189">
        <f>Q195*H195</f>
        <v>2.9108039999999995E-2</v>
      </c>
      <c r="S195" s="189">
        <v>0</v>
      </c>
      <c r="T195" s="190">
        <f>S195*H195</f>
        <v>0</v>
      </c>
      <c r="AR195" s="16" t="s">
        <v>201</v>
      </c>
      <c r="AT195" s="16" t="s">
        <v>141</v>
      </c>
      <c r="AU195" s="16" t="s">
        <v>82</v>
      </c>
      <c r="AY195" s="16" t="s">
        <v>138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6" t="s">
        <v>22</v>
      </c>
      <c r="BK195" s="191">
        <f>ROUND(I195*H195,2)</f>
        <v>0</v>
      </c>
      <c r="BL195" s="16" t="s">
        <v>201</v>
      </c>
      <c r="BM195" s="16" t="s">
        <v>423</v>
      </c>
    </row>
    <row r="196" spans="2:65" s="11" customFormat="1" ht="12" x14ac:dyDescent="0.3">
      <c r="B196" s="192"/>
      <c r="C196" s="193"/>
      <c r="D196" s="204" t="s">
        <v>148</v>
      </c>
      <c r="E196" s="205" t="s">
        <v>20</v>
      </c>
      <c r="F196" s="206" t="s">
        <v>424</v>
      </c>
      <c r="G196" s="193"/>
      <c r="H196" s="207">
        <v>19</v>
      </c>
      <c r="I196" s="198"/>
      <c r="J196" s="193"/>
      <c r="K196" s="193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148</v>
      </c>
      <c r="AU196" s="203" t="s">
        <v>82</v>
      </c>
      <c r="AV196" s="11" t="s">
        <v>82</v>
      </c>
      <c r="AW196" s="11" t="s">
        <v>37</v>
      </c>
      <c r="AX196" s="11" t="s">
        <v>74</v>
      </c>
      <c r="AY196" s="203" t="s">
        <v>138</v>
      </c>
    </row>
    <row r="197" spans="2:65" s="11" customFormat="1" ht="12" x14ac:dyDescent="0.3">
      <c r="B197" s="192"/>
      <c r="C197" s="193"/>
      <c r="D197" s="204" t="s">
        <v>148</v>
      </c>
      <c r="E197" s="205" t="s">
        <v>20</v>
      </c>
      <c r="F197" s="206" t="s">
        <v>425</v>
      </c>
      <c r="G197" s="193"/>
      <c r="H197" s="207">
        <v>28.834</v>
      </c>
      <c r="I197" s="198"/>
      <c r="J197" s="193"/>
      <c r="K197" s="193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148</v>
      </c>
      <c r="AU197" s="203" t="s">
        <v>82</v>
      </c>
      <c r="AV197" s="11" t="s">
        <v>82</v>
      </c>
      <c r="AW197" s="11" t="s">
        <v>37</v>
      </c>
      <c r="AX197" s="11" t="s">
        <v>74</v>
      </c>
      <c r="AY197" s="203" t="s">
        <v>138</v>
      </c>
    </row>
    <row r="198" spans="2:65" s="11" customFormat="1" ht="12" x14ac:dyDescent="0.3">
      <c r="B198" s="192"/>
      <c r="C198" s="193"/>
      <c r="D198" s="204" t="s">
        <v>148</v>
      </c>
      <c r="E198" s="205" t="s">
        <v>20</v>
      </c>
      <c r="F198" s="206" t="s">
        <v>426</v>
      </c>
      <c r="G198" s="193"/>
      <c r="H198" s="207">
        <v>64.12</v>
      </c>
      <c r="I198" s="198"/>
      <c r="J198" s="193"/>
      <c r="K198" s="193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148</v>
      </c>
      <c r="AU198" s="203" t="s">
        <v>82</v>
      </c>
      <c r="AV198" s="11" t="s">
        <v>82</v>
      </c>
      <c r="AW198" s="11" t="s">
        <v>37</v>
      </c>
      <c r="AX198" s="11" t="s">
        <v>74</v>
      </c>
      <c r="AY198" s="203" t="s">
        <v>138</v>
      </c>
    </row>
    <row r="199" spans="2:65" s="12" customFormat="1" ht="12" x14ac:dyDescent="0.3">
      <c r="B199" s="208"/>
      <c r="C199" s="209"/>
      <c r="D199" s="194" t="s">
        <v>148</v>
      </c>
      <c r="E199" s="210" t="s">
        <v>20</v>
      </c>
      <c r="F199" s="211" t="s">
        <v>159</v>
      </c>
      <c r="G199" s="209"/>
      <c r="H199" s="212">
        <v>111.95399999999999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148</v>
      </c>
      <c r="AU199" s="218" t="s">
        <v>82</v>
      </c>
      <c r="AV199" s="12" t="s">
        <v>146</v>
      </c>
      <c r="AW199" s="12" t="s">
        <v>37</v>
      </c>
      <c r="AX199" s="12" t="s">
        <v>22</v>
      </c>
      <c r="AY199" s="218" t="s">
        <v>138</v>
      </c>
    </row>
    <row r="200" spans="2:65" s="1" customFormat="1" ht="40.200000000000003" customHeight="1" x14ac:dyDescent="0.3">
      <c r="B200" s="33"/>
      <c r="C200" s="180" t="s">
        <v>427</v>
      </c>
      <c r="D200" s="180" t="s">
        <v>141</v>
      </c>
      <c r="E200" s="181" t="s">
        <v>428</v>
      </c>
      <c r="F200" s="182" t="s">
        <v>429</v>
      </c>
      <c r="G200" s="183" t="s">
        <v>144</v>
      </c>
      <c r="H200" s="184">
        <v>64.12</v>
      </c>
      <c r="I200" s="185"/>
      <c r="J200" s="186">
        <f>ROUND(I200*H200,2)</f>
        <v>0</v>
      </c>
      <c r="K200" s="182" t="s">
        <v>145</v>
      </c>
      <c r="L200" s="53"/>
      <c r="M200" s="187" t="s">
        <v>20</v>
      </c>
      <c r="N200" s="229" t="s">
        <v>45</v>
      </c>
      <c r="O200" s="230"/>
      <c r="P200" s="231">
        <f>O200*H200</f>
        <v>0</v>
      </c>
      <c r="Q200" s="231">
        <v>2.0000000000000002E-5</v>
      </c>
      <c r="R200" s="231">
        <f>Q200*H200</f>
        <v>1.2824000000000002E-3</v>
      </c>
      <c r="S200" s="231">
        <v>0</v>
      </c>
      <c r="T200" s="232">
        <f>S200*H200</f>
        <v>0</v>
      </c>
      <c r="AR200" s="16" t="s">
        <v>201</v>
      </c>
      <c r="AT200" s="16" t="s">
        <v>141</v>
      </c>
      <c r="AU200" s="16" t="s">
        <v>82</v>
      </c>
      <c r="AY200" s="16" t="s">
        <v>138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6" t="s">
        <v>22</v>
      </c>
      <c r="BK200" s="191">
        <f>ROUND(I200*H200,2)</f>
        <v>0</v>
      </c>
      <c r="BL200" s="16" t="s">
        <v>201</v>
      </c>
      <c r="BM200" s="16" t="s">
        <v>430</v>
      </c>
    </row>
    <row r="201" spans="2:65" s="1" customFormat="1" ht="6.9" customHeight="1" x14ac:dyDescent="0.3">
      <c r="B201" s="48"/>
      <c r="C201" s="49"/>
      <c r="D201" s="49"/>
      <c r="E201" s="49"/>
      <c r="F201" s="49"/>
      <c r="G201" s="49"/>
      <c r="H201" s="49"/>
      <c r="I201" s="126"/>
      <c r="J201" s="49"/>
      <c r="K201" s="49"/>
      <c r="L201" s="53"/>
    </row>
  </sheetData>
  <sheetProtection algorithmName="SHA-512" hashValue="rZATdbV2ByFhC+m0Q8mTVEITCajpe5y2+DJRqtqhmSAWZWtX/lG3OsPGOT9TRO/FLKB/YzmXy2JN8Z2gHlMLvg==" saltValue="BigQ07jQTgWlVtcxDHNOTA==" spinCount="100000" sheet="1" objects="1" scenarios="1" formatColumns="0" formatRows="0" sort="0" autoFilter="0"/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582</v>
      </c>
      <c r="G1" s="288" t="s">
        <v>583</v>
      </c>
      <c r="H1" s="288"/>
      <c r="I1" s="289"/>
      <c r="J1" s="283" t="s">
        <v>584</v>
      </c>
      <c r="K1" s="281" t="s">
        <v>98</v>
      </c>
      <c r="L1" s="283" t="s">
        <v>585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85</v>
      </c>
    </row>
    <row r="3" spans="1:70" ht="6.9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82</v>
      </c>
    </row>
    <row r="4" spans="1:70" ht="36.9" customHeight="1" x14ac:dyDescent="0.3">
      <c r="B4" s="20"/>
      <c r="C4" s="21"/>
      <c r="D4" s="22" t="s">
        <v>99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ht="13.2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0.399999999999999" customHeight="1" x14ac:dyDescent="0.3">
      <c r="B7" s="20"/>
      <c r="C7" s="21"/>
      <c r="D7" s="21"/>
      <c r="E7" s="275" t="str">
        <f>'Rekapitulace stavby'!K6</f>
        <v>Oprava sportovní hala</v>
      </c>
      <c r="F7" s="241"/>
      <c r="G7" s="241"/>
      <c r="H7" s="241"/>
      <c r="I7" s="104"/>
      <c r="J7" s="21"/>
      <c r="K7" s="23"/>
    </row>
    <row r="8" spans="1:70" s="1" customFormat="1" ht="13.2" x14ac:dyDescent="0.3">
      <c r="B8" s="33"/>
      <c r="C8" s="34"/>
      <c r="D8" s="29" t="s">
        <v>100</v>
      </c>
      <c r="E8" s="34"/>
      <c r="F8" s="34"/>
      <c r="G8" s="34"/>
      <c r="H8" s="34"/>
      <c r="I8" s="105"/>
      <c r="J8" s="34"/>
      <c r="K8" s="37"/>
    </row>
    <row r="9" spans="1:70" s="1" customFormat="1" ht="36.9" customHeight="1" x14ac:dyDescent="0.3">
      <c r="B9" s="33"/>
      <c r="C9" s="34"/>
      <c r="D9" s="34"/>
      <c r="E9" s="276" t="s">
        <v>431</v>
      </c>
      <c r="F9" s="248"/>
      <c r="G9" s="248"/>
      <c r="H9" s="248"/>
      <c r="I9" s="105"/>
      <c r="J9" s="34"/>
      <c r="K9" s="37"/>
    </row>
    <row r="10" spans="1:70" s="1" customFormat="1" ht="12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6" t="s">
        <v>25</v>
      </c>
      <c r="J12" s="107" t="str">
        <f>'Rekapitulace stavby'!AN8</f>
        <v>5. 9. 2016</v>
      </c>
      <c r="K12" s="37"/>
    </row>
    <row r="13" spans="1:70" s="1" customFormat="1" ht="10.8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6" t="s">
        <v>30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31</v>
      </c>
      <c r="F15" s="34"/>
      <c r="G15" s="34"/>
      <c r="H15" s="34"/>
      <c r="I15" s="106" t="s">
        <v>32</v>
      </c>
      <c r="J15" s="27" t="s">
        <v>20</v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" customHeight="1" x14ac:dyDescent="0.3">
      <c r="B17" s="33"/>
      <c r="C17" s="34"/>
      <c r="D17" s="29" t="s">
        <v>33</v>
      </c>
      <c r="E17" s="34"/>
      <c r="F17" s="34"/>
      <c r="G17" s="34"/>
      <c r="H17" s="34"/>
      <c r="I17" s="106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32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" customHeight="1" x14ac:dyDescent="0.3">
      <c r="B20" s="33"/>
      <c r="C20" s="34"/>
      <c r="D20" s="29" t="s">
        <v>35</v>
      </c>
      <c r="E20" s="34"/>
      <c r="F20" s="34"/>
      <c r="G20" s="34"/>
      <c r="H20" s="34"/>
      <c r="I20" s="106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32</v>
      </c>
      <c r="J21" s="27" t="str">
        <f>IF('Rekapitulace stavby'!AN17="","",'Rekapitulace stavby'!AN17)</f>
        <v/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" customHeight="1" x14ac:dyDescent="0.3">
      <c r="B23" s="33"/>
      <c r="C23" s="34"/>
      <c r="D23" s="29" t="s">
        <v>38</v>
      </c>
      <c r="E23" s="34"/>
      <c r="F23" s="34"/>
      <c r="G23" s="34"/>
      <c r="H23" s="34"/>
      <c r="I23" s="105"/>
      <c r="J23" s="34"/>
      <c r="K23" s="37"/>
    </row>
    <row r="24" spans="2:11" s="6" customFormat="1" ht="20.399999999999999" customHeight="1" x14ac:dyDescent="0.3">
      <c r="B24" s="108"/>
      <c r="C24" s="109"/>
      <c r="D24" s="109"/>
      <c r="E24" s="244" t="s">
        <v>20</v>
      </c>
      <c r="F24" s="277"/>
      <c r="G24" s="277"/>
      <c r="H24" s="277"/>
      <c r="I24" s="110"/>
      <c r="J24" s="109"/>
      <c r="K24" s="111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40</v>
      </c>
      <c r="E27" s="34"/>
      <c r="F27" s="34"/>
      <c r="G27" s="34"/>
      <c r="H27" s="34"/>
      <c r="I27" s="105"/>
      <c r="J27" s="115">
        <f>ROUND(J82,2)</f>
        <v>0</v>
      </c>
      <c r="K27" s="37"/>
    </row>
    <row r="28" spans="2:11" s="1" customFormat="1" ht="6.9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116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17">
        <f>ROUND(SUM(BE82:BE104), 2)</f>
        <v>0</v>
      </c>
      <c r="G30" s="34"/>
      <c r="H30" s="34"/>
      <c r="I30" s="118">
        <v>0.21</v>
      </c>
      <c r="J30" s="117">
        <f>ROUND(ROUND((SUM(BE82:BE104)),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17">
        <f>ROUND(SUM(BF82:BF104), 2)</f>
        <v>0</v>
      </c>
      <c r="G31" s="34"/>
      <c r="H31" s="34"/>
      <c r="I31" s="118">
        <v>0.15</v>
      </c>
      <c r="J31" s="117">
        <f>ROUND(ROUND((SUM(BF82:BF104)),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17">
        <f>ROUND(SUM(BG82:BG104),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17">
        <f>ROUND(SUM(BH82:BH104),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17">
        <f>ROUND(SUM(BI82:BI104),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50</v>
      </c>
      <c r="E36" s="71"/>
      <c r="F36" s="71"/>
      <c r="G36" s="121" t="s">
        <v>51</v>
      </c>
      <c r="H36" s="122" t="s">
        <v>52</v>
      </c>
      <c r="I36" s="123"/>
      <c r="J36" s="124">
        <f>SUM(J27:J34)</f>
        <v>0</v>
      </c>
      <c r="K36" s="125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 x14ac:dyDescent="0.3">
      <c r="B42" s="33"/>
      <c r="C42" s="22" t="s">
        <v>102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0.399999999999999" customHeight="1" x14ac:dyDescent="0.3">
      <c r="B45" s="33"/>
      <c r="C45" s="34"/>
      <c r="D45" s="34"/>
      <c r="E45" s="275" t="str">
        <f>E7</f>
        <v>Oprava sportovní hala</v>
      </c>
      <c r="F45" s="248"/>
      <c r="G45" s="248"/>
      <c r="H45" s="248"/>
      <c r="I45" s="105"/>
      <c r="J45" s="34"/>
      <c r="K45" s="37"/>
    </row>
    <row r="46" spans="2:11" s="1" customFormat="1" ht="14.4" customHeight="1" x14ac:dyDescent="0.3">
      <c r="B46" s="33"/>
      <c r="C46" s="29" t="s">
        <v>100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2.2" customHeight="1" x14ac:dyDescent="0.3">
      <c r="B47" s="33"/>
      <c r="C47" s="34"/>
      <c r="D47" s="34"/>
      <c r="E47" s="276" t="str">
        <f>E9</f>
        <v>20160905b - podlaha sál</v>
      </c>
      <c r="F47" s="248"/>
      <c r="G47" s="248"/>
      <c r="H47" s="248"/>
      <c r="I47" s="105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Česká Lípa</v>
      </c>
      <c r="G49" s="34"/>
      <c r="H49" s="34"/>
      <c r="I49" s="106" t="s">
        <v>25</v>
      </c>
      <c r="J49" s="107" t="str">
        <f>IF(J12="","",J12)</f>
        <v>5. 9. 2016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ht="13.2" x14ac:dyDescent="0.3">
      <c r="B51" s="33"/>
      <c r="C51" s="29" t="s">
        <v>29</v>
      </c>
      <c r="D51" s="34"/>
      <c r="E51" s="34"/>
      <c r="F51" s="27" t="str">
        <f>E15</f>
        <v>Město Č. Lípa</v>
      </c>
      <c r="G51" s="34"/>
      <c r="H51" s="34"/>
      <c r="I51" s="106" t="s">
        <v>35</v>
      </c>
      <c r="J51" s="27" t="str">
        <f>E21</f>
        <v xml:space="preserve"> </v>
      </c>
      <c r="K51" s="37"/>
    </row>
    <row r="52" spans="2:47" s="1" customFormat="1" ht="14.4" customHeight="1" x14ac:dyDescent="0.3">
      <c r="B52" s="33"/>
      <c r="C52" s="29" t="s">
        <v>33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103</v>
      </c>
      <c r="D54" s="119"/>
      <c r="E54" s="119"/>
      <c r="F54" s="119"/>
      <c r="G54" s="119"/>
      <c r="H54" s="119"/>
      <c r="I54" s="132"/>
      <c r="J54" s="133" t="s">
        <v>104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105</v>
      </c>
      <c r="D56" s="34"/>
      <c r="E56" s="34"/>
      <c r="F56" s="34"/>
      <c r="G56" s="34"/>
      <c r="H56" s="34"/>
      <c r="I56" s="105"/>
      <c r="J56" s="115">
        <f>J82</f>
        <v>0</v>
      </c>
      <c r="K56" s="37"/>
      <c r="AU56" s="16" t="s">
        <v>106</v>
      </c>
    </row>
    <row r="57" spans="2:47" s="7" customFormat="1" ht="24.9" customHeight="1" x14ac:dyDescent="0.3">
      <c r="B57" s="136"/>
      <c r="C57" s="137"/>
      <c r="D57" s="138" t="s">
        <v>107</v>
      </c>
      <c r="E57" s="139"/>
      <c r="F57" s="139"/>
      <c r="G57" s="139"/>
      <c r="H57" s="139"/>
      <c r="I57" s="140"/>
      <c r="J57" s="141">
        <f>J83</f>
        <v>0</v>
      </c>
      <c r="K57" s="142"/>
    </row>
    <row r="58" spans="2:47" s="8" customFormat="1" ht="19.95" customHeight="1" x14ac:dyDescent="0.3">
      <c r="B58" s="143"/>
      <c r="C58" s="144"/>
      <c r="D58" s="145" t="s">
        <v>108</v>
      </c>
      <c r="E58" s="146"/>
      <c r="F58" s="146"/>
      <c r="G58" s="146"/>
      <c r="H58" s="146"/>
      <c r="I58" s="147"/>
      <c r="J58" s="148">
        <f>J84</f>
        <v>0</v>
      </c>
      <c r="K58" s="149"/>
    </row>
    <row r="59" spans="2:47" s="7" customFormat="1" ht="24.9" customHeight="1" x14ac:dyDescent="0.3">
      <c r="B59" s="136"/>
      <c r="C59" s="137"/>
      <c r="D59" s="138" t="s">
        <v>111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95" customHeight="1" x14ac:dyDescent="0.3">
      <c r="B60" s="143"/>
      <c r="C60" s="144"/>
      <c r="D60" s="145" t="s">
        <v>432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8" customFormat="1" ht="19.95" customHeight="1" x14ac:dyDescent="0.3">
      <c r="B61" s="143"/>
      <c r="C61" s="144"/>
      <c r="D61" s="145" t="s">
        <v>433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8" customFormat="1" ht="19.95" customHeight="1" x14ac:dyDescent="0.3">
      <c r="B62" s="143"/>
      <c r="C62" s="144"/>
      <c r="D62" s="145" t="s">
        <v>121</v>
      </c>
      <c r="E62" s="146"/>
      <c r="F62" s="146"/>
      <c r="G62" s="146"/>
      <c r="H62" s="146"/>
      <c r="I62" s="147"/>
      <c r="J62" s="148">
        <f>J100</f>
        <v>0</v>
      </c>
      <c r="K62" s="149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105"/>
      <c r="J63" s="34"/>
      <c r="K63" s="37"/>
    </row>
    <row r="64" spans="2:47" s="1" customFormat="1" ht="6.9" customHeight="1" x14ac:dyDescent="0.3">
      <c r="B64" s="48"/>
      <c r="C64" s="49"/>
      <c r="D64" s="49"/>
      <c r="E64" s="49"/>
      <c r="F64" s="49"/>
      <c r="G64" s="49"/>
      <c r="H64" s="49"/>
      <c r="I64" s="126"/>
      <c r="J64" s="49"/>
      <c r="K64" s="50"/>
    </row>
    <row r="68" spans="2:12" s="1" customFormat="1" ht="6.9" customHeight="1" x14ac:dyDescent="0.3">
      <c r="B68" s="51"/>
      <c r="C68" s="52"/>
      <c r="D68" s="52"/>
      <c r="E68" s="52"/>
      <c r="F68" s="52"/>
      <c r="G68" s="52"/>
      <c r="H68" s="52"/>
      <c r="I68" s="129"/>
      <c r="J68" s="52"/>
      <c r="K68" s="52"/>
      <c r="L68" s="53"/>
    </row>
    <row r="69" spans="2:12" s="1" customFormat="1" ht="36.9" customHeight="1" x14ac:dyDescent="0.3">
      <c r="B69" s="33"/>
      <c r="C69" s="54" t="s">
        <v>122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12" s="1" customFormat="1" ht="6.9" customHeight="1" x14ac:dyDescent="0.3">
      <c r="B70" s="33"/>
      <c r="C70" s="55"/>
      <c r="D70" s="55"/>
      <c r="E70" s="55"/>
      <c r="F70" s="55"/>
      <c r="G70" s="55"/>
      <c r="H70" s="55"/>
      <c r="I70" s="150"/>
      <c r="J70" s="55"/>
      <c r="K70" s="55"/>
      <c r="L70" s="53"/>
    </row>
    <row r="71" spans="2:12" s="1" customFormat="1" ht="14.4" customHeight="1" x14ac:dyDescent="0.3">
      <c r="B71" s="33"/>
      <c r="C71" s="57" t="s">
        <v>16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12" s="1" customFormat="1" ht="20.399999999999999" customHeight="1" x14ac:dyDescent="0.3">
      <c r="B72" s="33"/>
      <c r="C72" s="55"/>
      <c r="D72" s="55"/>
      <c r="E72" s="278" t="str">
        <f>E7</f>
        <v>Oprava sportovní hala</v>
      </c>
      <c r="F72" s="259"/>
      <c r="G72" s="259"/>
      <c r="H72" s="259"/>
      <c r="I72" s="150"/>
      <c r="J72" s="55"/>
      <c r="K72" s="55"/>
      <c r="L72" s="53"/>
    </row>
    <row r="73" spans="2:12" s="1" customFormat="1" ht="14.4" customHeight="1" x14ac:dyDescent="0.3">
      <c r="B73" s="33"/>
      <c r="C73" s="57" t="s">
        <v>100</v>
      </c>
      <c r="D73" s="55"/>
      <c r="E73" s="55"/>
      <c r="F73" s="55"/>
      <c r="G73" s="55"/>
      <c r="H73" s="55"/>
      <c r="I73" s="150"/>
      <c r="J73" s="55"/>
      <c r="K73" s="55"/>
      <c r="L73" s="53"/>
    </row>
    <row r="74" spans="2:12" s="1" customFormat="1" ht="22.2" customHeight="1" x14ac:dyDescent="0.3">
      <c r="B74" s="33"/>
      <c r="C74" s="55"/>
      <c r="D74" s="55"/>
      <c r="E74" s="256" t="str">
        <f>E9</f>
        <v>20160905b - podlaha sál</v>
      </c>
      <c r="F74" s="259"/>
      <c r="G74" s="259"/>
      <c r="H74" s="259"/>
      <c r="I74" s="150"/>
      <c r="J74" s="55"/>
      <c r="K74" s="55"/>
      <c r="L74" s="53"/>
    </row>
    <row r="75" spans="2:12" s="1" customFormat="1" ht="6.9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12" s="1" customFormat="1" ht="18" customHeight="1" x14ac:dyDescent="0.3">
      <c r="B76" s="33"/>
      <c r="C76" s="57" t="s">
        <v>23</v>
      </c>
      <c r="D76" s="55"/>
      <c r="E76" s="55"/>
      <c r="F76" s="151" t="str">
        <f>F12</f>
        <v>Česká Lípa</v>
      </c>
      <c r="G76" s="55"/>
      <c r="H76" s="55"/>
      <c r="I76" s="152" t="s">
        <v>25</v>
      </c>
      <c r="J76" s="65" t="str">
        <f>IF(J12="","",J12)</f>
        <v>5. 9. 2016</v>
      </c>
      <c r="K76" s="55"/>
      <c r="L76" s="53"/>
    </row>
    <row r="77" spans="2:12" s="1" customFormat="1" ht="6.9" customHeight="1" x14ac:dyDescent="0.3">
      <c r="B77" s="33"/>
      <c r="C77" s="55"/>
      <c r="D77" s="55"/>
      <c r="E77" s="55"/>
      <c r="F77" s="55"/>
      <c r="G77" s="55"/>
      <c r="H77" s="55"/>
      <c r="I77" s="150"/>
      <c r="J77" s="55"/>
      <c r="K77" s="55"/>
      <c r="L77" s="53"/>
    </row>
    <row r="78" spans="2:12" s="1" customFormat="1" ht="13.2" x14ac:dyDescent="0.3">
      <c r="B78" s="33"/>
      <c r="C78" s="57" t="s">
        <v>29</v>
      </c>
      <c r="D78" s="55"/>
      <c r="E78" s="55"/>
      <c r="F78" s="151" t="str">
        <f>E15</f>
        <v>Město Č. Lípa</v>
      </c>
      <c r="G78" s="55"/>
      <c r="H78" s="55"/>
      <c r="I78" s="152" t="s">
        <v>35</v>
      </c>
      <c r="J78" s="151" t="str">
        <f>E21</f>
        <v xml:space="preserve"> </v>
      </c>
      <c r="K78" s="55"/>
      <c r="L78" s="53"/>
    </row>
    <row r="79" spans="2:12" s="1" customFormat="1" ht="14.4" customHeight="1" x14ac:dyDescent="0.3">
      <c r="B79" s="33"/>
      <c r="C79" s="57" t="s">
        <v>33</v>
      </c>
      <c r="D79" s="55"/>
      <c r="E79" s="55"/>
      <c r="F79" s="151" t="str">
        <f>IF(E18="","",E18)</f>
        <v/>
      </c>
      <c r="G79" s="55"/>
      <c r="H79" s="55"/>
      <c r="I79" s="150"/>
      <c r="J79" s="55"/>
      <c r="K79" s="55"/>
      <c r="L79" s="53"/>
    </row>
    <row r="80" spans="2:12" s="1" customFormat="1" ht="10.35" customHeight="1" x14ac:dyDescent="0.3">
      <c r="B80" s="33"/>
      <c r="C80" s="55"/>
      <c r="D80" s="55"/>
      <c r="E80" s="55"/>
      <c r="F80" s="55"/>
      <c r="G80" s="55"/>
      <c r="H80" s="55"/>
      <c r="I80" s="150"/>
      <c r="J80" s="55"/>
      <c r="K80" s="55"/>
      <c r="L80" s="53"/>
    </row>
    <row r="81" spans="2:65" s="9" customFormat="1" ht="29.25" customHeight="1" x14ac:dyDescent="0.3">
      <c r="B81" s="153"/>
      <c r="C81" s="154" t="s">
        <v>123</v>
      </c>
      <c r="D81" s="155" t="s">
        <v>59</v>
      </c>
      <c r="E81" s="155" t="s">
        <v>55</v>
      </c>
      <c r="F81" s="155" t="s">
        <v>124</v>
      </c>
      <c r="G81" s="155" t="s">
        <v>125</v>
      </c>
      <c r="H81" s="155" t="s">
        <v>126</v>
      </c>
      <c r="I81" s="156" t="s">
        <v>127</v>
      </c>
      <c r="J81" s="155" t="s">
        <v>104</v>
      </c>
      <c r="K81" s="157" t="s">
        <v>128</v>
      </c>
      <c r="L81" s="158"/>
      <c r="M81" s="73" t="s">
        <v>129</v>
      </c>
      <c r="N81" s="74" t="s">
        <v>44</v>
      </c>
      <c r="O81" s="74" t="s">
        <v>130</v>
      </c>
      <c r="P81" s="74" t="s">
        <v>131</v>
      </c>
      <c r="Q81" s="74" t="s">
        <v>132</v>
      </c>
      <c r="R81" s="74" t="s">
        <v>133</v>
      </c>
      <c r="S81" s="74" t="s">
        <v>134</v>
      </c>
      <c r="T81" s="75" t="s">
        <v>135</v>
      </c>
    </row>
    <row r="82" spans="2:65" s="1" customFormat="1" ht="29.25" customHeight="1" x14ac:dyDescent="0.35">
      <c r="B82" s="33"/>
      <c r="C82" s="79" t="s">
        <v>105</v>
      </c>
      <c r="D82" s="55"/>
      <c r="E82" s="55"/>
      <c r="F82" s="55"/>
      <c r="G82" s="55"/>
      <c r="H82" s="55"/>
      <c r="I82" s="150"/>
      <c r="J82" s="159">
        <f>BK82</f>
        <v>0</v>
      </c>
      <c r="K82" s="55"/>
      <c r="L82" s="53"/>
      <c r="M82" s="76"/>
      <c r="N82" s="77"/>
      <c r="O82" s="77"/>
      <c r="P82" s="160">
        <f>P83+P87</f>
        <v>0</v>
      </c>
      <c r="Q82" s="77"/>
      <c r="R82" s="160">
        <f>R83+R87</f>
        <v>0.88050304000000001</v>
      </c>
      <c r="S82" s="77"/>
      <c r="T82" s="161">
        <f>T83+T87</f>
        <v>0.26932500000000004</v>
      </c>
      <c r="AT82" s="16" t="s">
        <v>73</v>
      </c>
      <c r="AU82" s="16" t="s">
        <v>106</v>
      </c>
      <c r="BK82" s="162">
        <f>BK83+BK87</f>
        <v>0</v>
      </c>
    </row>
    <row r="83" spans="2:65" s="10" customFormat="1" ht="37.35" customHeight="1" x14ac:dyDescent="0.35">
      <c r="B83" s="163"/>
      <c r="C83" s="164"/>
      <c r="D83" s="165" t="s">
        <v>73</v>
      </c>
      <c r="E83" s="166" t="s">
        <v>136</v>
      </c>
      <c r="F83" s="166" t="s">
        <v>137</v>
      </c>
      <c r="G83" s="164"/>
      <c r="H83" s="164"/>
      <c r="I83" s="167"/>
      <c r="J83" s="168">
        <f>BK83</f>
        <v>0</v>
      </c>
      <c r="K83" s="164"/>
      <c r="L83" s="169"/>
      <c r="M83" s="170"/>
      <c r="N83" s="171"/>
      <c r="O83" s="171"/>
      <c r="P83" s="172">
        <f>P84</f>
        <v>0</v>
      </c>
      <c r="Q83" s="171"/>
      <c r="R83" s="172">
        <f>R84</f>
        <v>1.0830000000000001E-2</v>
      </c>
      <c r="S83" s="171"/>
      <c r="T83" s="173">
        <f>T84</f>
        <v>0</v>
      </c>
      <c r="AR83" s="174" t="s">
        <v>22</v>
      </c>
      <c r="AT83" s="175" t="s">
        <v>73</v>
      </c>
      <c r="AU83" s="175" t="s">
        <v>74</v>
      </c>
      <c r="AY83" s="174" t="s">
        <v>138</v>
      </c>
      <c r="BK83" s="176">
        <f>BK84</f>
        <v>0</v>
      </c>
    </row>
    <row r="84" spans="2:65" s="10" customFormat="1" ht="19.95" customHeight="1" x14ac:dyDescent="0.35">
      <c r="B84" s="163"/>
      <c r="C84" s="164"/>
      <c r="D84" s="177" t="s">
        <v>73</v>
      </c>
      <c r="E84" s="178" t="s">
        <v>139</v>
      </c>
      <c r="F84" s="178" t="s">
        <v>140</v>
      </c>
      <c r="G84" s="164"/>
      <c r="H84" s="164"/>
      <c r="I84" s="167"/>
      <c r="J84" s="179">
        <f>BK84</f>
        <v>0</v>
      </c>
      <c r="K84" s="164"/>
      <c r="L84" s="169"/>
      <c r="M84" s="170"/>
      <c r="N84" s="171"/>
      <c r="O84" s="171"/>
      <c r="P84" s="172">
        <f>SUM(P85:P86)</f>
        <v>0</v>
      </c>
      <c r="Q84" s="171"/>
      <c r="R84" s="172">
        <f>SUM(R85:R86)</f>
        <v>1.0830000000000001E-2</v>
      </c>
      <c r="S84" s="171"/>
      <c r="T84" s="173">
        <f>SUM(T85:T86)</f>
        <v>0</v>
      </c>
      <c r="AR84" s="174" t="s">
        <v>22</v>
      </c>
      <c r="AT84" s="175" t="s">
        <v>73</v>
      </c>
      <c r="AU84" s="175" t="s">
        <v>22</v>
      </c>
      <c r="AY84" s="174" t="s">
        <v>138</v>
      </c>
      <c r="BK84" s="176">
        <f>SUM(BK85:BK86)</f>
        <v>0</v>
      </c>
    </row>
    <row r="85" spans="2:65" s="1" customFormat="1" ht="28.8" customHeight="1" x14ac:dyDescent="0.3">
      <c r="B85" s="33"/>
      <c r="C85" s="180" t="s">
        <v>22</v>
      </c>
      <c r="D85" s="180" t="s">
        <v>141</v>
      </c>
      <c r="E85" s="181" t="s">
        <v>434</v>
      </c>
      <c r="F85" s="182" t="s">
        <v>435</v>
      </c>
      <c r="G85" s="183" t="s">
        <v>144</v>
      </c>
      <c r="H85" s="184">
        <v>90.25</v>
      </c>
      <c r="I85" s="185"/>
      <c r="J85" s="186">
        <f>ROUND(I85*H85,2)</f>
        <v>0</v>
      </c>
      <c r="K85" s="182" t="s">
        <v>145</v>
      </c>
      <c r="L85" s="53"/>
      <c r="M85" s="187" t="s">
        <v>20</v>
      </c>
      <c r="N85" s="188" t="s">
        <v>45</v>
      </c>
      <c r="O85" s="34"/>
      <c r="P85" s="189">
        <f>O85*H85</f>
        <v>0</v>
      </c>
      <c r="Q85" s="189">
        <v>1.2E-4</v>
      </c>
      <c r="R85" s="189">
        <f>Q85*H85</f>
        <v>1.0830000000000001E-2</v>
      </c>
      <c r="S85" s="189">
        <v>0</v>
      </c>
      <c r="T85" s="190">
        <f>S85*H85</f>
        <v>0</v>
      </c>
      <c r="AR85" s="16" t="s">
        <v>146</v>
      </c>
      <c r="AT85" s="16" t="s">
        <v>141</v>
      </c>
      <c r="AU85" s="16" t="s">
        <v>82</v>
      </c>
      <c r="AY85" s="16" t="s">
        <v>138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16" t="s">
        <v>22</v>
      </c>
      <c r="BK85" s="191">
        <f>ROUND(I85*H85,2)</f>
        <v>0</v>
      </c>
      <c r="BL85" s="16" t="s">
        <v>146</v>
      </c>
      <c r="BM85" s="16" t="s">
        <v>436</v>
      </c>
    </row>
    <row r="86" spans="2:65" s="11" customFormat="1" ht="12" x14ac:dyDescent="0.3">
      <c r="B86" s="192"/>
      <c r="C86" s="193"/>
      <c r="D86" s="204" t="s">
        <v>148</v>
      </c>
      <c r="E86" s="205" t="s">
        <v>20</v>
      </c>
      <c r="F86" s="206" t="s">
        <v>437</v>
      </c>
      <c r="G86" s="193"/>
      <c r="H86" s="207">
        <v>90.25</v>
      </c>
      <c r="I86" s="198"/>
      <c r="J86" s="193"/>
      <c r="K86" s="193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148</v>
      </c>
      <c r="AU86" s="203" t="s">
        <v>82</v>
      </c>
      <c r="AV86" s="11" t="s">
        <v>82</v>
      </c>
      <c r="AW86" s="11" t="s">
        <v>37</v>
      </c>
      <c r="AX86" s="11" t="s">
        <v>22</v>
      </c>
      <c r="AY86" s="203" t="s">
        <v>138</v>
      </c>
    </row>
    <row r="87" spans="2:65" s="10" customFormat="1" ht="37.35" customHeight="1" x14ac:dyDescent="0.35">
      <c r="B87" s="163"/>
      <c r="C87" s="164"/>
      <c r="D87" s="165" t="s">
        <v>73</v>
      </c>
      <c r="E87" s="166" t="s">
        <v>194</v>
      </c>
      <c r="F87" s="166" t="s">
        <v>195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P88+P91+P100</f>
        <v>0</v>
      </c>
      <c r="Q87" s="171"/>
      <c r="R87" s="172">
        <f>R88+R91+R100</f>
        <v>0.86967304000000001</v>
      </c>
      <c r="S87" s="171"/>
      <c r="T87" s="173">
        <f>T88+T91+T100</f>
        <v>0.26932500000000004</v>
      </c>
      <c r="AR87" s="174" t="s">
        <v>82</v>
      </c>
      <c r="AT87" s="175" t="s">
        <v>73</v>
      </c>
      <c r="AU87" s="175" t="s">
        <v>74</v>
      </c>
      <c r="AY87" s="174" t="s">
        <v>138</v>
      </c>
      <c r="BK87" s="176">
        <f>BK88+BK91+BK100</f>
        <v>0</v>
      </c>
    </row>
    <row r="88" spans="2:65" s="10" customFormat="1" ht="19.95" customHeight="1" x14ac:dyDescent="0.35">
      <c r="B88" s="163"/>
      <c r="C88" s="164"/>
      <c r="D88" s="177" t="s">
        <v>73</v>
      </c>
      <c r="E88" s="178" t="s">
        <v>438</v>
      </c>
      <c r="F88" s="178" t="s">
        <v>439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SUM(P89:P90)</f>
        <v>0</v>
      </c>
      <c r="Q88" s="171"/>
      <c r="R88" s="172">
        <f>SUM(R89:R90)</f>
        <v>1.5099999999999999E-2</v>
      </c>
      <c r="S88" s="171"/>
      <c r="T88" s="173">
        <f>SUM(T89:T90)</f>
        <v>0</v>
      </c>
      <c r="AR88" s="174" t="s">
        <v>82</v>
      </c>
      <c r="AT88" s="175" t="s">
        <v>73</v>
      </c>
      <c r="AU88" s="175" t="s">
        <v>22</v>
      </c>
      <c r="AY88" s="174" t="s">
        <v>138</v>
      </c>
      <c r="BK88" s="176">
        <f>SUM(BK89:BK90)</f>
        <v>0</v>
      </c>
    </row>
    <row r="89" spans="2:65" s="1" customFormat="1" ht="20.399999999999999" customHeight="1" x14ac:dyDescent="0.3">
      <c r="B89" s="33"/>
      <c r="C89" s="180" t="s">
        <v>82</v>
      </c>
      <c r="D89" s="180" t="s">
        <v>141</v>
      </c>
      <c r="E89" s="181" t="s">
        <v>440</v>
      </c>
      <c r="F89" s="182" t="s">
        <v>441</v>
      </c>
      <c r="G89" s="183" t="s">
        <v>212</v>
      </c>
      <c r="H89" s="184">
        <v>1</v>
      </c>
      <c r="I89" s="185"/>
      <c r="J89" s="186">
        <f>ROUND(I89*H89,2)</f>
        <v>0</v>
      </c>
      <c r="K89" s="182" t="s">
        <v>145</v>
      </c>
      <c r="L89" s="53"/>
      <c r="M89" s="187" t="s">
        <v>20</v>
      </c>
      <c r="N89" s="188" t="s">
        <v>45</v>
      </c>
      <c r="O89" s="34"/>
      <c r="P89" s="189">
        <f>O89*H89</f>
        <v>0</v>
      </c>
      <c r="Q89" s="189">
        <v>1E-4</v>
      </c>
      <c r="R89" s="189">
        <f>Q89*H89</f>
        <v>1E-4</v>
      </c>
      <c r="S89" s="189">
        <v>0</v>
      </c>
      <c r="T89" s="190">
        <f>S89*H89</f>
        <v>0</v>
      </c>
      <c r="AR89" s="16" t="s">
        <v>201</v>
      </c>
      <c r="AT89" s="16" t="s">
        <v>141</v>
      </c>
      <c r="AU89" s="16" t="s">
        <v>82</v>
      </c>
      <c r="AY89" s="16" t="s">
        <v>138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22</v>
      </c>
      <c r="BK89" s="191">
        <f>ROUND(I89*H89,2)</f>
        <v>0</v>
      </c>
      <c r="BL89" s="16" t="s">
        <v>201</v>
      </c>
      <c r="BM89" s="16" t="s">
        <v>442</v>
      </c>
    </row>
    <row r="90" spans="2:65" s="1" customFormat="1" ht="28.8" customHeight="1" x14ac:dyDescent="0.3">
      <c r="B90" s="33"/>
      <c r="C90" s="219" t="s">
        <v>153</v>
      </c>
      <c r="D90" s="219" t="s">
        <v>160</v>
      </c>
      <c r="E90" s="220" t="s">
        <v>443</v>
      </c>
      <c r="F90" s="221" t="s">
        <v>444</v>
      </c>
      <c r="G90" s="222" t="s">
        <v>212</v>
      </c>
      <c r="H90" s="223">
        <v>1</v>
      </c>
      <c r="I90" s="224"/>
      <c r="J90" s="225">
        <f>ROUND(I90*H90,2)</f>
        <v>0</v>
      </c>
      <c r="K90" s="221" t="s">
        <v>145</v>
      </c>
      <c r="L90" s="226"/>
      <c r="M90" s="227" t="s">
        <v>20</v>
      </c>
      <c r="N90" s="228" t="s">
        <v>45</v>
      </c>
      <c r="O90" s="34"/>
      <c r="P90" s="189">
        <f>O90*H90</f>
        <v>0</v>
      </c>
      <c r="Q90" s="189">
        <v>1.4999999999999999E-2</v>
      </c>
      <c r="R90" s="189">
        <f>Q90*H90</f>
        <v>1.4999999999999999E-2</v>
      </c>
      <c r="S90" s="189">
        <v>0</v>
      </c>
      <c r="T90" s="190">
        <f>S90*H90</f>
        <v>0</v>
      </c>
      <c r="AR90" s="16" t="s">
        <v>222</v>
      </c>
      <c r="AT90" s="16" t="s">
        <v>160</v>
      </c>
      <c r="AU90" s="16" t="s">
        <v>82</v>
      </c>
      <c r="AY90" s="16" t="s">
        <v>138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22</v>
      </c>
      <c r="BK90" s="191">
        <f>ROUND(I90*H90,2)</f>
        <v>0</v>
      </c>
      <c r="BL90" s="16" t="s">
        <v>201</v>
      </c>
      <c r="BM90" s="16" t="s">
        <v>445</v>
      </c>
    </row>
    <row r="91" spans="2:65" s="10" customFormat="1" ht="29.85" customHeight="1" x14ac:dyDescent="0.35">
      <c r="B91" s="163"/>
      <c r="C91" s="164"/>
      <c r="D91" s="177" t="s">
        <v>73</v>
      </c>
      <c r="E91" s="178" t="s">
        <v>446</v>
      </c>
      <c r="F91" s="178" t="s">
        <v>447</v>
      </c>
      <c r="G91" s="164"/>
      <c r="H91" s="164"/>
      <c r="I91" s="167"/>
      <c r="J91" s="179">
        <f>BK91</f>
        <v>0</v>
      </c>
      <c r="K91" s="164"/>
      <c r="L91" s="169"/>
      <c r="M91" s="170"/>
      <c r="N91" s="171"/>
      <c r="O91" s="171"/>
      <c r="P91" s="172">
        <f>SUM(P92:P99)</f>
        <v>0</v>
      </c>
      <c r="Q91" s="171"/>
      <c r="R91" s="172">
        <f>SUM(R92:R99)</f>
        <v>0.80151304000000001</v>
      </c>
      <c r="S91" s="171"/>
      <c r="T91" s="173">
        <f>SUM(T92:T99)</f>
        <v>0.26932500000000004</v>
      </c>
      <c r="AR91" s="174" t="s">
        <v>82</v>
      </c>
      <c r="AT91" s="175" t="s">
        <v>73</v>
      </c>
      <c r="AU91" s="175" t="s">
        <v>22</v>
      </c>
      <c r="AY91" s="174" t="s">
        <v>138</v>
      </c>
      <c r="BK91" s="176">
        <f>SUM(BK92:BK99)</f>
        <v>0</v>
      </c>
    </row>
    <row r="92" spans="2:65" s="1" customFormat="1" ht="20.399999999999999" customHeight="1" x14ac:dyDescent="0.3">
      <c r="B92" s="33"/>
      <c r="C92" s="180" t="s">
        <v>146</v>
      </c>
      <c r="D92" s="180" t="s">
        <v>141</v>
      </c>
      <c r="E92" s="181" t="s">
        <v>448</v>
      </c>
      <c r="F92" s="182" t="s">
        <v>449</v>
      </c>
      <c r="G92" s="183" t="s">
        <v>144</v>
      </c>
      <c r="H92" s="184">
        <v>89.775000000000006</v>
      </c>
      <c r="I92" s="185"/>
      <c r="J92" s="186">
        <f>ROUND(I92*H92,2)</f>
        <v>0</v>
      </c>
      <c r="K92" s="182" t="s">
        <v>145</v>
      </c>
      <c r="L92" s="53"/>
      <c r="M92" s="187" t="s">
        <v>20</v>
      </c>
      <c r="N92" s="188" t="s">
        <v>45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6" t="s">
        <v>201</v>
      </c>
      <c r="AT92" s="16" t="s">
        <v>141</v>
      </c>
      <c r="AU92" s="16" t="s">
        <v>82</v>
      </c>
      <c r="AY92" s="16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22</v>
      </c>
      <c r="BK92" s="191">
        <f>ROUND(I92*H92,2)</f>
        <v>0</v>
      </c>
      <c r="BL92" s="16" t="s">
        <v>201</v>
      </c>
      <c r="BM92" s="16" t="s">
        <v>450</v>
      </c>
    </row>
    <row r="93" spans="2:65" s="1" customFormat="1" ht="28.8" customHeight="1" x14ac:dyDescent="0.3">
      <c r="B93" s="33"/>
      <c r="C93" s="180" t="s">
        <v>166</v>
      </c>
      <c r="D93" s="180" t="s">
        <v>141</v>
      </c>
      <c r="E93" s="181" t="s">
        <v>451</v>
      </c>
      <c r="F93" s="182" t="s">
        <v>452</v>
      </c>
      <c r="G93" s="183" t="s">
        <v>144</v>
      </c>
      <c r="H93" s="184">
        <v>89.775000000000006</v>
      </c>
      <c r="I93" s="185"/>
      <c r="J93" s="186">
        <f>ROUND(I93*H93,2)</f>
        <v>0</v>
      </c>
      <c r="K93" s="182" t="s">
        <v>145</v>
      </c>
      <c r="L93" s="53"/>
      <c r="M93" s="187" t="s">
        <v>20</v>
      </c>
      <c r="N93" s="188" t="s">
        <v>45</v>
      </c>
      <c r="O93" s="34"/>
      <c r="P93" s="189">
        <f>O93*H93</f>
        <v>0</v>
      </c>
      <c r="Q93" s="189">
        <v>3.0000000000000001E-5</v>
      </c>
      <c r="R93" s="189">
        <f>Q93*H93</f>
        <v>2.6932500000000003E-3</v>
      </c>
      <c r="S93" s="189">
        <v>0</v>
      </c>
      <c r="T93" s="190">
        <f>S93*H93</f>
        <v>0</v>
      </c>
      <c r="AR93" s="16" t="s">
        <v>201</v>
      </c>
      <c r="AT93" s="16" t="s">
        <v>141</v>
      </c>
      <c r="AU93" s="16" t="s">
        <v>82</v>
      </c>
      <c r="AY93" s="16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22</v>
      </c>
      <c r="BK93" s="191">
        <f>ROUND(I93*H93,2)</f>
        <v>0</v>
      </c>
      <c r="BL93" s="16" t="s">
        <v>201</v>
      </c>
      <c r="BM93" s="16" t="s">
        <v>453</v>
      </c>
    </row>
    <row r="94" spans="2:65" s="1" customFormat="1" ht="28.8" customHeight="1" x14ac:dyDescent="0.3">
      <c r="B94" s="33"/>
      <c r="C94" s="180" t="s">
        <v>139</v>
      </c>
      <c r="D94" s="180" t="s">
        <v>141</v>
      </c>
      <c r="E94" s="181" t="s">
        <v>454</v>
      </c>
      <c r="F94" s="182" t="s">
        <v>455</v>
      </c>
      <c r="G94" s="183" t="s">
        <v>144</v>
      </c>
      <c r="H94" s="184">
        <v>89.775000000000006</v>
      </c>
      <c r="I94" s="185"/>
      <c r="J94" s="186">
        <f>ROUND(I94*H94,2)</f>
        <v>0</v>
      </c>
      <c r="K94" s="182" t="s">
        <v>145</v>
      </c>
      <c r="L94" s="53"/>
      <c r="M94" s="187" t="s">
        <v>20</v>
      </c>
      <c r="N94" s="188" t="s">
        <v>45</v>
      </c>
      <c r="O94" s="34"/>
      <c r="P94" s="189">
        <f>O94*H94</f>
        <v>0</v>
      </c>
      <c r="Q94" s="189">
        <v>4.5500000000000002E-3</v>
      </c>
      <c r="R94" s="189">
        <f>Q94*H94</f>
        <v>0.40847625000000004</v>
      </c>
      <c r="S94" s="189">
        <v>0</v>
      </c>
      <c r="T94" s="190">
        <f>S94*H94</f>
        <v>0</v>
      </c>
      <c r="AR94" s="16" t="s">
        <v>201</v>
      </c>
      <c r="AT94" s="16" t="s">
        <v>141</v>
      </c>
      <c r="AU94" s="16" t="s">
        <v>82</v>
      </c>
      <c r="AY94" s="16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6" t="s">
        <v>22</v>
      </c>
      <c r="BK94" s="191">
        <f>ROUND(I94*H94,2)</f>
        <v>0</v>
      </c>
      <c r="BL94" s="16" t="s">
        <v>201</v>
      </c>
      <c r="BM94" s="16" t="s">
        <v>456</v>
      </c>
    </row>
    <row r="95" spans="2:65" s="1" customFormat="1" ht="20.399999999999999" customHeight="1" x14ac:dyDescent="0.3">
      <c r="B95" s="33"/>
      <c r="C95" s="180" t="s">
        <v>176</v>
      </c>
      <c r="D95" s="180" t="s">
        <v>141</v>
      </c>
      <c r="E95" s="181" t="s">
        <v>457</v>
      </c>
      <c r="F95" s="182" t="s">
        <v>458</v>
      </c>
      <c r="G95" s="183" t="s">
        <v>144</v>
      </c>
      <c r="H95" s="184">
        <v>89.775000000000006</v>
      </c>
      <c r="I95" s="185"/>
      <c r="J95" s="186">
        <f>ROUND(I95*H95,2)</f>
        <v>0</v>
      </c>
      <c r="K95" s="182" t="s">
        <v>145</v>
      </c>
      <c r="L95" s="53"/>
      <c r="M95" s="187" t="s">
        <v>20</v>
      </c>
      <c r="N95" s="188" t="s">
        <v>45</v>
      </c>
      <c r="O95" s="34"/>
      <c r="P95" s="189">
        <f>O95*H95</f>
        <v>0</v>
      </c>
      <c r="Q95" s="189">
        <v>0</v>
      </c>
      <c r="R95" s="189">
        <f>Q95*H95</f>
        <v>0</v>
      </c>
      <c r="S95" s="189">
        <v>3.0000000000000001E-3</v>
      </c>
      <c r="T95" s="190">
        <f>S95*H95</f>
        <v>0.26932500000000004</v>
      </c>
      <c r="AR95" s="16" t="s">
        <v>201</v>
      </c>
      <c r="AT95" s="16" t="s">
        <v>141</v>
      </c>
      <c r="AU95" s="16" t="s">
        <v>82</v>
      </c>
      <c r="AY95" s="16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6" t="s">
        <v>22</v>
      </c>
      <c r="BK95" s="191">
        <f>ROUND(I95*H95,2)</f>
        <v>0</v>
      </c>
      <c r="BL95" s="16" t="s">
        <v>201</v>
      </c>
      <c r="BM95" s="16" t="s">
        <v>459</v>
      </c>
    </row>
    <row r="96" spans="2:65" s="11" customFormat="1" ht="12" x14ac:dyDescent="0.3">
      <c r="B96" s="192"/>
      <c r="C96" s="193"/>
      <c r="D96" s="194" t="s">
        <v>148</v>
      </c>
      <c r="E96" s="195" t="s">
        <v>20</v>
      </c>
      <c r="F96" s="196" t="s">
        <v>460</v>
      </c>
      <c r="G96" s="193"/>
      <c r="H96" s="197">
        <v>89.775000000000006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148</v>
      </c>
      <c r="AU96" s="203" t="s">
        <v>82</v>
      </c>
      <c r="AV96" s="11" t="s">
        <v>82</v>
      </c>
      <c r="AW96" s="11" t="s">
        <v>37</v>
      </c>
      <c r="AX96" s="11" t="s">
        <v>22</v>
      </c>
      <c r="AY96" s="203" t="s">
        <v>138</v>
      </c>
    </row>
    <row r="97" spans="2:65" s="1" customFormat="1" ht="20.399999999999999" customHeight="1" x14ac:dyDescent="0.3">
      <c r="B97" s="33"/>
      <c r="C97" s="180" t="s">
        <v>163</v>
      </c>
      <c r="D97" s="180" t="s">
        <v>141</v>
      </c>
      <c r="E97" s="181" t="s">
        <v>461</v>
      </c>
      <c r="F97" s="182" t="s">
        <v>462</v>
      </c>
      <c r="G97" s="183" t="s">
        <v>144</v>
      </c>
      <c r="H97" s="184">
        <v>89.775000000000006</v>
      </c>
      <c r="I97" s="185"/>
      <c r="J97" s="186">
        <f>ROUND(I97*H97,2)</f>
        <v>0</v>
      </c>
      <c r="K97" s="182" t="s">
        <v>145</v>
      </c>
      <c r="L97" s="53"/>
      <c r="M97" s="187" t="s">
        <v>20</v>
      </c>
      <c r="N97" s="188" t="s">
        <v>45</v>
      </c>
      <c r="O97" s="34"/>
      <c r="P97" s="189">
        <f>O97*H97</f>
        <v>0</v>
      </c>
      <c r="Q97" s="189">
        <v>2.9999999999999997E-4</v>
      </c>
      <c r="R97" s="189">
        <f>Q97*H97</f>
        <v>2.6932499999999998E-2</v>
      </c>
      <c r="S97" s="189">
        <v>0</v>
      </c>
      <c r="T97" s="190">
        <f>S97*H97</f>
        <v>0</v>
      </c>
      <c r="AR97" s="16" t="s">
        <v>201</v>
      </c>
      <c r="AT97" s="16" t="s">
        <v>141</v>
      </c>
      <c r="AU97" s="16" t="s">
        <v>82</v>
      </c>
      <c r="AY97" s="16" t="s">
        <v>138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22</v>
      </c>
      <c r="BK97" s="191">
        <f>ROUND(I97*H97,2)</f>
        <v>0</v>
      </c>
      <c r="BL97" s="16" t="s">
        <v>201</v>
      </c>
      <c r="BM97" s="16" t="s">
        <v>463</v>
      </c>
    </row>
    <row r="98" spans="2:65" s="1" customFormat="1" ht="211.2" customHeight="1" x14ac:dyDescent="0.3">
      <c r="B98" s="33"/>
      <c r="C98" s="219" t="s">
        <v>170</v>
      </c>
      <c r="D98" s="219" t="s">
        <v>160</v>
      </c>
      <c r="E98" s="220" t="s">
        <v>464</v>
      </c>
      <c r="F98" s="221" t="s">
        <v>465</v>
      </c>
      <c r="G98" s="222" t="s">
        <v>144</v>
      </c>
      <c r="H98" s="223">
        <v>98.753</v>
      </c>
      <c r="I98" s="224"/>
      <c r="J98" s="225">
        <f>ROUND(I98*H98,2)</f>
        <v>0</v>
      </c>
      <c r="K98" s="221" t="s">
        <v>145</v>
      </c>
      <c r="L98" s="226"/>
      <c r="M98" s="227" t="s">
        <v>20</v>
      </c>
      <c r="N98" s="228" t="s">
        <v>45</v>
      </c>
      <c r="O98" s="34"/>
      <c r="P98" s="189">
        <f>O98*H98</f>
        <v>0</v>
      </c>
      <c r="Q98" s="189">
        <v>3.6800000000000001E-3</v>
      </c>
      <c r="R98" s="189">
        <f>Q98*H98</f>
        <v>0.36341104000000002</v>
      </c>
      <c r="S98" s="189">
        <v>0</v>
      </c>
      <c r="T98" s="190">
        <f>S98*H98</f>
        <v>0</v>
      </c>
      <c r="AR98" s="16" t="s">
        <v>222</v>
      </c>
      <c r="AT98" s="16" t="s">
        <v>160</v>
      </c>
      <c r="AU98" s="16" t="s">
        <v>82</v>
      </c>
      <c r="AY98" s="16" t="s">
        <v>138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6" t="s">
        <v>22</v>
      </c>
      <c r="BK98" s="191">
        <f>ROUND(I98*H98,2)</f>
        <v>0</v>
      </c>
      <c r="BL98" s="16" t="s">
        <v>201</v>
      </c>
      <c r="BM98" s="16" t="s">
        <v>466</v>
      </c>
    </row>
    <row r="99" spans="2:65" s="11" customFormat="1" ht="12" x14ac:dyDescent="0.3">
      <c r="B99" s="192"/>
      <c r="C99" s="193"/>
      <c r="D99" s="204" t="s">
        <v>148</v>
      </c>
      <c r="E99" s="193"/>
      <c r="F99" s="206" t="s">
        <v>467</v>
      </c>
      <c r="G99" s="193"/>
      <c r="H99" s="207">
        <v>98.753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148</v>
      </c>
      <c r="AU99" s="203" t="s">
        <v>82</v>
      </c>
      <c r="AV99" s="11" t="s">
        <v>82</v>
      </c>
      <c r="AW99" s="11" t="s">
        <v>4</v>
      </c>
      <c r="AX99" s="11" t="s">
        <v>22</v>
      </c>
      <c r="AY99" s="203" t="s">
        <v>138</v>
      </c>
    </row>
    <row r="100" spans="2:65" s="10" customFormat="1" ht="29.85" customHeight="1" x14ac:dyDescent="0.35">
      <c r="B100" s="163"/>
      <c r="C100" s="164"/>
      <c r="D100" s="177" t="s">
        <v>73</v>
      </c>
      <c r="E100" s="178" t="s">
        <v>418</v>
      </c>
      <c r="F100" s="178" t="s">
        <v>419</v>
      </c>
      <c r="G100" s="164"/>
      <c r="H100" s="164"/>
      <c r="I100" s="167"/>
      <c r="J100" s="179">
        <f>BK100</f>
        <v>0</v>
      </c>
      <c r="K100" s="164"/>
      <c r="L100" s="169"/>
      <c r="M100" s="170"/>
      <c r="N100" s="171"/>
      <c r="O100" s="171"/>
      <c r="P100" s="172">
        <f>SUM(P101:P104)</f>
        <v>0</v>
      </c>
      <c r="Q100" s="171"/>
      <c r="R100" s="172">
        <f>SUM(R101:R104)</f>
        <v>5.3060000000000003E-2</v>
      </c>
      <c r="S100" s="171"/>
      <c r="T100" s="173">
        <f>SUM(T101:T104)</f>
        <v>0</v>
      </c>
      <c r="AR100" s="174" t="s">
        <v>82</v>
      </c>
      <c r="AT100" s="175" t="s">
        <v>73</v>
      </c>
      <c r="AU100" s="175" t="s">
        <v>22</v>
      </c>
      <c r="AY100" s="174" t="s">
        <v>138</v>
      </c>
      <c r="BK100" s="176">
        <f>SUM(BK101:BK104)</f>
        <v>0</v>
      </c>
    </row>
    <row r="101" spans="2:65" s="1" customFormat="1" ht="28.8" customHeight="1" x14ac:dyDescent="0.3">
      <c r="B101" s="33"/>
      <c r="C101" s="180" t="s">
        <v>27</v>
      </c>
      <c r="D101" s="180" t="s">
        <v>141</v>
      </c>
      <c r="E101" s="181" t="s">
        <v>468</v>
      </c>
      <c r="F101" s="182" t="s">
        <v>469</v>
      </c>
      <c r="G101" s="183" t="s">
        <v>144</v>
      </c>
      <c r="H101" s="184">
        <v>106.12</v>
      </c>
      <c r="I101" s="185"/>
      <c r="J101" s="186">
        <f>ROUND(I101*H101,2)</f>
        <v>0</v>
      </c>
      <c r="K101" s="182" t="s">
        <v>145</v>
      </c>
      <c r="L101" s="53"/>
      <c r="M101" s="187" t="s">
        <v>20</v>
      </c>
      <c r="N101" s="188" t="s">
        <v>45</v>
      </c>
      <c r="O101" s="34"/>
      <c r="P101" s="189">
        <f>O101*H101</f>
        <v>0</v>
      </c>
      <c r="Q101" s="189">
        <v>2.0000000000000001E-4</v>
      </c>
      <c r="R101" s="189">
        <f>Q101*H101</f>
        <v>2.1224000000000003E-2</v>
      </c>
      <c r="S101" s="189">
        <v>0</v>
      </c>
      <c r="T101" s="190">
        <f>S101*H101</f>
        <v>0</v>
      </c>
      <c r="AR101" s="16" t="s">
        <v>201</v>
      </c>
      <c r="AT101" s="16" t="s">
        <v>141</v>
      </c>
      <c r="AU101" s="16" t="s">
        <v>82</v>
      </c>
      <c r="AY101" s="16" t="s">
        <v>138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22</v>
      </c>
      <c r="BK101" s="191">
        <f>ROUND(I101*H101,2)</f>
        <v>0</v>
      </c>
      <c r="BL101" s="16" t="s">
        <v>201</v>
      </c>
      <c r="BM101" s="16" t="s">
        <v>470</v>
      </c>
    </row>
    <row r="102" spans="2:65" s="11" customFormat="1" ht="12" x14ac:dyDescent="0.3">
      <c r="B102" s="192"/>
      <c r="C102" s="193"/>
      <c r="D102" s="194" t="s">
        <v>148</v>
      </c>
      <c r="E102" s="195" t="s">
        <v>20</v>
      </c>
      <c r="F102" s="196" t="s">
        <v>471</v>
      </c>
      <c r="G102" s="193"/>
      <c r="H102" s="197">
        <v>106.12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148</v>
      </c>
      <c r="AU102" s="203" t="s">
        <v>82</v>
      </c>
      <c r="AV102" s="11" t="s">
        <v>82</v>
      </c>
      <c r="AW102" s="11" t="s">
        <v>37</v>
      </c>
      <c r="AX102" s="11" t="s">
        <v>22</v>
      </c>
      <c r="AY102" s="203" t="s">
        <v>138</v>
      </c>
    </row>
    <row r="103" spans="2:65" s="1" customFormat="1" ht="28.8" customHeight="1" x14ac:dyDescent="0.3">
      <c r="B103" s="33"/>
      <c r="C103" s="180" t="s">
        <v>198</v>
      </c>
      <c r="D103" s="180" t="s">
        <v>141</v>
      </c>
      <c r="E103" s="181" t="s">
        <v>472</v>
      </c>
      <c r="F103" s="182" t="s">
        <v>473</v>
      </c>
      <c r="G103" s="183" t="s">
        <v>144</v>
      </c>
      <c r="H103" s="184">
        <v>106.12</v>
      </c>
      <c r="I103" s="185"/>
      <c r="J103" s="186">
        <f>ROUND(I103*H103,2)</f>
        <v>0</v>
      </c>
      <c r="K103" s="182" t="s">
        <v>145</v>
      </c>
      <c r="L103" s="53"/>
      <c r="M103" s="187" t="s">
        <v>20</v>
      </c>
      <c r="N103" s="188" t="s">
        <v>45</v>
      </c>
      <c r="O103" s="34"/>
      <c r="P103" s="189">
        <f>O103*H103</f>
        <v>0</v>
      </c>
      <c r="Q103" s="189">
        <v>2.9E-4</v>
      </c>
      <c r="R103" s="189">
        <f>Q103*H103</f>
        <v>3.0774800000000001E-2</v>
      </c>
      <c r="S103" s="189">
        <v>0</v>
      </c>
      <c r="T103" s="190">
        <f>S103*H103</f>
        <v>0</v>
      </c>
      <c r="AR103" s="16" t="s">
        <v>201</v>
      </c>
      <c r="AT103" s="16" t="s">
        <v>141</v>
      </c>
      <c r="AU103" s="16" t="s">
        <v>82</v>
      </c>
      <c r="AY103" s="16" t="s">
        <v>138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22</v>
      </c>
      <c r="BK103" s="191">
        <f>ROUND(I103*H103,2)</f>
        <v>0</v>
      </c>
      <c r="BL103" s="16" t="s">
        <v>201</v>
      </c>
      <c r="BM103" s="16" t="s">
        <v>474</v>
      </c>
    </row>
    <row r="104" spans="2:65" s="1" customFormat="1" ht="28.8" customHeight="1" x14ac:dyDescent="0.3">
      <c r="B104" s="33"/>
      <c r="C104" s="180" t="s">
        <v>203</v>
      </c>
      <c r="D104" s="180" t="s">
        <v>141</v>
      </c>
      <c r="E104" s="181" t="s">
        <v>475</v>
      </c>
      <c r="F104" s="182" t="s">
        <v>476</v>
      </c>
      <c r="G104" s="183" t="s">
        <v>144</v>
      </c>
      <c r="H104" s="184">
        <v>106.12</v>
      </c>
      <c r="I104" s="185"/>
      <c r="J104" s="186">
        <f>ROUND(I104*H104,2)</f>
        <v>0</v>
      </c>
      <c r="K104" s="182" t="s">
        <v>145</v>
      </c>
      <c r="L104" s="53"/>
      <c r="M104" s="187" t="s">
        <v>20</v>
      </c>
      <c r="N104" s="229" t="s">
        <v>45</v>
      </c>
      <c r="O104" s="230"/>
      <c r="P104" s="231">
        <f>O104*H104</f>
        <v>0</v>
      </c>
      <c r="Q104" s="231">
        <v>1.0000000000000001E-5</v>
      </c>
      <c r="R104" s="231">
        <f>Q104*H104</f>
        <v>1.0612000000000002E-3</v>
      </c>
      <c r="S104" s="231">
        <v>0</v>
      </c>
      <c r="T104" s="232">
        <f>S104*H104</f>
        <v>0</v>
      </c>
      <c r="AR104" s="16" t="s">
        <v>201</v>
      </c>
      <c r="AT104" s="16" t="s">
        <v>141</v>
      </c>
      <c r="AU104" s="16" t="s">
        <v>82</v>
      </c>
      <c r="AY104" s="16" t="s">
        <v>138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22</v>
      </c>
      <c r="BK104" s="191">
        <f>ROUND(I104*H104,2)</f>
        <v>0</v>
      </c>
      <c r="BL104" s="16" t="s">
        <v>201</v>
      </c>
      <c r="BM104" s="16" t="s">
        <v>477</v>
      </c>
    </row>
    <row r="105" spans="2:65" s="1" customFormat="1" ht="6.9" customHeight="1" x14ac:dyDescent="0.3"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53"/>
    </row>
  </sheetData>
  <sheetProtection algorithmName="SHA-512" hashValue="1T9tNxPOrGRkocWEry/vOJ6d6oOU4wyIQNC9PzfgnlSFNAUhlPgREuZXfmICVE/cV8PoIWZdvsIuNvfj/B1cqw==" saltValue="NOScrg22YzHvLGLZOIhlAA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582</v>
      </c>
      <c r="G1" s="288" t="s">
        <v>583</v>
      </c>
      <c r="H1" s="288"/>
      <c r="I1" s="289"/>
      <c r="J1" s="283" t="s">
        <v>584</v>
      </c>
      <c r="K1" s="281" t="s">
        <v>98</v>
      </c>
      <c r="L1" s="283" t="s">
        <v>585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88</v>
      </c>
    </row>
    <row r="3" spans="1:70" ht="6.9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82</v>
      </c>
    </row>
    <row r="4" spans="1:70" ht="36.9" customHeight="1" x14ac:dyDescent="0.3">
      <c r="B4" s="20"/>
      <c r="C4" s="21"/>
      <c r="D4" s="22" t="s">
        <v>99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ht="13.2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0.399999999999999" customHeight="1" x14ac:dyDescent="0.3">
      <c r="B7" s="20"/>
      <c r="C7" s="21"/>
      <c r="D7" s="21"/>
      <c r="E7" s="275" t="str">
        <f>'Rekapitulace stavby'!K6</f>
        <v>Oprava sportovní hala</v>
      </c>
      <c r="F7" s="241"/>
      <c r="G7" s="241"/>
      <c r="H7" s="241"/>
      <c r="I7" s="104"/>
      <c r="J7" s="21"/>
      <c r="K7" s="23"/>
    </row>
    <row r="8" spans="1:70" s="1" customFormat="1" ht="13.2" x14ac:dyDescent="0.3">
      <c r="B8" s="33"/>
      <c r="C8" s="34"/>
      <c r="D8" s="29" t="s">
        <v>100</v>
      </c>
      <c r="E8" s="34"/>
      <c r="F8" s="34"/>
      <c r="G8" s="34"/>
      <c r="H8" s="34"/>
      <c r="I8" s="105"/>
      <c r="J8" s="34"/>
      <c r="K8" s="37"/>
    </row>
    <row r="9" spans="1:70" s="1" customFormat="1" ht="36.9" customHeight="1" x14ac:dyDescent="0.3">
      <c r="B9" s="33"/>
      <c r="C9" s="34"/>
      <c r="D9" s="34"/>
      <c r="E9" s="276" t="s">
        <v>478</v>
      </c>
      <c r="F9" s="248"/>
      <c r="G9" s="248"/>
      <c r="H9" s="248"/>
      <c r="I9" s="105"/>
      <c r="J9" s="34"/>
      <c r="K9" s="37"/>
    </row>
    <row r="10" spans="1:70" s="1" customFormat="1" ht="12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6" t="s">
        <v>25</v>
      </c>
      <c r="J12" s="107" t="str">
        <f>'Rekapitulace stavby'!AN8</f>
        <v>5. 9. 2016</v>
      </c>
      <c r="K12" s="37"/>
    </row>
    <row r="13" spans="1:70" s="1" customFormat="1" ht="10.8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6" t="s">
        <v>30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31</v>
      </c>
      <c r="F15" s="34"/>
      <c r="G15" s="34"/>
      <c r="H15" s="34"/>
      <c r="I15" s="106" t="s">
        <v>32</v>
      </c>
      <c r="J15" s="27" t="s">
        <v>20</v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" customHeight="1" x14ac:dyDescent="0.3">
      <c r="B17" s="33"/>
      <c r="C17" s="34"/>
      <c r="D17" s="29" t="s">
        <v>33</v>
      </c>
      <c r="E17" s="34"/>
      <c r="F17" s="34"/>
      <c r="G17" s="34"/>
      <c r="H17" s="34"/>
      <c r="I17" s="106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32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" customHeight="1" x14ac:dyDescent="0.3">
      <c r="B20" s="33"/>
      <c r="C20" s="34"/>
      <c r="D20" s="29" t="s">
        <v>35</v>
      </c>
      <c r="E20" s="34"/>
      <c r="F20" s="34"/>
      <c r="G20" s="34"/>
      <c r="H20" s="34"/>
      <c r="I20" s="106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32</v>
      </c>
      <c r="J21" s="27" t="str">
        <f>IF('Rekapitulace stavby'!AN17="","",'Rekapitulace stavby'!AN17)</f>
        <v/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" customHeight="1" x14ac:dyDescent="0.3">
      <c r="B23" s="33"/>
      <c r="C23" s="34"/>
      <c r="D23" s="29" t="s">
        <v>38</v>
      </c>
      <c r="E23" s="34"/>
      <c r="F23" s="34"/>
      <c r="G23" s="34"/>
      <c r="H23" s="34"/>
      <c r="I23" s="105"/>
      <c r="J23" s="34"/>
      <c r="K23" s="37"/>
    </row>
    <row r="24" spans="2:11" s="6" customFormat="1" ht="20.399999999999999" customHeight="1" x14ac:dyDescent="0.3">
      <c r="B24" s="108"/>
      <c r="C24" s="109"/>
      <c r="D24" s="109"/>
      <c r="E24" s="244" t="s">
        <v>20</v>
      </c>
      <c r="F24" s="277"/>
      <c r="G24" s="277"/>
      <c r="H24" s="277"/>
      <c r="I24" s="110"/>
      <c r="J24" s="109"/>
      <c r="K24" s="111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40</v>
      </c>
      <c r="E27" s="34"/>
      <c r="F27" s="34"/>
      <c r="G27" s="34"/>
      <c r="H27" s="34"/>
      <c r="I27" s="105"/>
      <c r="J27" s="115">
        <f>ROUND(J82,2)</f>
        <v>0</v>
      </c>
      <c r="K27" s="37"/>
    </row>
    <row r="28" spans="2:11" s="1" customFormat="1" ht="6.9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116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17">
        <f>ROUND(SUM(BE82:BE112), 2)</f>
        <v>0</v>
      </c>
      <c r="G30" s="34"/>
      <c r="H30" s="34"/>
      <c r="I30" s="118">
        <v>0.21</v>
      </c>
      <c r="J30" s="117">
        <f>ROUND(ROUND((SUM(BE82:BE112)),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17">
        <f>ROUND(SUM(BF82:BF112), 2)</f>
        <v>0</v>
      </c>
      <c r="G31" s="34"/>
      <c r="H31" s="34"/>
      <c r="I31" s="118">
        <v>0.15</v>
      </c>
      <c r="J31" s="117">
        <f>ROUND(ROUND((SUM(BF82:BF112)),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17">
        <f>ROUND(SUM(BG82:BG112),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17">
        <f>ROUND(SUM(BH82:BH112),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17">
        <f>ROUND(SUM(BI82:BI112),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50</v>
      </c>
      <c r="E36" s="71"/>
      <c r="F36" s="71"/>
      <c r="G36" s="121" t="s">
        <v>51</v>
      </c>
      <c r="H36" s="122" t="s">
        <v>52</v>
      </c>
      <c r="I36" s="123"/>
      <c r="J36" s="124">
        <f>SUM(J27:J34)</f>
        <v>0</v>
      </c>
      <c r="K36" s="125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 x14ac:dyDescent="0.3">
      <c r="B42" s="33"/>
      <c r="C42" s="22" t="s">
        <v>102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0.399999999999999" customHeight="1" x14ac:dyDescent="0.3">
      <c r="B45" s="33"/>
      <c r="C45" s="34"/>
      <c r="D45" s="34"/>
      <c r="E45" s="275" t="str">
        <f>E7</f>
        <v>Oprava sportovní hala</v>
      </c>
      <c r="F45" s="248"/>
      <c r="G45" s="248"/>
      <c r="H45" s="248"/>
      <c r="I45" s="105"/>
      <c r="J45" s="34"/>
      <c r="K45" s="37"/>
    </row>
    <row r="46" spans="2:11" s="1" customFormat="1" ht="14.4" customHeight="1" x14ac:dyDescent="0.3">
      <c r="B46" s="33"/>
      <c r="C46" s="29" t="s">
        <v>100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2.2" customHeight="1" x14ac:dyDescent="0.3">
      <c r="B47" s="33"/>
      <c r="C47" s="34"/>
      <c r="D47" s="34"/>
      <c r="E47" s="276" t="str">
        <f>E9</f>
        <v>20160905c - podlaha spining</v>
      </c>
      <c r="F47" s="248"/>
      <c r="G47" s="248"/>
      <c r="H47" s="248"/>
      <c r="I47" s="105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Česká Lípa</v>
      </c>
      <c r="G49" s="34"/>
      <c r="H49" s="34"/>
      <c r="I49" s="106" t="s">
        <v>25</v>
      </c>
      <c r="J49" s="107" t="str">
        <f>IF(J12="","",J12)</f>
        <v>5. 9. 2016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ht="13.2" x14ac:dyDescent="0.3">
      <c r="B51" s="33"/>
      <c r="C51" s="29" t="s">
        <v>29</v>
      </c>
      <c r="D51" s="34"/>
      <c r="E51" s="34"/>
      <c r="F51" s="27" t="str">
        <f>E15</f>
        <v>Město Č. Lípa</v>
      </c>
      <c r="G51" s="34"/>
      <c r="H51" s="34"/>
      <c r="I51" s="106" t="s">
        <v>35</v>
      </c>
      <c r="J51" s="27" t="str">
        <f>E21</f>
        <v xml:space="preserve"> </v>
      </c>
      <c r="K51" s="37"/>
    </row>
    <row r="52" spans="2:47" s="1" customFormat="1" ht="14.4" customHeight="1" x14ac:dyDescent="0.3">
      <c r="B52" s="33"/>
      <c r="C52" s="29" t="s">
        <v>33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103</v>
      </c>
      <c r="D54" s="119"/>
      <c r="E54" s="119"/>
      <c r="F54" s="119"/>
      <c r="G54" s="119"/>
      <c r="H54" s="119"/>
      <c r="I54" s="132"/>
      <c r="J54" s="133" t="s">
        <v>104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105</v>
      </c>
      <c r="D56" s="34"/>
      <c r="E56" s="34"/>
      <c r="F56" s="34"/>
      <c r="G56" s="34"/>
      <c r="H56" s="34"/>
      <c r="I56" s="105"/>
      <c r="J56" s="115">
        <f>J82</f>
        <v>0</v>
      </c>
      <c r="K56" s="37"/>
      <c r="AU56" s="16" t="s">
        <v>106</v>
      </c>
    </row>
    <row r="57" spans="2:47" s="7" customFormat="1" ht="24.9" customHeight="1" x14ac:dyDescent="0.3">
      <c r="B57" s="136"/>
      <c r="C57" s="137"/>
      <c r="D57" s="138" t="s">
        <v>107</v>
      </c>
      <c r="E57" s="139"/>
      <c r="F57" s="139"/>
      <c r="G57" s="139"/>
      <c r="H57" s="139"/>
      <c r="I57" s="140"/>
      <c r="J57" s="141">
        <f>J83</f>
        <v>0</v>
      </c>
      <c r="K57" s="142"/>
    </row>
    <row r="58" spans="2:47" s="8" customFormat="1" ht="19.95" customHeight="1" x14ac:dyDescent="0.3">
      <c r="B58" s="143"/>
      <c r="C58" s="144"/>
      <c r="D58" s="145" t="s">
        <v>108</v>
      </c>
      <c r="E58" s="146"/>
      <c r="F58" s="146"/>
      <c r="G58" s="146"/>
      <c r="H58" s="146"/>
      <c r="I58" s="147"/>
      <c r="J58" s="148">
        <f>J84</f>
        <v>0</v>
      </c>
      <c r="K58" s="149"/>
    </row>
    <row r="59" spans="2:47" s="8" customFormat="1" ht="19.95" customHeight="1" x14ac:dyDescent="0.3">
      <c r="B59" s="143"/>
      <c r="C59" s="144"/>
      <c r="D59" s="145" t="s">
        <v>110</v>
      </c>
      <c r="E59" s="146"/>
      <c r="F59" s="146"/>
      <c r="G59" s="146"/>
      <c r="H59" s="146"/>
      <c r="I59" s="147"/>
      <c r="J59" s="148">
        <f>J87</f>
        <v>0</v>
      </c>
      <c r="K59" s="149"/>
    </row>
    <row r="60" spans="2:47" s="7" customFormat="1" ht="24.9" customHeight="1" x14ac:dyDescent="0.3">
      <c r="B60" s="136"/>
      <c r="C60" s="137"/>
      <c r="D60" s="138" t="s">
        <v>111</v>
      </c>
      <c r="E60" s="139"/>
      <c r="F60" s="139"/>
      <c r="G60" s="139"/>
      <c r="H60" s="139"/>
      <c r="I60" s="140"/>
      <c r="J60" s="141">
        <f>J92</f>
        <v>0</v>
      </c>
      <c r="K60" s="142"/>
    </row>
    <row r="61" spans="2:47" s="8" customFormat="1" ht="19.95" customHeight="1" x14ac:dyDescent="0.3">
      <c r="B61" s="143"/>
      <c r="C61" s="144"/>
      <c r="D61" s="145" t="s">
        <v>433</v>
      </c>
      <c r="E61" s="146"/>
      <c r="F61" s="146"/>
      <c r="G61" s="146"/>
      <c r="H61" s="146"/>
      <c r="I61" s="147"/>
      <c r="J61" s="148">
        <f>J93</f>
        <v>0</v>
      </c>
      <c r="K61" s="149"/>
    </row>
    <row r="62" spans="2:47" s="8" customFormat="1" ht="19.95" customHeight="1" x14ac:dyDescent="0.3">
      <c r="B62" s="143"/>
      <c r="C62" s="144"/>
      <c r="D62" s="145" t="s">
        <v>121</v>
      </c>
      <c r="E62" s="146"/>
      <c r="F62" s="146"/>
      <c r="G62" s="146"/>
      <c r="H62" s="146"/>
      <c r="I62" s="147"/>
      <c r="J62" s="148">
        <f>J108</f>
        <v>0</v>
      </c>
      <c r="K62" s="149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105"/>
      <c r="J63" s="34"/>
      <c r="K63" s="37"/>
    </row>
    <row r="64" spans="2:47" s="1" customFormat="1" ht="6.9" customHeight="1" x14ac:dyDescent="0.3">
      <c r="B64" s="48"/>
      <c r="C64" s="49"/>
      <c r="D64" s="49"/>
      <c r="E64" s="49"/>
      <c r="F64" s="49"/>
      <c r="G64" s="49"/>
      <c r="H64" s="49"/>
      <c r="I64" s="126"/>
      <c r="J64" s="49"/>
      <c r="K64" s="50"/>
    </row>
    <row r="68" spans="2:12" s="1" customFormat="1" ht="6.9" customHeight="1" x14ac:dyDescent="0.3">
      <c r="B68" s="51"/>
      <c r="C68" s="52"/>
      <c r="D68" s="52"/>
      <c r="E68" s="52"/>
      <c r="F68" s="52"/>
      <c r="G68" s="52"/>
      <c r="H68" s="52"/>
      <c r="I68" s="129"/>
      <c r="J68" s="52"/>
      <c r="K68" s="52"/>
      <c r="L68" s="53"/>
    </row>
    <row r="69" spans="2:12" s="1" customFormat="1" ht="36.9" customHeight="1" x14ac:dyDescent="0.3">
      <c r="B69" s="33"/>
      <c r="C69" s="54" t="s">
        <v>122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12" s="1" customFormat="1" ht="6.9" customHeight="1" x14ac:dyDescent="0.3">
      <c r="B70" s="33"/>
      <c r="C70" s="55"/>
      <c r="D70" s="55"/>
      <c r="E70" s="55"/>
      <c r="F70" s="55"/>
      <c r="G70" s="55"/>
      <c r="H70" s="55"/>
      <c r="I70" s="150"/>
      <c r="J70" s="55"/>
      <c r="K70" s="55"/>
      <c r="L70" s="53"/>
    </row>
    <row r="71" spans="2:12" s="1" customFormat="1" ht="14.4" customHeight="1" x14ac:dyDescent="0.3">
      <c r="B71" s="33"/>
      <c r="C71" s="57" t="s">
        <v>16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12" s="1" customFormat="1" ht="20.399999999999999" customHeight="1" x14ac:dyDescent="0.3">
      <c r="B72" s="33"/>
      <c r="C72" s="55"/>
      <c r="D72" s="55"/>
      <c r="E72" s="278" t="str">
        <f>E7</f>
        <v>Oprava sportovní hala</v>
      </c>
      <c r="F72" s="259"/>
      <c r="G72" s="259"/>
      <c r="H72" s="259"/>
      <c r="I72" s="150"/>
      <c r="J72" s="55"/>
      <c r="K72" s="55"/>
      <c r="L72" s="53"/>
    </row>
    <row r="73" spans="2:12" s="1" customFormat="1" ht="14.4" customHeight="1" x14ac:dyDescent="0.3">
      <c r="B73" s="33"/>
      <c r="C73" s="57" t="s">
        <v>100</v>
      </c>
      <c r="D73" s="55"/>
      <c r="E73" s="55"/>
      <c r="F73" s="55"/>
      <c r="G73" s="55"/>
      <c r="H73" s="55"/>
      <c r="I73" s="150"/>
      <c r="J73" s="55"/>
      <c r="K73" s="55"/>
      <c r="L73" s="53"/>
    </row>
    <row r="74" spans="2:12" s="1" customFormat="1" ht="22.2" customHeight="1" x14ac:dyDescent="0.3">
      <c r="B74" s="33"/>
      <c r="C74" s="55"/>
      <c r="D74" s="55"/>
      <c r="E74" s="256" t="str">
        <f>E9</f>
        <v>20160905c - podlaha spining</v>
      </c>
      <c r="F74" s="259"/>
      <c r="G74" s="259"/>
      <c r="H74" s="259"/>
      <c r="I74" s="150"/>
      <c r="J74" s="55"/>
      <c r="K74" s="55"/>
      <c r="L74" s="53"/>
    </row>
    <row r="75" spans="2:12" s="1" customFormat="1" ht="6.9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12" s="1" customFormat="1" ht="18" customHeight="1" x14ac:dyDescent="0.3">
      <c r="B76" s="33"/>
      <c r="C76" s="57" t="s">
        <v>23</v>
      </c>
      <c r="D76" s="55"/>
      <c r="E76" s="55"/>
      <c r="F76" s="151" t="str">
        <f>F12</f>
        <v>Česká Lípa</v>
      </c>
      <c r="G76" s="55"/>
      <c r="H76" s="55"/>
      <c r="I76" s="152" t="s">
        <v>25</v>
      </c>
      <c r="J76" s="65" t="str">
        <f>IF(J12="","",J12)</f>
        <v>5. 9. 2016</v>
      </c>
      <c r="K76" s="55"/>
      <c r="L76" s="53"/>
    </row>
    <row r="77" spans="2:12" s="1" customFormat="1" ht="6.9" customHeight="1" x14ac:dyDescent="0.3">
      <c r="B77" s="33"/>
      <c r="C77" s="55"/>
      <c r="D77" s="55"/>
      <c r="E77" s="55"/>
      <c r="F77" s="55"/>
      <c r="G77" s="55"/>
      <c r="H77" s="55"/>
      <c r="I77" s="150"/>
      <c r="J77" s="55"/>
      <c r="K77" s="55"/>
      <c r="L77" s="53"/>
    </row>
    <row r="78" spans="2:12" s="1" customFormat="1" ht="13.2" x14ac:dyDescent="0.3">
      <c r="B78" s="33"/>
      <c r="C78" s="57" t="s">
        <v>29</v>
      </c>
      <c r="D78" s="55"/>
      <c r="E78" s="55"/>
      <c r="F78" s="151" t="str">
        <f>E15</f>
        <v>Město Č. Lípa</v>
      </c>
      <c r="G78" s="55"/>
      <c r="H78" s="55"/>
      <c r="I78" s="152" t="s">
        <v>35</v>
      </c>
      <c r="J78" s="151" t="str">
        <f>E21</f>
        <v xml:space="preserve"> </v>
      </c>
      <c r="K78" s="55"/>
      <c r="L78" s="53"/>
    </row>
    <row r="79" spans="2:12" s="1" customFormat="1" ht="14.4" customHeight="1" x14ac:dyDescent="0.3">
      <c r="B79" s="33"/>
      <c r="C79" s="57" t="s">
        <v>33</v>
      </c>
      <c r="D79" s="55"/>
      <c r="E79" s="55"/>
      <c r="F79" s="151" t="str">
        <f>IF(E18="","",E18)</f>
        <v/>
      </c>
      <c r="G79" s="55"/>
      <c r="H79" s="55"/>
      <c r="I79" s="150"/>
      <c r="J79" s="55"/>
      <c r="K79" s="55"/>
      <c r="L79" s="53"/>
    </row>
    <row r="80" spans="2:12" s="1" customFormat="1" ht="10.35" customHeight="1" x14ac:dyDescent="0.3">
      <c r="B80" s="33"/>
      <c r="C80" s="55"/>
      <c r="D80" s="55"/>
      <c r="E80" s="55"/>
      <c r="F80" s="55"/>
      <c r="G80" s="55"/>
      <c r="H80" s="55"/>
      <c r="I80" s="150"/>
      <c r="J80" s="55"/>
      <c r="K80" s="55"/>
      <c r="L80" s="53"/>
    </row>
    <row r="81" spans="2:65" s="9" customFormat="1" ht="29.25" customHeight="1" x14ac:dyDescent="0.3">
      <c r="B81" s="153"/>
      <c r="C81" s="154" t="s">
        <v>123</v>
      </c>
      <c r="D81" s="155" t="s">
        <v>59</v>
      </c>
      <c r="E81" s="155" t="s">
        <v>55</v>
      </c>
      <c r="F81" s="155" t="s">
        <v>124</v>
      </c>
      <c r="G81" s="155" t="s">
        <v>125</v>
      </c>
      <c r="H81" s="155" t="s">
        <v>126</v>
      </c>
      <c r="I81" s="156" t="s">
        <v>127</v>
      </c>
      <c r="J81" s="155" t="s">
        <v>104</v>
      </c>
      <c r="K81" s="157" t="s">
        <v>128</v>
      </c>
      <c r="L81" s="158"/>
      <c r="M81" s="73" t="s">
        <v>129</v>
      </c>
      <c r="N81" s="74" t="s">
        <v>44</v>
      </c>
      <c r="O81" s="74" t="s">
        <v>130</v>
      </c>
      <c r="P81" s="74" t="s">
        <v>131</v>
      </c>
      <c r="Q81" s="74" t="s">
        <v>132</v>
      </c>
      <c r="R81" s="74" t="s">
        <v>133</v>
      </c>
      <c r="S81" s="74" t="s">
        <v>134</v>
      </c>
      <c r="T81" s="75" t="s">
        <v>135</v>
      </c>
    </row>
    <row r="82" spans="2:65" s="1" customFormat="1" ht="29.25" customHeight="1" x14ac:dyDescent="0.35">
      <c r="B82" s="33"/>
      <c r="C82" s="79" t="s">
        <v>105</v>
      </c>
      <c r="D82" s="55"/>
      <c r="E82" s="55"/>
      <c r="F82" s="55"/>
      <c r="G82" s="55"/>
      <c r="H82" s="55"/>
      <c r="I82" s="150"/>
      <c r="J82" s="159">
        <f>BK82</f>
        <v>0</v>
      </c>
      <c r="K82" s="55"/>
      <c r="L82" s="53"/>
      <c r="M82" s="76"/>
      <c r="N82" s="77"/>
      <c r="O82" s="77"/>
      <c r="P82" s="160">
        <f>P83+P92</f>
        <v>0</v>
      </c>
      <c r="Q82" s="77"/>
      <c r="R82" s="160">
        <f>R83+R92</f>
        <v>0.74131539000000013</v>
      </c>
      <c r="S82" s="77"/>
      <c r="T82" s="161">
        <f>T83+T92</f>
        <v>0.16450500000000001</v>
      </c>
      <c r="AT82" s="16" t="s">
        <v>73</v>
      </c>
      <c r="AU82" s="16" t="s">
        <v>106</v>
      </c>
      <c r="BK82" s="162">
        <f>BK83+BK92</f>
        <v>0</v>
      </c>
    </row>
    <row r="83" spans="2:65" s="10" customFormat="1" ht="37.35" customHeight="1" x14ac:dyDescent="0.35">
      <c r="B83" s="163"/>
      <c r="C83" s="164"/>
      <c r="D83" s="165" t="s">
        <v>73</v>
      </c>
      <c r="E83" s="166" t="s">
        <v>136</v>
      </c>
      <c r="F83" s="166" t="s">
        <v>137</v>
      </c>
      <c r="G83" s="164"/>
      <c r="H83" s="164"/>
      <c r="I83" s="167"/>
      <c r="J83" s="168">
        <f>BK83</f>
        <v>0</v>
      </c>
      <c r="K83" s="164"/>
      <c r="L83" s="169"/>
      <c r="M83" s="170"/>
      <c r="N83" s="171"/>
      <c r="O83" s="171"/>
      <c r="P83" s="172">
        <f>P84+P87</f>
        <v>0</v>
      </c>
      <c r="Q83" s="171"/>
      <c r="R83" s="172">
        <f>R84+R87</f>
        <v>1.0584000000000001E-2</v>
      </c>
      <c r="S83" s="171"/>
      <c r="T83" s="173">
        <f>T84+T87</f>
        <v>0</v>
      </c>
      <c r="AR83" s="174" t="s">
        <v>22</v>
      </c>
      <c r="AT83" s="175" t="s">
        <v>73</v>
      </c>
      <c r="AU83" s="175" t="s">
        <v>74</v>
      </c>
      <c r="AY83" s="174" t="s">
        <v>138</v>
      </c>
      <c r="BK83" s="176">
        <f>BK84+BK87</f>
        <v>0</v>
      </c>
    </row>
    <row r="84" spans="2:65" s="10" customFormat="1" ht="19.95" customHeight="1" x14ac:dyDescent="0.35">
      <c r="B84" s="163"/>
      <c r="C84" s="164"/>
      <c r="D84" s="177" t="s">
        <v>73</v>
      </c>
      <c r="E84" s="178" t="s">
        <v>139</v>
      </c>
      <c r="F84" s="178" t="s">
        <v>140</v>
      </c>
      <c r="G84" s="164"/>
      <c r="H84" s="164"/>
      <c r="I84" s="167"/>
      <c r="J84" s="179">
        <f>BK84</f>
        <v>0</v>
      </c>
      <c r="K84" s="164"/>
      <c r="L84" s="169"/>
      <c r="M84" s="170"/>
      <c r="N84" s="171"/>
      <c r="O84" s="171"/>
      <c r="P84" s="172">
        <f>SUM(P85:P86)</f>
        <v>0</v>
      </c>
      <c r="Q84" s="171"/>
      <c r="R84" s="172">
        <f>SUM(R85:R86)</f>
        <v>1.0584000000000001E-2</v>
      </c>
      <c r="S84" s="171"/>
      <c r="T84" s="173">
        <f>SUM(T85:T86)</f>
        <v>0</v>
      </c>
      <c r="AR84" s="174" t="s">
        <v>22</v>
      </c>
      <c r="AT84" s="175" t="s">
        <v>73</v>
      </c>
      <c r="AU84" s="175" t="s">
        <v>22</v>
      </c>
      <c r="AY84" s="174" t="s">
        <v>138</v>
      </c>
      <c r="BK84" s="176">
        <f>SUM(BK85:BK86)</f>
        <v>0</v>
      </c>
    </row>
    <row r="85" spans="2:65" s="1" customFormat="1" ht="28.8" customHeight="1" x14ac:dyDescent="0.3">
      <c r="B85" s="33"/>
      <c r="C85" s="180" t="s">
        <v>22</v>
      </c>
      <c r="D85" s="180" t="s">
        <v>141</v>
      </c>
      <c r="E85" s="181" t="s">
        <v>434</v>
      </c>
      <c r="F85" s="182" t="s">
        <v>435</v>
      </c>
      <c r="G85" s="183" t="s">
        <v>144</v>
      </c>
      <c r="H85" s="184">
        <v>88.2</v>
      </c>
      <c r="I85" s="185"/>
      <c r="J85" s="186">
        <f>ROUND(I85*H85,2)</f>
        <v>0</v>
      </c>
      <c r="K85" s="182" t="s">
        <v>145</v>
      </c>
      <c r="L85" s="53"/>
      <c r="M85" s="187" t="s">
        <v>20</v>
      </c>
      <c r="N85" s="188" t="s">
        <v>45</v>
      </c>
      <c r="O85" s="34"/>
      <c r="P85" s="189">
        <f>O85*H85</f>
        <v>0</v>
      </c>
      <c r="Q85" s="189">
        <v>1.2E-4</v>
      </c>
      <c r="R85" s="189">
        <f>Q85*H85</f>
        <v>1.0584000000000001E-2</v>
      </c>
      <c r="S85" s="189">
        <v>0</v>
      </c>
      <c r="T85" s="190">
        <f>S85*H85</f>
        <v>0</v>
      </c>
      <c r="AR85" s="16" t="s">
        <v>146</v>
      </c>
      <c r="AT85" s="16" t="s">
        <v>141</v>
      </c>
      <c r="AU85" s="16" t="s">
        <v>82</v>
      </c>
      <c r="AY85" s="16" t="s">
        <v>138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16" t="s">
        <v>22</v>
      </c>
      <c r="BK85" s="191">
        <f>ROUND(I85*H85,2)</f>
        <v>0</v>
      </c>
      <c r="BL85" s="16" t="s">
        <v>146</v>
      </c>
      <c r="BM85" s="16" t="s">
        <v>479</v>
      </c>
    </row>
    <row r="86" spans="2:65" s="11" customFormat="1" ht="12" x14ac:dyDescent="0.3">
      <c r="B86" s="192"/>
      <c r="C86" s="193"/>
      <c r="D86" s="204" t="s">
        <v>148</v>
      </c>
      <c r="E86" s="205" t="s">
        <v>20</v>
      </c>
      <c r="F86" s="206" t="s">
        <v>480</v>
      </c>
      <c r="G86" s="193"/>
      <c r="H86" s="207">
        <v>88.2</v>
      </c>
      <c r="I86" s="198"/>
      <c r="J86" s="193"/>
      <c r="K86" s="193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148</v>
      </c>
      <c r="AU86" s="203" t="s">
        <v>82</v>
      </c>
      <c r="AV86" s="11" t="s">
        <v>82</v>
      </c>
      <c r="AW86" s="11" t="s">
        <v>37</v>
      </c>
      <c r="AX86" s="11" t="s">
        <v>22</v>
      </c>
      <c r="AY86" s="203" t="s">
        <v>138</v>
      </c>
    </row>
    <row r="87" spans="2:65" s="10" customFormat="1" ht="29.85" customHeight="1" x14ac:dyDescent="0.35">
      <c r="B87" s="163"/>
      <c r="C87" s="164"/>
      <c r="D87" s="177" t="s">
        <v>73</v>
      </c>
      <c r="E87" s="178" t="s">
        <v>181</v>
      </c>
      <c r="F87" s="178" t="s">
        <v>182</v>
      </c>
      <c r="G87" s="164"/>
      <c r="H87" s="164"/>
      <c r="I87" s="167"/>
      <c r="J87" s="179">
        <f>BK87</f>
        <v>0</v>
      </c>
      <c r="K87" s="164"/>
      <c r="L87" s="169"/>
      <c r="M87" s="170"/>
      <c r="N87" s="171"/>
      <c r="O87" s="171"/>
      <c r="P87" s="172">
        <f>SUM(P88:P91)</f>
        <v>0</v>
      </c>
      <c r="Q87" s="171"/>
      <c r="R87" s="172">
        <f>SUM(R88:R91)</f>
        <v>0</v>
      </c>
      <c r="S87" s="171"/>
      <c r="T87" s="173">
        <f>SUM(T88:T91)</f>
        <v>0</v>
      </c>
      <c r="AR87" s="174" t="s">
        <v>22</v>
      </c>
      <c r="AT87" s="175" t="s">
        <v>73</v>
      </c>
      <c r="AU87" s="175" t="s">
        <v>22</v>
      </c>
      <c r="AY87" s="174" t="s">
        <v>138</v>
      </c>
      <c r="BK87" s="176">
        <f>SUM(BK88:BK91)</f>
        <v>0</v>
      </c>
    </row>
    <row r="88" spans="2:65" s="1" customFormat="1" ht="28.8" customHeight="1" x14ac:dyDescent="0.3">
      <c r="B88" s="33"/>
      <c r="C88" s="180" t="s">
        <v>82</v>
      </c>
      <c r="D88" s="180" t="s">
        <v>141</v>
      </c>
      <c r="E88" s="181" t="s">
        <v>183</v>
      </c>
      <c r="F88" s="182" t="s">
        <v>184</v>
      </c>
      <c r="G88" s="183" t="s">
        <v>185</v>
      </c>
      <c r="H88" s="184">
        <v>0.16500000000000001</v>
      </c>
      <c r="I88" s="185"/>
      <c r="J88" s="186">
        <f>ROUND(I88*H88,2)</f>
        <v>0</v>
      </c>
      <c r="K88" s="182" t="s">
        <v>145</v>
      </c>
      <c r="L88" s="53"/>
      <c r="M88" s="187" t="s">
        <v>20</v>
      </c>
      <c r="N88" s="188" t="s">
        <v>45</v>
      </c>
      <c r="O88" s="34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AR88" s="16" t="s">
        <v>146</v>
      </c>
      <c r="AT88" s="16" t="s">
        <v>141</v>
      </c>
      <c r="AU88" s="16" t="s">
        <v>82</v>
      </c>
      <c r="AY88" s="16" t="s">
        <v>138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22</v>
      </c>
      <c r="BK88" s="191">
        <f>ROUND(I88*H88,2)</f>
        <v>0</v>
      </c>
      <c r="BL88" s="16" t="s">
        <v>146</v>
      </c>
      <c r="BM88" s="16" t="s">
        <v>481</v>
      </c>
    </row>
    <row r="89" spans="2:65" s="1" customFormat="1" ht="28.8" customHeight="1" x14ac:dyDescent="0.3">
      <c r="B89" s="33"/>
      <c r="C89" s="180" t="s">
        <v>153</v>
      </c>
      <c r="D89" s="180" t="s">
        <v>141</v>
      </c>
      <c r="E89" s="181" t="s">
        <v>187</v>
      </c>
      <c r="F89" s="182" t="s">
        <v>188</v>
      </c>
      <c r="G89" s="183" t="s">
        <v>185</v>
      </c>
      <c r="H89" s="184">
        <v>2.31</v>
      </c>
      <c r="I89" s="185"/>
      <c r="J89" s="186">
        <f>ROUND(I89*H89,2)</f>
        <v>0</v>
      </c>
      <c r="K89" s="182" t="s">
        <v>145</v>
      </c>
      <c r="L89" s="53"/>
      <c r="M89" s="187" t="s">
        <v>20</v>
      </c>
      <c r="N89" s="188" t="s">
        <v>45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146</v>
      </c>
      <c r="AT89" s="16" t="s">
        <v>141</v>
      </c>
      <c r="AU89" s="16" t="s">
        <v>82</v>
      </c>
      <c r="AY89" s="16" t="s">
        <v>138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22</v>
      </c>
      <c r="BK89" s="191">
        <f>ROUND(I89*H89,2)</f>
        <v>0</v>
      </c>
      <c r="BL89" s="16" t="s">
        <v>146</v>
      </c>
      <c r="BM89" s="16" t="s">
        <v>482</v>
      </c>
    </row>
    <row r="90" spans="2:65" s="11" customFormat="1" ht="12" x14ac:dyDescent="0.3">
      <c r="B90" s="192"/>
      <c r="C90" s="193"/>
      <c r="D90" s="194" t="s">
        <v>148</v>
      </c>
      <c r="E90" s="193"/>
      <c r="F90" s="196" t="s">
        <v>483</v>
      </c>
      <c r="G90" s="193"/>
      <c r="H90" s="197">
        <v>2.31</v>
      </c>
      <c r="I90" s="198"/>
      <c r="J90" s="193"/>
      <c r="K90" s="193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148</v>
      </c>
      <c r="AU90" s="203" t="s">
        <v>82</v>
      </c>
      <c r="AV90" s="11" t="s">
        <v>82</v>
      </c>
      <c r="AW90" s="11" t="s">
        <v>4</v>
      </c>
      <c r="AX90" s="11" t="s">
        <v>22</v>
      </c>
      <c r="AY90" s="203" t="s">
        <v>138</v>
      </c>
    </row>
    <row r="91" spans="2:65" s="1" customFormat="1" ht="20.399999999999999" customHeight="1" x14ac:dyDescent="0.3">
      <c r="B91" s="33"/>
      <c r="C91" s="180" t="s">
        <v>146</v>
      </c>
      <c r="D91" s="180" t="s">
        <v>141</v>
      </c>
      <c r="E91" s="181" t="s">
        <v>191</v>
      </c>
      <c r="F91" s="182" t="s">
        <v>192</v>
      </c>
      <c r="G91" s="183" t="s">
        <v>185</v>
      </c>
      <c r="H91" s="184">
        <v>0.16500000000000001</v>
      </c>
      <c r="I91" s="185"/>
      <c r="J91" s="186">
        <f>ROUND(I91*H91,2)</f>
        <v>0</v>
      </c>
      <c r="K91" s="182" t="s">
        <v>145</v>
      </c>
      <c r="L91" s="53"/>
      <c r="M91" s="187" t="s">
        <v>20</v>
      </c>
      <c r="N91" s="188" t="s">
        <v>45</v>
      </c>
      <c r="O91" s="34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16" t="s">
        <v>146</v>
      </c>
      <c r="AT91" s="16" t="s">
        <v>141</v>
      </c>
      <c r="AU91" s="16" t="s">
        <v>82</v>
      </c>
      <c r="AY91" s="16" t="s">
        <v>138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22</v>
      </c>
      <c r="BK91" s="191">
        <f>ROUND(I91*H91,2)</f>
        <v>0</v>
      </c>
      <c r="BL91" s="16" t="s">
        <v>146</v>
      </c>
      <c r="BM91" s="16" t="s">
        <v>484</v>
      </c>
    </row>
    <row r="92" spans="2:65" s="10" customFormat="1" ht="37.35" customHeight="1" x14ac:dyDescent="0.35">
      <c r="B92" s="163"/>
      <c r="C92" s="164"/>
      <c r="D92" s="165" t="s">
        <v>73</v>
      </c>
      <c r="E92" s="166" t="s">
        <v>194</v>
      </c>
      <c r="F92" s="166" t="s">
        <v>195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P93+P108</f>
        <v>0</v>
      </c>
      <c r="Q92" s="171"/>
      <c r="R92" s="172">
        <f>R93+R108</f>
        <v>0.73073139000000009</v>
      </c>
      <c r="S92" s="171"/>
      <c r="T92" s="173">
        <f>T93+T108</f>
        <v>0.16450500000000001</v>
      </c>
      <c r="AR92" s="174" t="s">
        <v>82</v>
      </c>
      <c r="AT92" s="175" t="s">
        <v>73</v>
      </c>
      <c r="AU92" s="175" t="s">
        <v>74</v>
      </c>
      <c r="AY92" s="174" t="s">
        <v>138</v>
      </c>
      <c r="BK92" s="176">
        <f>BK93+BK108</f>
        <v>0</v>
      </c>
    </row>
    <row r="93" spans="2:65" s="10" customFormat="1" ht="19.95" customHeight="1" x14ac:dyDescent="0.35">
      <c r="B93" s="163"/>
      <c r="C93" s="164"/>
      <c r="D93" s="177" t="s">
        <v>73</v>
      </c>
      <c r="E93" s="178" t="s">
        <v>446</v>
      </c>
      <c r="F93" s="178" t="s">
        <v>447</v>
      </c>
      <c r="G93" s="164"/>
      <c r="H93" s="164"/>
      <c r="I93" s="167"/>
      <c r="J93" s="179">
        <f>BK93</f>
        <v>0</v>
      </c>
      <c r="K93" s="164"/>
      <c r="L93" s="169"/>
      <c r="M93" s="170"/>
      <c r="N93" s="171"/>
      <c r="O93" s="171"/>
      <c r="P93" s="172">
        <f>SUM(P94:P107)</f>
        <v>0</v>
      </c>
      <c r="Q93" s="171"/>
      <c r="R93" s="172">
        <f>SUM(R94:R107)</f>
        <v>0.68663139000000006</v>
      </c>
      <c r="S93" s="171"/>
      <c r="T93" s="173">
        <f>SUM(T94:T107)</f>
        <v>0.16450500000000001</v>
      </c>
      <c r="AR93" s="174" t="s">
        <v>82</v>
      </c>
      <c r="AT93" s="175" t="s">
        <v>73</v>
      </c>
      <c r="AU93" s="175" t="s">
        <v>22</v>
      </c>
      <c r="AY93" s="174" t="s">
        <v>138</v>
      </c>
      <c r="BK93" s="176">
        <f>SUM(BK94:BK107)</f>
        <v>0</v>
      </c>
    </row>
    <row r="94" spans="2:65" s="1" customFormat="1" ht="20.399999999999999" customHeight="1" x14ac:dyDescent="0.3">
      <c r="B94" s="33"/>
      <c r="C94" s="180" t="s">
        <v>166</v>
      </c>
      <c r="D94" s="180" t="s">
        <v>141</v>
      </c>
      <c r="E94" s="181" t="s">
        <v>485</v>
      </c>
      <c r="F94" s="182" t="s">
        <v>486</v>
      </c>
      <c r="G94" s="183" t="s">
        <v>144</v>
      </c>
      <c r="H94" s="184">
        <v>61.95</v>
      </c>
      <c r="I94" s="185"/>
      <c r="J94" s="186">
        <f>ROUND(I94*H94,2)</f>
        <v>0</v>
      </c>
      <c r="K94" s="182" t="s">
        <v>145</v>
      </c>
      <c r="L94" s="53"/>
      <c r="M94" s="187" t="s">
        <v>20</v>
      </c>
      <c r="N94" s="188" t="s">
        <v>45</v>
      </c>
      <c r="O94" s="34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6" t="s">
        <v>201</v>
      </c>
      <c r="AT94" s="16" t="s">
        <v>141</v>
      </c>
      <c r="AU94" s="16" t="s">
        <v>82</v>
      </c>
      <c r="AY94" s="16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6" t="s">
        <v>22</v>
      </c>
      <c r="BK94" s="191">
        <f>ROUND(I94*H94,2)</f>
        <v>0</v>
      </c>
      <c r="BL94" s="16" t="s">
        <v>201</v>
      </c>
      <c r="BM94" s="16" t="s">
        <v>487</v>
      </c>
    </row>
    <row r="95" spans="2:65" s="1" customFormat="1" ht="28.8" customHeight="1" x14ac:dyDescent="0.3">
      <c r="B95" s="33"/>
      <c r="C95" s="180" t="s">
        <v>139</v>
      </c>
      <c r="D95" s="180" t="s">
        <v>141</v>
      </c>
      <c r="E95" s="181" t="s">
        <v>451</v>
      </c>
      <c r="F95" s="182" t="s">
        <v>452</v>
      </c>
      <c r="G95" s="183" t="s">
        <v>144</v>
      </c>
      <c r="H95" s="184">
        <v>61.95</v>
      </c>
      <c r="I95" s="185"/>
      <c r="J95" s="186">
        <f>ROUND(I95*H95,2)</f>
        <v>0</v>
      </c>
      <c r="K95" s="182" t="s">
        <v>145</v>
      </c>
      <c r="L95" s="53"/>
      <c r="M95" s="187" t="s">
        <v>20</v>
      </c>
      <c r="N95" s="188" t="s">
        <v>45</v>
      </c>
      <c r="O95" s="34"/>
      <c r="P95" s="189">
        <f>O95*H95</f>
        <v>0</v>
      </c>
      <c r="Q95" s="189">
        <v>3.0000000000000001E-5</v>
      </c>
      <c r="R95" s="189">
        <f>Q95*H95</f>
        <v>1.8585000000000001E-3</v>
      </c>
      <c r="S95" s="189">
        <v>0</v>
      </c>
      <c r="T95" s="190">
        <f>S95*H95</f>
        <v>0</v>
      </c>
      <c r="AR95" s="16" t="s">
        <v>201</v>
      </c>
      <c r="AT95" s="16" t="s">
        <v>141</v>
      </c>
      <c r="AU95" s="16" t="s">
        <v>82</v>
      </c>
      <c r="AY95" s="16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6" t="s">
        <v>22</v>
      </c>
      <c r="BK95" s="191">
        <f>ROUND(I95*H95,2)</f>
        <v>0</v>
      </c>
      <c r="BL95" s="16" t="s">
        <v>201</v>
      </c>
      <c r="BM95" s="16" t="s">
        <v>488</v>
      </c>
    </row>
    <row r="96" spans="2:65" s="1" customFormat="1" ht="28.8" customHeight="1" x14ac:dyDescent="0.3">
      <c r="B96" s="33"/>
      <c r="C96" s="180" t="s">
        <v>176</v>
      </c>
      <c r="D96" s="180" t="s">
        <v>141</v>
      </c>
      <c r="E96" s="181" t="s">
        <v>489</v>
      </c>
      <c r="F96" s="182" t="s">
        <v>490</v>
      </c>
      <c r="G96" s="183" t="s">
        <v>144</v>
      </c>
      <c r="H96" s="184">
        <v>61.95</v>
      </c>
      <c r="I96" s="185"/>
      <c r="J96" s="186">
        <f>ROUND(I96*H96,2)</f>
        <v>0</v>
      </c>
      <c r="K96" s="182" t="s">
        <v>145</v>
      </c>
      <c r="L96" s="53"/>
      <c r="M96" s="187" t="s">
        <v>20</v>
      </c>
      <c r="N96" s="188" t="s">
        <v>45</v>
      </c>
      <c r="O96" s="34"/>
      <c r="P96" s="189">
        <f>O96*H96</f>
        <v>0</v>
      </c>
      <c r="Q96" s="189">
        <v>7.5799999999999999E-3</v>
      </c>
      <c r="R96" s="189">
        <f>Q96*H96</f>
        <v>0.46958100000000003</v>
      </c>
      <c r="S96" s="189">
        <v>0</v>
      </c>
      <c r="T96" s="190">
        <f>S96*H96</f>
        <v>0</v>
      </c>
      <c r="AR96" s="16" t="s">
        <v>201</v>
      </c>
      <c r="AT96" s="16" t="s">
        <v>141</v>
      </c>
      <c r="AU96" s="16" t="s">
        <v>82</v>
      </c>
      <c r="AY96" s="16" t="s">
        <v>138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22</v>
      </c>
      <c r="BK96" s="191">
        <f>ROUND(I96*H96,2)</f>
        <v>0</v>
      </c>
      <c r="BL96" s="16" t="s">
        <v>201</v>
      </c>
      <c r="BM96" s="16" t="s">
        <v>491</v>
      </c>
    </row>
    <row r="97" spans="2:65" s="1" customFormat="1" ht="20.399999999999999" customHeight="1" x14ac:dyDescent="0.3">
      <c r="B97" s="33"/>
      <c r="C97" s="180" t="s">
        <v>163</v>
      </c>
      <c r="D97" s="180" t="s">
        <v>141</v>
      </c>
      <c r="E97" s="181" t="s">
        <v>492</v>
      </c>
      <c r="F97" s="182" t="s">
        <v>493</v>
      </c>
      <c r="G97" s="183" t="s">
        <v>144</v>
      </c>
      <c r="H97" s="184">
        <v>61.95</v>
      </c>
      <c r="I97" s="185"/>
      <c r="J97" s="186">
        <f>ROUND(I97*H97,2)</f>
        <v>0</v>
      </c>
      <c r="K97" s="182" t="s">
        <v>145</v>
      </c>
      <c r="L97" s="53"/>
      <c r="M97" s="187" t="s">
        <v>20</v>
      </c>
      <c r="N97" s="188" t="s">
        <v>45</v>
      </c>
      <c r="O97" s="34"/>
      <c r="P97" s="189">
        <f>O97*H97</f>
        <v>0</v>
      </c>
      <c r="Q97" s="189">
        <v>0</v>
      </c>
      <c r="R97" s="189">
        <f>Q97*H97</f>
        <v>0</v>
      </c>
      <c r="S97" s="189">
        <v>2.5000000000000001E-3</v>
      </c>
      <c r="T97" s="190">
        <f>S97*H97</f>
        <v>0.15487500000000001</v>
      </c>
      <c r="AR97" s="16" t="s">
        <v>201</v>
      </c>
      <c r="AT97" s="16" t="s">
        <v>141</v>
      </c>
      <c r="AU97" s="16" t="s">
        <v>82</v>
      </c>
      <c r="AY97" s="16" t="s">
        <v>138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22</v>
      </c>
      <c r="BK97" s="191">
        <f>ROUND(I97*H97,2)</f>
        <v>0</v>
      </c>
      <c r="BL97" s="16" t="s">
        <v>201</v>
      </c>
      <c r="BM97" s="16" t="s">
        <v>494</v>
      </c>
    </row>
    <row r="98" spans="2:65" s="11" customFormat="1" ht="12" x14ac:dyDescent="0.3">
      <c r="B98" s="192"/>
      <c r="C98" s="193"/>
      <c r="D98" s="194" t="s">
        <v>148</v>
      </c>
      <c r="E98" s="195" t="s">
        <v>20</v>
      </c>
      <c r="F98" s="196" t="s">
        <v>495</v>
      </c>
      <c r="G98" s="193"/>
      <c r="H98" s="197">
        <v>61.95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148</v>
      </c>
      <c r="AU98" s="203" t="s">
        <v>82</v>
      </c>
      <c r="AV98" s="11" t="s">
        <v>82</v>
      </c>
      <c r="AW98" s="11" t="s">
        <v>37</v>
      </c>
      <c r="AX98" s="11" t="s">
        <v>22</v>
      </c>
      <c r="AY98" s="203" t="s">
        <v>138</v>
      </c>
    </row>
    <row r="99" spans="2:65" s="1" customFormat="1" ht="28.8" customHeight="1" x14ac:dyDescent="0.3">
      <c r="B99" s="33"/>
      <c r="C99" s="180" t="s">
        <v>170</v>
      </c>
      <c r="D99" s="180" t="s">
        <v>141</v>
      </c>
      <c r="E99" s="181" t="s">
        <v>496</v>
      </c>
      <c r="F99" s="182" t="s">
        <v>497</v>
      </c>
      <c r="G99" s="183" t="s">
        <v>144</v>
      </c>
      <c r="H99" s="184">
        <v>61.95</v>
      </c>
      <c r="I99" s="185"/>
      <c r="J99" s="186">
        <f>ROUND(I99*H99,2)</f>
        <v>0</v>
      </c>
      <c r="K99" s="182" t="s">
        <v>145</v>
      </c>
      <c r="L99" s="53"/>
      <c r="M99" s="187" t="s">
        <v>20</v>
      </c>
      <c r="N99" s="188" t="s">
        <v>45</v>
      </c>
      <c r="O99" s="34"/>
      <c r="P99" s="189">
        <f>O99*H99</f>
        <v>0</v>
      </c>
      <c r="Q99" s="189">
        <v>2.9999999999999997E-4</v>
      </c>
      <c r="R99" s="189">
        <f>Q99*H99</f>
        <v>1.8585000000000001E-2</v>
      </c>
      <c r="S99" s="189">
        <v>0</v>
      </c>
      <c r="T99" s="190">
        <f>S99*H99</f>
        <v>0</v>
      </c>
      <c r="AR99" s="16" t="s">
        <v>201</v>
      </c>
      <c r="AT99" s="16" t="s">
        <v>141</v>
      </c>
      <c r="AU99" s="16" t="s">
        <v>82</v>
      </c>
      <c r="AY99" s="16" t="s">
        <v>138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22</v>
      </c>
      <c r="BK99" s="191">
        <f>ROUND(I99*H99,2)</f>
        <v>0</v>
      </c>
      <c r="BL99" s="16" t="s">
        <v>201</v>
      </c>
      <c r="BM99" s="16" t="s">
        <v>498</v>
      </c>
    </row>
    <row r="100" spans="2:65" s="11" customFormat="1" ht="12" x14ac:dyDescent="0.3">
      <c r="B100" s="192"/>
      <c r="C100" s="193"/>
      <c r="D100" s="194" t="s">
        <v>148</v>
      </c>
      <c r="E100" s="195" t="s">
        <v>20</v>
      </c>
      <c r="F100" s="196" t="s">
        <v>495</v>
      </c>
      <c r="G100" s="193"/>
      <c r="H100" s="197">
        <v>61.95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148</v>
      </c>
      <c r="AU100" s="203" t="s">
        <v>82</v>
      </c>
      <c r="AV100" s="11" t="s">
        <v>82</v>
      </c>
      <c r="AW100" s="11" t="s">
        <v>37</v>
      </c>
      <c r="AX100" s="11" t="s">
        <v>22</v>
      </c>
      <c r="AY100" s="203" t="s">
        <v>138</v>
      </c>
    </row>
    <row r="101" spans="2:65" s="1" customFormat="1" ht="28.8" customHeight="1" x14ac:dyDescent="0.3">
      <c r="B101" s="33"/>
      <c r="C101" s="219" t="s">
        <v>27</v>
      </c>
      <c r="D101" s="219" t="s">
        <v>160</v>
      </c>
      <c r="E101" s="220" t="s">
        <v>499</v>
      </c>
      <c r="F101" s="221" t="s">
        <v>500</v>
      </c>
      <c r="G101" s="222" t="s">
        <v>144</v>
      </c>
      <c r="H101" s="223">
        <v>68.144999999999996</v>
      </c>
      <c r="I101" s="224"/>
      <c r="J101" s="225">
        <f>ROUND(I101*H101,2)</f>
        <v>0</v>
      </c>
      <c r="K101" s="221" t="s">
        <v>145</v>
      </c>
      <c r="L101" s="226"/>
      <c r="M101" s="227" t="s">
        <v>20</v>
      </c>
      <c r="N101" s="228" t="s">
        <v>45</v>
      </c>
      <c r="O101" s="34"/>
      <c r="P101" s="189">
        <f>O101*H101</f>
        <v>0</v>
      </c>
      <c r="Q101" s="189">
        <v>2.7699999999999999E-3</v>
      </c>
      <c r="R101" s="189">
        <f>Q101*H101</f>
        <v>0.18876164999999998</v>
      </c>
      <c r="S101" s="189">
        <v>0</v>
      </c>
      <c r="T101" s="190">
        <f>S101*H101</f>
        <v>0</v>
      </c>
      <c r="AR101" s="16" t="s">
        <v>222</v>
      </c>
      <c r="AT101" s="16" t="s">
        <v>160</v>
      </c>
      <c r="AU101" s="16" t="s">
        <v>82</v>
      </c>
      <c r="AY101" s="16" t="s">
        <v>138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22</v>
      </c>
      <c r="BK101" s="191">
        <f>ROUND(I101*H101,2)</f>
        <v>0</v>
      </c>
      <c r="BL101" s="16" t="s">
        <v>201</v>
      </c>
      <c r="BM101" s="16" t="s">
        <v>501</v>
      </c>
    </row>
    <row r="102" spans="2:65" s="11" customFormat="1" ht="12" x14ac:dyDescent="0.3">
      <c r="B102" s="192"/>
      <c r="C102" s="193"/>
      <c r="D102" s="194" t="s">
        <v>148</v>
      </c>
      <c r="E102" s="193"/>
      <c r="F102" s="196" t="s">
        <v>502</v>
      </c>
      <c r="G102" s="193"/>
      <c r="H102" s="197">
        <v>68.144999999999996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148</v>
      </c>
      <c r="AU102" s="203" t="s">
        <v>82</v>
      </c>
      <c r="AV102" s="11" t="s">
        <v>82</v>
      </c>
      <c r="AW102" s="11" t="s">
        <v>4</v>
      </c>
      <c r="AX102" s="11" t="s">
        <v>22</v>
      </c>
      <c r="AY102" s="203" t="s">
        <v>138</v>
      </c>
    </row>
    <row r="103" spans="2:65" s="1" customFormat="1" ht="20.399999999999999" customHeight="1" x14ac:dyDescent="0.3">
      <c r="B103" s="33"/>
      <c r="C103" s="180" t="s">
        <v>198</v>
      </c>
      <c r="D103" s="180" t="s">
        <v>141</v>
      </c>
      <c r="E103" s="181" t="s">
        <v>503</v>
      </c>
      <c r="F103" s="182" t="s">
        <v>504</v>
      </c>
      <c r="G103" s="183" t="s">
        <v>217</v>
      </c>
      <c r="H103" s="184">
        <v>32.1</v>
      </c>
      <c r="I103" s="185"/>
      <c r="J103" s="186">
        <f>ROUND(I103*H103,2)</f>
        <v>0</v>
      </c>
      <c r="K103" s="182" t="s">
        <v>145</v>
      </c>
      <c r="L103" s="53"/>
      <c r="M103" s="187" t="s">
        <v>20</v>
      </c>
      <c r="N103" s="188" t="s">
        <v>45</v>
      </c>
      <c r="O103" s="34"/>
      <c r="P103" s="189">
        <f>O103*H103</f>
        <v>0</v>
      </c>
      <c r="Q103" s="189">
        <v>0</v>
      </c>
      <c r="R103" s="189">
        <f>Q103*H103</f>
        <v>0</v>
      </c>
      <c r="S103" s="189">
        <v>2.9999999999999997E-4</v>
      </c>
      <c r="T103" s="190">
        <f>S103*H103</f>
        <v>9.6299999999999997E-3</v>
      </c>
      <c r="AR103" s="16" t="s">
        <v>201</v>
      </c>
      <c r="AT103" s="16" t="s">
        <v>141</v>
      </c>
      <c r="AU103" s="16" t="s">
        <v>82</v>
      </c>
      <c r="AY103" s="16" t="s">
        <v>138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22</v>
      </c>
      <c r="BK103" s="191">
        <f>ROUND(I103*H103,2)</f>
        <v>0</v>
      </c>
      <c r="BL103" s="16" t="s">
        <v>201</v>
      </c>
      <c r="BM103" s="16" t="s">
        <v>505</v>
      </c>
    </row>
    <row r="104" spans="2:65" s="11" customFormat="1" ht="12" x14ac:dyDescent="0.3">
      <c r="B104" s="192"/>
      <c r="C104" s="193"/>
      <c r="D104" s="194" t="s">
        <v>148</v>
      </c>
      <c r="E104" s="195" t="s">
        <v>20</v>
      </c>
      <c r="F104" s="196" t="s">
        <v>506</v>
      </c>
      <c r="G104" s="193"/>
      <c r="H104" s="197">
        <v>32.1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148</v>
      </c>
      <c r="AU104" s="203" t="s">
        <v>82</v>
      </c>
      <c r="AV104" s="11" t="s">
        <v>82</v>
      </c>
      <c r="AW104" s="11" t="s">
        <v>37</v>
      </c>
      <c r="AX104" s="11" t="s">
        <v>22</v>
      </c>
      <c r="AY104" s="203" t="s">
        <v>138</v>
      </c>
    </row>
    <row r="105" spans="2:65" s="1" customFormat="1" ht="20.399999999999999" customHeight="1" x14ac:dyDescent="0.3">
      <c r="B105" s="33"/>
      <c r="C105" s="180" t="s">
        <v>203</v>
      </c>
      <c r="D105" s="180" t="s">
        <v>141</v>
      </c>
      <c r="E105" s="181" t="s">
        <v>507</v>
      </c>
      <c r="F105" s="182" t="s">
        <v>508</v>
      </c>
      <c r="G105" s="183" t="s">
        <v>217</v>
      </c>
      <c r="H105" s="184">
        <v>32.1</v>
      </c>
      <c r="I105" s="185"/>
      <c r="J105" s="186">
        <f>ROUND(I105*H105,2)</f>
        <v>0</v>
      </c>
      <c r="K105" s="182" t="s">
        <v>145</v>
      </c>
      <c r="L105" s="53"/>
      <c r="M105" s="187" t="s">
        <v>20</v>
      </c>
      <c r="N105" s="188" t="s">
        <v>45</v>
      </c>
      <c r="O105" s="34"/>
      <c r="P105" s="189">
        <f>O105*H105</f>
        <v>0</v>
      </c>
      <c r="Q105" s="189">
        <v>2.0000000000000002E-5</v>
      </c>
      <c r="R105" s="189">
        <f>Q105*H105</f>
        <v>6.420000000000001E-4</v>
      </c>
      <c r="S105" s="189">
        <v>0</v>
      </c>
      <c r="T105" s="190">
        <f>S105*H105</f>
        <v>0</v>
      </c>
      <c r="AR105" s="16" t="s">
        <v>201</v>
      </c>
      <c r="AT105" s="16" t="s">
        <v>141</v>
      </c>
      <c r="AU105" s="16" t="s">
        <v>82</v>
      </c>
      <c r="AY105" s="16" t="s">
        <v>138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22</v>
      </c>
      <c r="BK105" s="191">
        <f>ROUND(I105*H105,2)</f>
        <v>0</v>
      </c>
      <c r="BL105" s="16" t="s">
        <v>201</v>
      </c>
      <c r="BM105" s="16" t="s">
        <v>509</v>
      </c>
    </row>
    <row r="106" spans="2:65" s="1" customFormat="1" ht="20.399999999999999" customHeight="1" x14ac:dyDescent="0.3">
      <c r="B106" s="33"/>
      <c r="C106" s="219" t="s">
        <v>209</v>
      </c>
      <c r="D106" s="219" t="s">
        <v>160</v>
      </c>
      <c r="E106" s="220" t="s">
        <v>510</v>
      </c>
      <c r="F106" s="221" t="s">
        <v>511</v>
      </c>
      <c r="G106" s="222" t="s">
        <v>217</v>
      </c>
      <c r="H106" s="223">
        <v>32.741999999999997</v>
      </c>
      <c r="I106" s="224"/>
      <c r="J106" s="225">
        <f>ROUND(I106*H106,2)</f>
        <v>0</v>
      </c>
      <c r="K106" s="221" t="s">
        <v>145</v>
      </c>
      <c r="L106" s="226"/>
      <c r="M106" s="227" t="s">
        <v>20</v>
      </c>
      <c r="N106" s="228" t="s">
        <v>45</v>
      </c>
      <c r="O106" s="34"/>
      <c r="P106" s="189">
        <f>O106*H106</f>
        <v>0</v>
      </c>
      <c r="Q106" s="189">
        <v>2.2000000000000001E-4</v>
      </c>
      <c r="R106" s="189">
        <f>Q106*H106</f>
        <v>7.2032399999999996E-3</v>
      </c>
      <c r="S106" s="189">
        <v>0</v>
      </c>
      <c r="T106" s="190">
        <f>S106*H106</f>
        <v>0</v>
      </c>
      <c r="AR106" s="16" t="s">
        <v>222</v>
      </c>
      <c r="AT106" s="16" t="s">
        <v>160</v>
      </c>
      <c r="AU106" s="16" t="s">
        <v>82</v>
      </c>
      <c r="AY106" s="16" t="s">
        <v>138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6" t="s">
        <v>22</v>
      </c>
      <c r="BK106" s="191">
        <f>ROUND(I106*H106,2)</f>
        <v>0</v>
      </c>
      <c r="BL106" s="16" t="s">
        <v>201</v>
      </c>
      <c r="BM106" s="16" t="s">
        <v>512</v>
      </c>
    </row>
    <row r="107" spans="2:65" s="11" customFormat="1" ht="12" x14ac:dyDescent="0.3">
      <c r="B107" s="192"/>
      <c r="C107" s="193"/>
      <c r="D107" s="204" t="s">
        <v>148</v>
      </c>
      <c r="E107" s="193"/>
      <c r="F107" s="206" t="s">
        <v>513</v>
      </c>
      <c r="G107" s="193"/>
      <c r="H107" s="207">
        <v>32.741999999999997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148</v>
      </c>
      <c r="AU107" s="203" t="s">
        <v>82</v>
      </c>
      <c r="AV107" s="11" t="s">
        <v>82</v>
      </c>
      <c r="AW107" s="11" t="s">
        <v>4</v>
      </c>
      <c r="AX107" s="11" t="s">
        <v>22</v>
      </c>
      <c r="AY107" s="203" t="s">
        <v>138</v>
      </c>
    </row>
    <row r="108" spans="2:65" s="10" customFormat="1" ht="29.85" customHeight="1" x14ac:dyDescent="0.35">
      <c r="B108" s="163"/>
      <c r="C108" s="164"/>
      <c r="D108" s="177" t="s">
        <v>73</v>
      </c>
      <c r="E108" s="178" t="s">
        <v>418</v>
      </c>
      <c r="F108" s="178" t="s">
        <v>419</v>
      </c>
      <c r="G108" s="164"/>
      <c r="H108" s="164"/>
      <c r="I108" s="167"/>
      <c r="J108" s="179">
        <f>BK108</f>
        <v>0</v>
      </c>
      <c r="K108" s="164"/>
      <c r="L108" s="169"/>
      <c r="M108" s="170"/>
      <c r="N108" s="171"/>
      <c r="O108" s="171"/>
      <c r="P108" s="172">
        <f>SUM(P109:P112)</f>
        <v>0</v>
      </c>
      <c r="Q108" s="171"/>
      <c r="R108" s="172">
        <f>SUM(R109:R112)</f>
        <v>4.4100000000000007E-2</v>
      </c>
      <c r="S108" s="171"/>
      <c r="T108" s="173">
        <f>SUM(T109:T112)</f>
        <v>0</v>
      </c>
      <c r="AR108" s="174" t="s">
        <v>82</v>
      </c>
      <c r="AT108" s="175" t="s">
        <v>73</v>
      </c>
      <c r="AU108" s="175" t="s">
        <v>22</v>
      </c>
      <c r="AY108" s="174" t="s">
        <v>138</v>
      </c>
      <c r="BK108" s="176">
        <f>SUM(BK109:BK112)</f>
        <v>0</v>
      </c>
    </row>
    <row r="109" spans="2:65" s="1" customFormat="1" ht="28.8" customHeight="1" x14ac:dyDescent="0.3">
      <c r="B109" s="33"/>
      <c r="C109" s="180" t="s">
        <v>214</v>
      </c>
      <c r="D109" s="180" t="s">
        <v>141</v>
      </c>
      <c r="E109" s="181" t="s">
        <v>468</v>
      </c>
      <c r="F109" s="182" t="s">
        <v>469</v>
      </c>
      <c r="G109" s="183" t="s">
        <v>144</v>
      </c>
      <c r="H109" s="184">
        <v>88.2</v>
      </c>
      <c r="I109" s="185"/>
      <c r="J109" s="186">
        <f>ROUND(I109*H109,2)</f>
        <v>0</v>
      </c>
      <c r="K109" s="182" t="s">
        <v>145</v>
      </c>
      <c r="L109" s="53"/>
      <c r="M109" s="187" t="s">
        <v>20</v>
      </c>
      <c r="N109" s="188" t="s">
        <v>45</v>
      </c>
      <c r="O109" s="34"/>
      <c r="P109" s="189">
        <f>O109*H109</f>
        <v>0</v>
      </c>
      <c r="Q109" s="189">
        <v>2.0000000000000001E-4</v>
      </c>
      <c r="R109" s="189">
        <f>Q109*H109</f>
        <v>1.7640000000000003E-2</v>
      </c>
      <c r="S109" s="189">
        <v>0</v>
      </c>
      <c r="T109" s="190">
        <f>S109*H109</f>
        <v>0</v>
      </c>
      <c r="AR109" s="16" t="s">
        <v>201</v>
      </c>
      <c r="AT109" s="16" t="s">
        <v>141</v>
      </c>
      <c r="AU109" s="16" t="s">
        <v>82</v>
      </c>
      <c r="AY109" s="16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22</v>
      </c>
      <c r="BK109" s="191">
        <f>ROUND(I109*H109,2)</f>
        <v>0</v>
      </c>
      <c r="BL109" s="16" t="s">
        <v>201</v>
      </c>
      <c r="BM109" s="16" t="s">
        <v>514</v>
      </c>
    </row>
    <row r="110" spans="2:65" s="11" customFormat="1" ht="12" x14ac:dyDescent="0.3">
      <c r="B110" s="192"/>
      <c r="C110" s="193"/>
      <c r="D110" s="194" t="s">
        <v>148</v>
      </c>
      <c r="E110" s="195" t="s">
        <v>20</v>
      </c>
      <c r="F110" s="196" t="s">
        <v>515</v>
      </c>
      <c r="G110" s="193"/>
      <c r="H110" s="197">
        <v>88.2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148</v>
      </c>
      <c r="AU110" s="203" t="s">
        <v>82</v>
      </c>
      <c r="AV110" s="11" t="s">
        <v>82</v>
      </c>
      <c r="AW110" s="11" t="s">
        <v>37</v>
      </c>
      <c r="AX110" s="11" t="s">
        <v>22</v>
      </c>
      <c r="AY110" s="203" t="s">
        <v>138</v>
      </c>
    </row>
    <row r="111" spans="2:65" s="1" customFormat="1" ht="28.8" customHeight="1" x14ac:dyDescent="0.3">
      <c r="B111" s="33"/>
      <c r="C111" s="180" t="s">
        <v>8</v>
      </c>
      <c r="D111" s="180" t="s">
        <v>141</v>
      </c>
      <c r="E111" s="181" t="s">
        <v>472</v>
      </c>
      <c r="F111" s="182" t="s">
        <v>473</v>
      </c>
      <c r="G111" s="183" t="s">
        <v>144</v>
      </c>
      <c r="H111" s="184">
        <v>88.2</v>
      </c>
      <c r="I111" s="185"/>
      <c r="J111" s="186">
        <f>ROUND(I111*H111,2)</f>
        <v>0</v>
      </c>
      <c r="K111" s="182" t="s">
        <v>145</v>
      </c>
      <c r="L111" s="53"/>
      <c r="M111" s="187" t="s">
        <v>20</v>
      </c>
      <c r="N111" s="188" t="s">
        <v>45</v>
      </c>
      <c r="O111" s="34"/>
      <c r="P111" s="189">
        <f>O111*H111</f>
        <v>0</v>
      </c>
      <c r="Q111" s="189">
        <v>2.9E-4</v>
      </c>
      <c r="R111" s="189">
        <f>Q111*H111</f>
        <v>2.5578E-2</v>
      </c>
      <c r="S111" s="189">
        <v>0</v>
      </c>
      <c r="T111" s="190">
        <f>S111*H111</f>
        <v>0</v>
      </c>
      <c r="AR111" s="16" t="s">
        <v>201</v>
      </c>
      <c r="AT111" s="16" t="s">
        <v>141</v>
      </c>
      <c r="AU111" s="16" t="s">
        <v>82</v>
      </c>
      <c r="AY111" s="16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22</v>
      </c>
      <c r="BK111" s="191">
        <f>ROUND(I111*H111,2)</f>
        <v>0</v>
      </c>
      <c r="BL111" s="16" t="s">
        <v>201</v>
      </c>
      <c r="BM111" s="16" t="s">
        <v>516</v>
      </c>
    </row>
    <row r="112" spans="2:65" s="1" customFormat="1" ht="28.8" customHeight="1" x14ac:dyDescent="0.3">
      <c r="B112" s="33"/>
      <c r="C112" s="180" t="s">
        <v>201</v>
      </c>
      <c r="D112" s="180" t="s">
        <v>141</v>
      </c>
      <c r="E112" s="181" t="s">
        <v>475</v>
      </c>
      <c r="F112" s="182" t="s">
        <v>476</v>
      </c>
      <c r="G112" s="183" t="s">
        <v>144</v>
      </c>
      <c r="H112" s="184">
        <v>88.2</v>
      </c>
      <c r="I112" s="185"/>
      <c r="J112" s="186">
        <f>ROUND(I112*H112,2)</f>
        <v>0</v>
      </c>
      <c r="K112" s="182" t="s">
        <v>145</v>
      </c>
      <c r="L112" s="53"/>
      <c r="M112" s="187" t="s">
        <v>20</v>
      </c>
      <c r="N112" s="229" t="s">
        <v>45</v>
      </c>
      <c r="O112" s="230"/>
      <c r="P112" s="231">
        <f>O112*H112</f>
        <v>0</v>
      </c>
      <c r="Q112" s="231">
        <v>1.0000000000000001E-5</v>
      </c>
      <c r="R112" s="231">
        <f>Q112*H112</f>
        <v>8.8200000000000008E-4</v>
      </c>
      <c r="S112" s="231">
        <v>0</v>
      </c>
      <c r="T112" s="232">
        <f>S112*H112</f>
        <v>0</v>
      </c>
      <c r="AR112" s="16" t="s">
        <v>201</v>
      </c>
      <c r="AT112" s="16" t="s">
        <v>141</v>
      </c>
      <c r="AU112" s="16" t="s">
        <v>82</v>
      </c>
      <c r="AY112" s="16" t="s">
        <v>138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6" t="s">
        <v>22</v>
      </c>
      <c r="BK112" s="191">
        <f>ROUND(I112*H112,2)</f>
        <v>0</v>
      </c>
      <c r="BL112" s="16" t="s">
        <v>201</v>
      </c>
      <c r="BM112" s="16" t="s">
        <v>517</v>
      </c>
    </row>
    <row r="113" spans="2:12" s="1" customFormat="1" ht="6.9" customHeight="1" x14ac:dyDescent="0.3"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53"/>
    </row>
  </sheetData>
  <sheetProtection algorithmName="SHA-512" hashValue="Z2FXcAaZ6VHqp2vBoXckEltCU55xFuyDAkWQJjSWdNHgt2AEAmIiThxeNunDAY7Nv9K+J7JjLdv6zGLG6HeHvw==" saltValue="r7zvLk7ejTPrQ90EmxLScA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582</v>
      </c>
      <c r="G1" s="288" t="s">
        <v>583</v>
      </c>
      <c r="H1" s="288"/>
      <c r="I1" s="289"/>
      <c r="J1" s="283" t="s">
        <v>584</v>
      </c>
      <c r="K1" s="281" t="s">
        <v>98</v>
      </c>
      <c r="L1" s="283" t="s">
        <v>585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91</v>
      </c>
    </row>
    <row r="3" spans="1:70" ht="6.9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82</v>
      </c>
    </row>
    <row r="4" spans="1:70" ht="36.9" customHeight="1" x14ac:dyDescent="0.3">
      <c r="B4" s="20"/>
      <c r="C4" s="21"/>
      <c r="D4" s="22" t="s">
        <v>99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ht="13.2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0.399999999999999" customHeight="1" x14ac:dyDescent="0.3">
      <c r="B7" s="20"/>
      <c r="C7" s="21"/>
      <c r="D7" s="21"/>
      <c r="E7" s="275" t="str">
        <f>'Rekapitulace stavby'!K6</f>
        <v>Oprava sportovní hala</v>
      </c>
      <c r="F7" s="241"/>
      <c r="G7" s="241"/>
      <c r="H7" s="241"/>
      <c r="I7" s="104"/>
      <c r="J7" s="21"/>
      <c r="K7" s="23"/>
    </row>
    <row r="8" spans="1:70" s="1" customFormat="1" ht="13.2" x14ac:dyDescent="0.3">
      <c r="B8" s="33"/>
      <c r="C8" s="34"/>
      <c r="D8" s="29" t="s">
        <v>100</v>
      </c>
      <c r="E8" s="34"/>
      <c r="F8" s="34"/>
      <c r="G8" s="34"/>
      <c r="H8" s="34"/>
      <c r="I8" s="105"/>
      <c r="J8" s="34"/>
      <c r="K8" s="37"/>
    </row>
    <row r="9" spans="1:70" s="1" customFormat="1" ht="36.9" customHeight="1" x14ac:dyDescent="0.3">
      <c r="B9" s="33"/>
      <c r="C9" s="34"/>
      <c r="D9" s="34"/>
      <c r="E9" s="276" t="s">
        <v>518</v>
      </c>
      <c r="F9" s="248"/>
      <c r="G9" s="248"/>
      <c r="H9" s="248"/>
      <c r="I9" s="105"/>
      <c r="J9" s="34"/>
      <c r="K9" s="37"/>
    </row>
    <row r="10" spans="1:70" s="1" customFormat="1" ht="12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6" t="s">
        <v>25</v>
      </c>
      <c r="J12" s="107" t="str">
        <f>'Rekapitulace stavby'!AN8</f>
        <v>5. 9. 2016</v>
      </c>
      <c r="K12" s="37"/>
    </row>
    <row r="13" spans="1:70" s="1" customFormat="1" ht="10.8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6" t="s">
        <v>30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31</v>
      </c>
      <c r="F15" s="34"/>
      <c r="G15" s="34"/>
      <c r="H15" s="34"/>
      <c r="I15" s="106" t="s">
        <v>32</v>
      </c>
      <c r="J15" s="27" t="s">
        <v>20</v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" customHeight="1" x14ac:dyDescent="0.3">
      <c r="B17" s="33"/>
      <c r="C17" s="34"/>
      <c r="D17" s="29" t="s">
        <v>33</v>
      </c>
      <c r="E17" s="34"/>
      <c r="F17" s="34"/>
      <c r="G17" s="34"/>
      <c r="H17" s="34"/>
      <c r="I17" s="106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32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" customHeight="1" x14ac:dyDescent="0.3">
      <c r="B20" s="33"/>
      <c r="C20" s="34"/>
      <c r="D20" s="29" t="s">
        <v>35</v>
      </c>
      <c r="E20" s="34"/>
      <c r="F20" s="34"/>
      <c r="G20" s="34"/>
      <c r="H20" s="34"/>
      <c r="I20" s="106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32</v>
      </c>
      <c r="J21" s="27" t="str">
        <f>IF('Rekapitulace stavby'!AN17="","",'Rekapitulace stavby'!AN17)</f>
        <v/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" customHeight="1" x14ac:dyDescent="0.3">
      <c r="B23" s="33"/>
      <c r="C23" s="34"/>
      <c r="D23" s="29" t="s">
        <v>38</v>
      </c>
      <c r="E23" s="34"/>
      <c r="F23" s="34"/>
      <c r="G23" s="34"/>
      <c r="H23" s="34"/>
      <c r="I23" s="105"/>
      <c r="J23" s="34"/>
      <c r="K23" s="37"/>
    </row>
    <row r="24" spans="2:11" s="6" customFormat="1" ht="20.399999999999999" customHeight="1" x14ac:dyDescent="0.3">
      <c r="B24" s="108"/>
      <c r="C24" s="109"/>
      <c r="D24" s="109"/>
      <c r="E24" s="244" t="s">
        <v>20</v>
      </c>
      <c r="F24" s="277"/>
      <c r="G24" s="277"/>
      <c r="H24" s="277"/>
      <c r="I24" s="110"/>
      <c r="J24" s="109"/>
      <c r="K24" s="111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40</v>
      </c>
      <c r="E27" s="34"/>
      <c r="F27" s="34"/>
      <c r="G27" s="34"/>
      <c r="H27" s="34"/>
      <c r="I27" s="105"/>
      <c r="J27" s="115">
        <f>ROUND(J85,2)</f>
        <v>0</v>
      </c>
      <c r="K27" s="37"/>
    </row>
    <row r="28" spans="2:11" s="1" customFormat="1" ht="6.9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116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17">
        <f>ROUND(SUM(BE85:BE112), 2)</f>
        <v>0</v>
      </c>
      <c r="G30" s="34"/>
      <c r="H30" s="34"/>
      <c r="I30" s="118">
        <v>0.21</v>
      </c>
      <c r="J30" s="117">
        <f>ROUND(ROUND((SUM(BE85:BE112)),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17">
        <f>ROUND(SUM(BF85:BF112), 2)</f>
        <v>0</v>
      </c>
      <c r="G31" s="34"/>
      <c r="H31" s="34"/>
      <c r="I31" s="118">
        <v>0.15</v>
      </c>
      <c r="J31" s="117">
        <f>ROUND(ROUND((SUM(BF85:BF112)),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17">
        <f>ROUND(SUM(BG85:BG112),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17">
        <f>ROUND(SUM(BH85:BH112),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17">
        <f>ROUND(SUM(BI85:BI112),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50</v>
      </c>
      <c r="E36" s="71"/>
      <c r="F36" s="71"/>
      <c r="G36" s="121" t="s">
        <v>51</v>
      </c>
      <c r="H36" s="122" t="s">
        <v>52</v>
      </c>
      <c r="I36" s="123"/>
      <c r="J36" s="124">
        <f>SUM(J27:J34)</f>
        <v>0</v>
      </c>
      <c r="K36" s="125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 x14ac:dyDescent="0.3">
      <c r="B42" s="33"/>
      <c r="C42" s="22" t="s">
        <v>102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0.399999999999999" customHeight="1" x14ac:dyDescent="0.3">
      <c r="B45" s="33"/>
      <c r="C45" s="34"/>
      <c r="D45" s="34"/>
      <c r="E45" s="275" t="str">
        <f>E7</f>
        <v>Oprava sportovní hala</v>
      </c>
      <c r="F45" s="248"/>
      <c r="G45" s="248"/>
      <c r="H45" s="248"/>
      <c r="I45" s="105"/>
      <c r="J45" s="34"/>
      <c r="K45" s="37"/>
    </row>
    <row r="46" spans="2:11" s="1" customFormat="1" ht="14.4" customHeight="1" x14ac:dyDescent="0.3">
      <c r="B46" s="33"/>
      <c r="C46" s="29" t="s">
        <v>100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2.2" customHeight="1" x14ac:dyDescent="0.3">
      <c r="B47" s="33"/>
      <c r="C47" s="34"/>
      <c r="D47" s="34"/>
      <c r="E47" s="276" t="str">
        <f>E9</f>
        <v>20160905d - dámské šatny přístavba</v>
      </c>
      <c r="F47" s="248"/>
      <c r="G47" s="248"/>
      <c r="H47" s="248"/>
      <c r="I47" s="105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Česká Lípa</v>
      </c>
      <c r="G49" s="34"/>
      <c r="H49" s="34"/>
      <c r="I49" s="106" t="s">
        <v>25</v>
      </c>
      <c r="J49" s="107" t="str">
        <f>IF(J12="","",J12)</f>
        <v>5. 9. 2016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ht="13.2" x14ac:dyDescent="0.3">
      <c r="B51" s="33"/>
      <c r="C51" s="29" t="s">
        <v>29</v>
      </c>
      <c r="D51" s="34"/>
      <c r="E51" s="34"/>
      <c r="F51" s="27" t="str">
        <f>E15</f>
        <v>Město Č. Lípa</v>
      </c>
      <c r="G51" s="34"/>
      <c r="H51" s="34"/>
      <c r="I51" s="106" t="s">
        <v>35</v>
      </c>
      <c r="J51" s="27" t="str">
        <f>E21</f>
        <v xml:space="preserve"> </v>
      </c>
      <c r="K51" s="37"/>
    </row>
    <row r="52" spans="2:47" s="1" customFormat="1" ht="14.4" customHeight="1" x14ac:dyDescent="0.3">
      <c r="B52" s="33"/>
      <c r="C52" s="29" t="s">
        <v>33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103</v>
      </c>
      <c r="D54" s="119"/>
      <c r="E54" s="119"/>
      <c r="F54" s="119"/>
      <c r="G54" s="119"/>
      <c r="H54" s="119"/>
      <c r="I54" s="132"/>
      <c r="J54" s="133" t="s">
        <v>104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105</v>
      </c>
      <c r="D56" s="34"/>
      <c r="E56" s="34"/>
      <c r="F56" s="34"/>
      <c r="G56" s="34"/>
      <c r="H56" s="34"/>
      <c r="I56" s="105"/>
      <c r="J56" s="115">
        <f>J85</f>
        <v>0</v>
      </c>
      <c r="K56" s="37"/>
      <c r="AU56" s="16" t="s">
        <v>106</v>
      </c>
    </row>
    <row r="57" spans="2:47" s="7" customFormat="1" ht="24.9" customHeight="1" x14ac:dyDescent="0.3">
      <c r="B57" s="136"/>
      <c r="C57" s="137"/>
      <c r="D57" s="138" t="s">
        <v>107</v>
      </c>
      <c r="E57" s="139"/>
      <c r="F57" s="139"/>
      <c r="G57" s="139"/>
      <c r="H57" s="139"/>
      <c r="I57" s="140"/>
      <c r="J57" s="141">
        <f>J86</f>
        <v>0</v>
      </c>
      <c r="K57" s="142"/>
    </row>
    <row r="58" spans="2:47" s="8" customFormat="1" ht="19.95" customHeight="1" x14ac:dyDescent="0.3">
      <c r="B58" s="143"/>
      <c r="C58" s="144"/>
      <c r="D58" s="145" t="s">
        <v>108</v>
      </c>
      <c r="E58" s="146"/>
      <c r="F58" s="146"/>
      <c r="G58" s="146"/>
      <c r="H58" s="146"/>
      <c r="I58" s="147"/>
      <c r="J58" s="148">
        <f>J87</f>
        <v>0</v>
      </c>
      <c r="K58" s="149"/>
    </row>
    <row r="59" spans="2:47" s="8" customFormat="1" ht="19.95" customHeight="1" x14ac:dyDescent="0.3">
      <c r="B59" s="143"/>
      <c r="C59" s="144"/>
      <c r="D59" s="145" t="s">
        <v>109</v>
      </c>
      <c r="E59" s="146"/>
      <c r="F59" s="146"/>
      <c r="G59" s="146"/>
      <c r="H59" s="146"/>
      <c r="I59" s="147"/>
      <c r="J59" s="148">
        <f>J90</f>
        <v>0</v>
      </c>
      <c r="K59" s="149"/>
    </row>
    <row r="60" spans="2:47" s="8" customFormat="1" ht="19.95" customHeight="1" x14ac:dyDescent="0.3">
      <c r="B60" s="143"/>
      <c r="C60" s="144"/>
      <c r="D60" s="145" t="s">
        <v>110</v>
      </c>
      <c r="E60" s="146"/>
      <c r="F60" s="146"/>
      <c r="G60" s="146"/>
      <c r="H60" s="146"/>
      <c r="I60" s="147"/>
      <c r="J60" s="148">
        <f>J92</f>
        <v>0</v>
      </c>
      <c r="K60" s="149"/>
    </row>
    <row r="61" spans="2:47" s="7" customFormat="1" ht="24.9" customHeight="1" x14ac:dyDescent="0.3">
      <c r="B61" s="136"/>
      <c r="C61" s="137"/>
      <c r="D61" s="138" t="s">
        <v>111</v>
      </c>
      <c r="E61" s="139"/>
      <c r="F61" s="139"/>
      <c r="G61" s="139"/>
      <c r="H61" s="139"/>
      <c r="I61" s="140"/>
      <c r="J61" s="141">
        <f>J97</f>
        <v>0</v>
      </c>
      <c r="K61" s="142"/>
    </row>
    <row r="62" spans="2:47" s="8" customFormat="1" ht="19.95" customHeight="1" x14ac:dyDescent="0.3">
      <c r="B62" s="143"/>
      <c r="C62" s="144"/>
      <c r="D62" s="145" t="s">
        <v>113</v>
      </c>
      <c r="E62" s="146"/>
      <c r="F62" s="146"/>
      <c r="G62" s="146"/>
      <c r="H62" s="146"/>
      <c r="I62" s="147"/>
      <c r="J62" s="148">
        <f>J98</f>
        <v>0</v>
      </c>
      <c r="K62" s="149"/>
    </row>
    <row r="63" spans="2:47" s="8" customFormat="1" ht="19.95" customHeight="1" x14ac:dyDescent="0.3">
      <c r="B63" s="143"/>
      <c r="C63" s="144"/>
      <c r="D63" s="145" t="s">
        <v>519</v>
      </c>
      <c r="E63" s="146"/>
      <c r="F63" s="146"/>
      <c r="G63" s="146"/>
      <c r="H63" s="146"/>
      <c r="I63" s="147"/>
      <c r="J63" s="148">
        <f>J101</f>
        <v>0</v>
      </c>
      <c r="K63" s="149"/>
    </row>
    <row r="64" spans="2:47" s="8" customFormat="1" ht="19.95" customHeight="1" x14ac:dyDescent="0.3">
      <c r="B64" s="143"/>
      <c r="C64" s="144"/>
      <c r="D64" s="145" t="s">
        <v>118</v>
      </c>
      <c r="E64" s="146"/>
      <c r="F64" s="146"/>
      <c r="G64" s="146"/>
      <c r="H64" s="146"/>
      <c r="I64" s="147"/>
      <c r="J64" s="148">
        <f>J103</f>
        <v>0</v>
      </c>
      <c r="K64" s="149"/>
    </row>
    <row r="65" spans="2:12" s="8" customFormat="1" ht="19.95" customHeight="1" x14ac:dyDescent="0.3">
      <c r="B65" s="143"/>
      <c r="C65" s="144"/>
      <c r="D65" s="145" t="s">
        <v>119</v>
      </c>
      <c r="E65" s="146"/>
      <c r="F65" s="146"/>
      <c r="G65" s="146"/>
      <c r="H65" s="146"/>
      <c r="I65" s="147"/>
      <c r="J65" s="148">
        <f>J107</f>
        <v>0</v>
      </c>
      <c r="K65" s="149"/>
    </row>
    <row r="66" spans="2:12" s="1" customFormat="1" ht="21.75" customHeight="1" x14ac:dyDescent="0.3">
      <c r="B66" s="33"/>
      <c r="C66" s="34"/>
      <c r="D66" s="34"/>
      <c r="E66" s="34"/>
      <c r="F66" s="34"/>
      <c r="G66" s="34"/>
      <c r="H66" s="34"/>
      <c r="I66" s="105"/>
      <c r="J66" s="34"/>
      <c r="K66" s="37"/>
    </row>
    <row r="67" spans="2:12" s="1" customFormat="1" ht="6.9" customHeight="1" x14ac:dyDescent="0.3">
      <c r="B67" s="48"/>
      <c r="C67" s="49"/>
      <c r="D67" s="49"/>
      <c r="E67" s="49"/>
      <c r="F67" s="49"/>
      <c r="G67" s="49"/>
      <c r="H67" s="49"/>
      <c r="I67" s="126"/>
      <c r="J67" s="49"/>
      <c r="K67" s="50"/>
    </row>
    <row r="71" spans="2:12" s="1" customFormat="1" ht="6.9" customHeight="1" x14ac:dyDescent="0.3">
      <c r="B71" s="51"/>
      <c r="C71" s="52"/>
      <c r="D71" s="52"/>
      <c r="E71" s="52"/>
      <c r="F71" s="52"/>
      <c r="G71" s="52"/>
      <c r="H71" s="52"/>
      <c r="I71" s="129"/>
      <c r="J71" s="52"/>
      <c r="K71" s="52"/>
      <c r="L71" s="53"/>
    </row>
    <row r="72" spans="2:12" s="1" customFormat="1" ht="36.9" customHeight="1" x14ac:dyDescent="0.3">
      <c r="B72" s="33"/>
      <c r="C72" s="54" t="s">
        <v>122</v>
      </c>
      <c r="D72" s="55"/>
      <c r="E72" s="55"/>
      <c r="F72" s="55"/>
      <c r="G72" s="55"/>
      <c r="H72" s="55"/>
      <c r="I72" s="150"/>
      <c r="J72" s="55"/>
      <c r="K72" s="55"/>
      <c r="L72" s="53"/>
    </row>
    <row r="73" spans="2:12" s="1" customFormat="1" ht="6.9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12" s="1" customFormat="1" ht="14.4" customHeight="1" x14ac:dyDescent="0.3">
      <c r="B74" s="33"/>
      <c r="C74" s="57" t="s">
        <v>16</v>
      </c>
      <c r="D74" s="55"/>
      <c r="E74" s="55"/>
      <c r="F74" s="55"/>
      <c r="G74" s="55"/>
      <c r="H74" s="55"/>
      <c r="I74" s="150"/>
      <c r="J74" s="55"/>
      <c r="K74" s="55"/>
      <c r="L74" s="53"/>
    </row>
    <row r="75" spans="2:12" s="1" customFormat="1" ht="20.399999999999999" customHeight="1" x14ac:dyDescent="0.3">
      <c r="B75" s="33"/>
      <c r="C75" s="55"/>
      <c r="D75" s="55"/>
      <c r="E75" s="278" t="str">
        <f>E7</f>
        <v>Oprava sportovní hala</v>
      </c>
      <c r="F75" s="259"/>
      <c r="G75" s="259"/>
      <c r="H75" s="259"/>
      <c r="I75" s="150"/>
      <c r="J75" s="55"/>
      <c r="K75" s="55"/>
      <c r="L75" s="53"/>
    </row>
    <row r="76" spans="2:12" s="1" customFormat="1" ht="14.4" customHeight="1" x14ac:dyDescent="0.3">
      <c r="B76" s="33"/>
      <c r="C76" s="57" t="s">
        <v>100</v>
      </c>
      <c r="D76" s="55"/>
      <c r="E76" s="55"/>
      <c r="F76" s="55"/>
      <c r="G76" s="55"/>
      <c r="H76" s="55"/>
      <c r="I76" s="150"/>
      <c r="J76" s="55"/>
      <c r="K76" s="55"/>
      <c r="L76" s="53"/>
    </row>
    <row r="77" spans="2:12" s="1" customFormat="1" ht="22.2" customHeight="1" x14ac:dyDescent="0.3">
      <c r="B77" s="33"/>
      <c r="C77" s="55"/>
      <c r="D77" s="55"/>
      <c r="E77" s="256" t="str">
        <f>E9</f>
        <v>20160905d - dámské šatny přístavba</v>
      </c>
      <c r="F77" s="259"/>
      <c r="G77" s="259"/>
      <c r="H77" s="259"/>
      <c r="I77" s="150"/>
      <c r="J77" s="55"/>
      <c r="K77" s="55"/>
      <c r="L77" s="53"/>
    </row>
    <row r="78" spans="2:12" s="1" customFormat="1" ht="6.9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12" s="1" customFormat="1" ht="18" customHeight="1" x14ac:dyDescent="0.3">
      <c r="B79" s="33"/>
      <c r="C79" s="57" t="s">
        <v>23</v>
      </c>
      <c r="D79" s="55"/>
      <c r="E79" s="55"/>
      <c r="F79" s="151" t="str">
        <f>F12</f>
        <v>Česká Lípa</v>
      </c>
      <c r="G79" s="55"/>
      <c r="H79" s="55"/>
      <c r="I79" s="152" t="s">
        <v>25</v>
      </c>
      <c r="J79" s="65" t="str">
        <f>IF(J12="","",J12)</f>
        <v>5. 9. 2016</v>
      </c>
      <c r="K79" s="55"/>
      <c r="L79" s="53"/>
    </row>
    <row r="80" spans="2:12" s="1" customFormat="1" ht="6.9" customHeight="1" x14ac:dyDescent="0.3">
      <c r="B80" s="33"/>
      <c r="C80" s="55"/>
      <c r="D80" s="55"/>
      <c r="E80" s="55"/>
      <c r="F80" s="55"/>
      <c r="G80" s="55"/>
      <c r="H80" s="55"/>
      <c r="I80" s="150"/>
      <c r="J80" s="55"/>
      <c r="K80" s="55"/>
      <c r="L80" s="53"/>
    </row>
    <row r="81" spans="2:65" s="1" customFormat="1" ht="13.2" x14ac:dyDescent="0.3">
      <c r="B81" s="33"/>
      <c r="C81" s="57" t="s">
        <v>29</v>
      </c>
      <c r="D81" s="55"/>
      <c r="E81" s="55"/>
      <c r="F81" s="151" t="str">
        <f>E15</f>
        <v>Město Č. Lípa</v>
      </c>
      <c r="G81" s="55"/>
      <c r="H81" s="55"/>
      <c r="I81" s="152" t="s">
        <v>35</v>
      </c>
      <c r="J81" s="151" t="str">
        <f>E21</f>
        <v xml:space="preserve"> </v>
      </c>
      <c r="K81" s="55"/>
      <c r="L81" s="53"/>
    </row>
    <row r="82" spans="2:65" s="1" customFormat="1" ht="14.4" customHeight="1" x14ac:dyDescent="0.3">
      <c r="B82" s="33"/>
      <c r="C82" s="57" t="s">
        <v>33</v>
      </c>
      <c r="D82" s="55"/>
      <c r="E82" s="55"/>
      <c r="F82" s="151" t="str">
        <f>IF(E18="","",E18)</f>
        <v/>
      </c>
      <c r="G82" s="55"/>
      <c r="H82" s="55"/>
      <c r="I82" s="150"/>
      <c r="J82" s="55"/>
      <c r="K82" s="55"/>
      <c r="L82" s="53"/>
    </row>
    <row r="83" spans="2:65" s="1" customFormat="1" ht="10.35" customHeight="1" x14ac:dyDescent="0.3">
      <c r="B83" s="33"/>
      <c r="C83" s="55"/>
      <c r="D83" s="55"/>
      <c r="E83" s="55"/>
      <c r="F83" s="55"/>
      <c r="G83" s="55"/>
      <c r="H83" s="55"/>
      <c r="I83" s="150"/>
      <c r="J83" s="55"/>
      <c r="K83" s="55"/>
      <c r="L83" s="53"/>
    </row>
    <row r="84" spans="2:65" s="9" customFormat="1" ht="29.25" customHeight="1" x14ac:dyDescent="0.3">
      <c r="B84" s="153"/>
      <c r="C84" s="154" t="s">
        <v>123</v>
      </c>
      <c r="D84" s="155" t="s">
        <v>59</v>
      </c>
      <c r="E84" s="155" t="s">
        <v>55</v>
      </c>
      <c r="F84" s="155" t="s">
        <v>124</v>
      </c>
      <c r="G84" s="155" t="s">
        <v>125</v>
      </c>
      <c r="H84" s="155" t="s">
        <v>126</v>
      </c>
      <c r="I84" s="156" t="s">
        <v>127</v>
      </c>
      <c r="J84" s="155" t="s">
        <v>104</v>
      </c>
      <c r="K84" s="157" t="s">
        <v>128</v>
      </c>
      <c r="L84" s="158"/>
      <c r="M84" s="73" t="s">
        <v>129</v>
      </c>
      <c r="N84" s="74" t="s">
        <v>44</v>
      </c>
      <c r="O84" s="74" t="s">
        <v>130</v>
      </c>
      <c r="P84" s="74" t="s">
        <v>131</v>
      </c>
      <c r="Q84" s="74" t="s">
        <v>132</v>
      </c>
      <c r="R84" s="74" t="s">
        <v>133</v>
      </c>
      <c r="S84" s="74" t="s">
        <v>134</v>
      </c>
      <c r="T84" s="75" t="s">
        <v>135</v>
      </c>
    </row>
    <row r="85" spans="2:65" s="1" customFormat="1" ht="29.25" customHeight="1" x14ac:dyDescent="0.35">
      <c r="B85" s="33"/>
      <c r="C85" s="79" t="s">
        <v>105</v>
      </c>
      <c r="D85" s="55"/>
      <c r="E85" s="55"/>
      <c r="F85" s="55"/>
      <c r="G85" s="55"/>
      <c r="H85" s="55"/>
      <c r="I85" s="150"/>
      <c r="J85" s="159">
        <f>BK85</f>
        <v>0</v>
      </c>
      <c r="K85" s="55"/>
      <c r="L85" s="53"/>
      <c r="M85" s="76"/>
      <c r="N85" s="77"/>
      <c r="O85" s="77"/>
      <c r="P85" s="160">
        <f>P86+P97</f>
        <v>0</v>
      </c>
      <c r="Q85" s="77"/>
      <c r="R85" s="160">
        <f>R86+R97</f>
        <v>0.39757599999999998</v>
      </c>
      <c r="S85" s="77"/>
      <c r="T85" s="161">
        <f>T86+T97</f>
        <v>0.22516</v>
      </c>
      <c r="AT85" s="16" t="s">
        <v>73</v>
      </c>
      <c r="AU85" s="16" t="s">
        <v>106</v>
      </c>
      <c r="BK85" s="162">
        <f>BK86+BK97</f>
        <v>0</v>
      </c>
    </row>
    <row r="86" spans="2:65" s="10" customFormat="1" ht="37.35" customHeight="1" x14ac:dyDescent="0.35">
      <c r="B86" s="163"/>
      <c r="C86" s="164"/>
      <c r="D86" s="165" t="s">
        <v>73</v>
      </c>
      <c r="E86" s="166" t="s">
        <v>136</v>
      </c>
      <c r="F86" s="166" t="s">
        <v>137</v>
      </c>
      <c r="G86" s="164"/>
      <c r="H86" s="164"/>
      <c r="I86" s="167"/>
      <c r="J86" s="168">
        <f>BK86</f>
        <v>0</v>
      </c>
      <c r="K86" s="164"/>
      <c r="L86" s="169"/>
      <c r="M86" s="170"/>
      <c r="N86" s="171"/>
      <c r="O86" s="171"/>
      <c r="P86" s="172">
        <f>P87+P90+P92</f>
        <v>0</v>
      </c>
      <c r="Q86" s="171"/>
      <c r="R86" s="172">
        <f>R87+R90+R92</f>
        <v>0.30382399999999998</v>
      </c>
      <c r="S86" s="171"/>
      <c r="T86" s="173">
        <f>T87+T90+T92</f>
        <v>0.1938</v>
      </c>
      <c r="AR86" s="174" t="s">
        <v>22</v>
      </c>
      <c r="AT86" s="175" t="s">
        <v>73</v>
      </c>
      <c r="AU86" s="175" t="s">
        <v>74</v>
      </c>
      <c r="AY86" s="174" t="s">
        <v>138</v>
      </c>
      <c r="BK86" s="176">
        <f>BK87+BK90+BK92</f>
        <v>0</v>
      </c>
    </row>
    <row r="87" spans="2:65" s="10" customFormat="1" ht="19.95" customHeight="1" x14ac:dyDescent="0.35">
      <c r="B87" s="163"/>
      <c r="C87" s="164"/>
      <c r="D87" s="177" t="s">
        <v>73</v>
      </c>
      <c r="E87" s="178" t="s">
        <v>139</v>
      </c>
      <c r="F87" s="178" t="s">
        <v>140</v>
      </c>
      <c r="G87" s="164"/>
      <c r="H87" s="164"/>
      <c r="I87" s="167"/>
      <c r="J87" s="179">
        <f>BK87</f>
        <v>0</v>
      </c>
      <c r="K87" s="164"/>
      <c r="L87" s="169"/>
      <c r="M87" s="170"/>
      <c r="N87" s="171"/>
      <c r="O87" s="171"/>
      <c r="P87" s="172">
        <f>SUM(P88:P89)</f>
        <v>0</v>
      </c>
      <c r="Q87" s="171"/>
      <c r="R87" s="172">
        <f>SUM(R88:R89)</f>
        <v>0.30382399999999998</v>
      </c>
      <c r="S87" s="171"/>
      <c r="T87" s="173">
        <f>SUM(T88:T89)</f>
        <v>0</v>
      </c>
      <c r="AR87" s="174" t="s">
        <v>22</v>
      </c>
      <c r="AT87" s="175" t="s">
        <v>73</v>
      </c>
      <c r="AU87" s="175" t="s">
        <v>22</v>
      </c>
      <c r="AY87" s="174" t="s">
        <v>138</v>
      </c>
      <c r="BK87" s="176">
        <f>SUM(BK88:BK89)</f>
        <v>0</v>
      </c>
    </row>
    <row r="88" spans="2:65" s="1" customFormat="1" ht="20.399999999999999" customHeight="1" x14ac:dyDescent="0.3">
      <c r="B88" s="33"/>
      <c r="C88" s="180" t="s">
        <v>22</v>
      </c>
      <c r="D88" s="180" t="s">
        <v>141</v>
      </c>
      <c r="E88" s="181" t="s">
        <v>167</v>
      </c>
      <c r="F88" s="182" t="s">
        <v>168</v>
      </c>
      <c r="G88" s="183" t="s">
        <v>144</v>
      </c>
      <c r="H88" s="184">
        <v>3.4</v>
      </c>
      <c r="I88" s="185"/>
      <c r="J88" s="186">
        <f>ROUND(I88*H88,2)</f>
        <v>0</v>
      </c>
      <c r="K88" s="182" t="s">
        <v>145</v>
      </c>
      <c r="L88" s="53"/>
      <c r="M88" s="187" t="s">
        <v>20</v>
      </c>
      <c r="N88" s="188" t="s">
        <v>45</v>
      </c>
      <c r="O88" s="34"/>
      <c r="P88" s="189">
        <f>O88*H88</f>
        <v>0</v>
      </c>
      <c r="Q88" s="189">
        <v>8.9359999999999995E-2</v>
      </c>
      <c r="R88" s="189">
        <f>Q88*H88</f>
        <v>0.30382399999999998</v>
      </c>
      <c r="S88" s="189">
        <v>0</v>
      </c>
      <c r="T88" s="190">
        <f>S88*H88</f>
        <v>0</v>
      </c>
      <c r="AR88" s="16" t="s">
        <v>146</v>
      </c>
      <c r="AT88" s="16" t="s">
        <v>141</v>
      </c>
      <c r="AU88" s="16" t="s">
        <v>82</v>
      </c>
      <c r="AY88" s="16" t="s">
        <v>138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22</v>
      </c>
      <c r="BK88" s="191">
        <f>ROUND(I88*H88,2)</f>
        <v>0</v>
      </c>
      <c r="BL88" s="16" t="s">
        <v>146</v>
      </c>
      <c r="BM88" s="16" t="s">
        <v>520</v>
      </c>
    </row>
    <row r="89" spans="2:65" s="11" customFormat="1" ht="12" x14ac:dyDescent="0.3">
      <c r="B89" s="192"/>
      <c r="C89" s="193"/>
      <c r="D89" s="204" t="s">
        <v>148</v>
      </c>
      <c r="E89" s="205" t="s">
        <v>20</v>
      </c>
      <c r="F89" s="206" t="s">
        <v>521</v>
      </c>
      <c r="G89" s="193"/>
      <c r="H89" s="207">
        <v>3.4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148</v>
      </c>
      <c r="AU89" s="203" t="s">
        <v>82</v>
      </c>
      <c r="AV89" s="11" t="s">
        <v>82</v>
      </c>
      <c r="AW89" s="11" t="s">
        <v>37</v>
      </c>
      <c r="AX89" s="11" t="s">
        <v>22</v>
      </c>
      <c r="AY89" s="203" t="s">
        <v>138</v>
      </c>
    </row>
    <row r="90" spans="2:65" s="10" customFormat="1" ht="29.85" customHeight="1" x14ac:dyDescent="0.35">
      <c r="B90" s="163"/>
      <c r="C90" s="164"/>
      <c r="D90" s="177" t="s">
        <v>73</v>
      </c>
      <c r="E90" s="178" t="s">
        <v>170</v>
      </c>
      <c r="F90" s="178" t="s">
        <v>171</v>
      </c>
      <c r="G90" s="164"/>
      <c r="H90" s="164"/>
      <c r="I90" s="167"/>
      <c r="J90" s="179">
        <f>BK90</f>
        <v>0</v>
      </c>
      <c r="K90" s="164"/>
      <c r="L90" s="169"/>
      <c r="M90" s="170"/>
      <c r="N90" s="171"/>
      <c r="O90" s="171"/>
      <c r="P90" s="172">
        <f>P91</f>
        <v>0</v>
      </c>
      <c r="Q90" s="171"/>
      <c r="R90" s="172">
        <f>R91</f>
        <v>0</v>
      </c>
      <c r="S90" s="171"/>
      <c r="T90" s="173">
        <f>T91</f>
        <v>0.1938</v>
      </c>
      <c r="AR90" s="174" t="s">
        <v>22</v>
      </c>
      <c r="AT90" s="175" t="s">
        <v>73</v>
      </c>
      <c r="AU90" s="175" t="s">
        <v>22</v>
      </c>
      <c r="AY90" s="174" t="s">
        <v>138</v>
      </c>
      <c r="BK90" s="176">
        <f>BK91</f>
        <v>0</v>
      </c>
    </row>
    <row r="91" spans="2:65" s="1" customFormat="1" ht="28.8" customHeight="1" x14ac:dyDescent="0.3">
      <c r="B91" s="33"/>
      <c r="C91" s="180" t="s">
        <v>82</v>
      </c>
      <c r="D91" s="180" t="s">
        <v>141</v>
      </c>
      <c r="E91" s="181" t="s">
        <v>172</v>
      </c>
      <c r="F91" s="182" t="s">
        <v>173</v>
      </c>
      <c r="G91" s="183" t="s">
        <v>144</v>
      </c>
      <c r="H91" s="184">
        <v>3.4</v>
      </c>
      <c r="I91" s="185"/>
      <c r="J91" s="186">
        <f>ROUND(I91*H91,2)</f>
        <v>0</v>
      </c>
      <c r="K91" s="182" t="s">
        <v>145</v>
      </c>
      <c r="L91" s="53"/>
      <c r="M91" s="187" t="s">
        <v>20</v>
      </c>
      <c r="N91" s="188" t="s">
        <v>45</v>
      </c>
      <c r="O91" s="34"/>
      <c r="P91" s="189">
        <f>O91*H91</f>
        <v>0</v>
      </c>
      <c r="Q91" s="189">
        <v>0</v>
      </c>
      <c r="R91" s="189">
        <f>Q91*H91</f>
        <v>0</v>
      </c>
      <c r="S91" s="189">
        <v>5.7000000000000002E-2</v>
      </c>
      <c r="T91" s="190">
        <f>S91*H91</f>
        <v>0.1938</v>
      </c>
      <c r="AR91" s="16" t="s">
        <v>146</v>
      </c>
      <c r="AT91" s="16" t="s">
        <v>141</v>
      </c>
      <c r="AU91" s="16" t="s">
        <v>82</v>
      </c>
      <c r="AY91" s="16" t="s">
        <v>138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22</v>
      </c>
      <c r="BK91" s="191">
        <f>ROUND(I91*H91,2)</f>
        <v>0</v>
      </c>
      <c r="BL91" s="16" t="s">
        <v>146</v>
      </c>
      <c r="BM91" s="16" t="s">
        <v>522</v>
      </c>
    </row>
    <row r="92" spans="2:65" s="10" customFormat="1" ht="29.85" customHeight="1" x14ac:dyDescent="0.35">
      <c r="B92" s="163"/>
      <c r="C92" s="164"/>
      <c r="D92" s="177" t="s">
        <v>73</v>
      </c>
      <c r="E92" s="178" t="s">
        <v>181</v>
      </c>
      <c r="F92" s="178" t="s">
        <v>182</v>
      </c>
      <c r="G92" s="164"/>
      <c r="H92" s="164"/>
      <c r="I92" s="167"/>
      <c r="J92" s="179">
        <f>BK92</f>
        <v>0</v>
      </c>
      <c r="K92" s="164"/>
      <c r="L92" s="169"/>
      <c r="M92" s="170"/>
      <c r="N92" s="171"/>
      <c r="O92" s="171"/>
      <c r="P92" s="172">
        <f>SUM(P93:P96)</f>
        <v>0</v>
      </c>
      <c r="Q92" s="171"/>
      <c r="R92" s="172">
        <f>SUM(R93:R96)</f>
        <v>0</v>
      </c>
      <c r="S92" s="171"/>
      <c r="T92" s="173">
        <f>SUM(T93:T96)</f>
        <v>0</v>
      </c>
      <c r="AR92" s="174" t="s">
        <v>22</v>
      </c>
      <c r="AT92" s="175" t="s">
        <v>73</v>
      </c>
      <c r="AU92" s="175" t="s">
        <v>22</v>
      </c>
      <c r="AY92" s="174" t="s">
        <v>138</v>
      </c>
      <c r="BK92" s="176">
        <f>SUM(BK93:BK96)</f>
        <v>0</v>
      </c>
    </row>
    <row r="93" spans="2:65" s="1" customFormat="1" ht="28.8" customHeight="1" x14ac:dyDescent="0.3">
      <c r="B93" s="33"/>
      <c r="C93" s="180" t="s">
        <v>153</v>
      </c>
      <c r="D93" s="180" t="s">
        <v>141</v>
      </c>
      <c r="E93" s="181" t="s">
        <v>183</v>
      </c>
      <c r="F93" s="182" t="s">
        <v>184</v>
      </c>
      <c r="G93" s="183" t="s">
        <v>185</v>
      </c>
      <c r="H93" s="184">
        <v>0.22500000000000001</v>
      </c>
      <c r="I93" s="185"/>
      <c r="J93" s="186">
        <f>ROUND(I93*H93,2)</f>
        <v>0</v>
      </c>
      <c r="K93" s="182" t="s">
        <v>145</v>
      </c>
      <c r="L93" s="53"/>
      <c r="M93" s="187" t="s">
        <v>20</v>
      </c>
      <c r="N93" s="188" t="s">
        <v>45</v>
      </c>
      <c r="O93" s="34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6" t="s">
        <v>146</v>
      </c>
      <c r="AT93" s="16" t="s">
        <v>141</v>
      </c>
      <c r="AU93" s="16" t="s">
        <v>82</v>
      </c>
      <c r="AY93" s="16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22</v>
      </c>
      <c r="BK93" s="191">
        <f>ROUND(I93*H93,2)</f>
        <v>0</v>
      </c>
      <c r="BL93" s="16" t="s">
        <v>146</v>
      </c>
      <c r="BM93" s="16" t="s">
        <v>523</v>
      </c>
    </row>
    <row r="94" spans="2:65" s="1" customFormat="1" ht="28.8" customHeight="1" x14ac:dyDescent="0.3">
      <c r="B94" s="33"/>
      <c r="C94" s="180" t="s">
        <v>146</v>
      </c>
      <c r="D94" s="180" t="s">
        <v>141</v>
      </c>
      <c r="E94" s="181" t="s">
        <v>187</v>
      </c>
      <c r="F94" s="182" t="s">
        <v>188</v>
      </c>
      <c r="G94" s="183" t="s">
        <v>185</v>
      </c>
      <c r="H94" s="184">
        <v>3.15</v>
      </c>
      <c r="I94" s="185"/>
      <c r="J94" s="186">
        <f>ROUND(I94*H94,2)</f>
        <v>0</v>
      </c>
      <c r="K94" s="182" t="s">
        <v>145</v>
      </c>
      <c r="L94" s="53"/>
      <c r="M94" s="187" t="s">
        <v>20</v>
      </c>
      <c r="N94" s="188" t="s">
        <v>45</v>
      </c>
      <c r="O94" s="34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6" t="s">
        <v>146</v>
      </c>
      <c r="AT94" s="16" t="s">
        <v>141</v>
      </c>
      <c r="AU94" s="16" t="s">
        <v>82</v>
      </c>
      <c r="AY94" s="16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6" t="s">
        <v>22</v>
      </c>
      <c r="BK94" s="191">
        <f>ROUND(I94*H94,2)</f>
        <v>0</v>
      </c>
      <c r="BL94" s="16" t="s">
        <v>146</v>
      </c>
      <c r="BM94" s="16" t="s">
        <v>524</v>
      </c>
    </row>
    <row r="95" spans="2:65" s="11" customFormat="1" ht="12" x14ac:dyDescent="0.3">
      <c r="B95" s="192"/>
      <c r="C95" s="193"/>
      <c r="D95" s="194" t="s">
        <v>148</v>
      </c>
      <c r="E95" s="193"/>
      <c r="F95" s="196" t="s">
        <v>525</v>
      </c>
      <c r="G95" s="193"/>
      <c r="H95" s="197">
        <v>3.15</v>
      </c>
      <c r="I95" s="198"/>
      <c r="J95" s="193"/>
      <c r="K95" s="193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148</v>
      </c>
      <c r="AU95" s="203" t="s">
        <v>82</v>
      </c>
      <c r="AV95" s="11" t="s">
        <v>82</v>
      </c>
      <c r="AW95" s="11" t="s">
        <v>4</v>
      </c>
      <c r="AX95" s="11" t="s">
        <v>22</v>
      </c>
      <c r="AY95" s="203" t="s">
        <v>138</v>
      </c>
    </row>
    <row r="96" spans="2:65" s="1" customFormat="1" ht="20.399999999999999" customHeight="1" x14ac:dyDescent="0.3">
      <c r="B96" s="33"/>
      <c r="C96" s="180" t="s">
        <v>166</v>
      </c>
      <c r="D96" s="180" t="s">
        <v>141</v>
      </c>
      <c r="E96" s="181" t="s">
        <v>191</v>
      </c>
      <c r="F96" s="182" t="s">
        <v>192</v>
      </c>
      <c r="G96" s="183" t="s">
        <v>185</v>
      </c>
      <c r="H96" s="184">
        <v>0.22500000000000001</v>
      </c>
      <c r="I96" s="185"/>
      <c r="J96" s="186">
        <f>ROUND(I96*H96,2)</f>
        <v>0</v>
      </c>
      <c r="K96" s="182" t="s">
        <v>145</v>
      </c>
      <c r="L96" s="53"/>
      <c r="M96" s="187" t="s">
        <v>20</v>
      </c>
      <c r="N96" s="188" t="s">
        <v>45</v>
      </c>
      <c r="O96" s="34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16" t="s">
        <v>146</v>
      </c>
      <c r="AT96" s="16" t="s">
        <v>141</v>
      </c>
      <c r="AU96" s="16" t="s">
        <v>82</v>
      </c>
      <c r="AY96" s="16" t="s">
        <v>138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22</v>
      </c>
      <c r="BK96" s="191">
        <f>ROUND(I96*H96,2)</f>
        <v>0</v>
      </c>
      <c r="BL96" s="16" t="s">
        <v>146</v>
      </c>
      <c r="BM96" s="16" t="s">
        <v>526</v>
      </c>
    </row>
    <row r="97" spans="2:65" s="10" customFormat="1" ht="37.35" customHeight="1" x14ac:dyDescent="0.35">
      <c r="B97" s="163"/>
      <c r="C97" s="164"/>
      <c r="D97" s="165" t="s">
        <v>73</v>
      </c>
      <c r="E97" s="166" t="s">
        <v>194</v>
      </c>
      <c r="F97" s="166" t="s">
        <v>195</v>
      </c>
      <c r="G97" s="164"/>
      <c r="H97" s="164"/>
      <c r="I97" s="167"/>
      <c r="J97" s="168">
        <f>BK97</f>
        <v>0</v>
      </c>
      <c r="K97" s="164"/>
      <c r="L97" s="169"/>
      <c r="M97" s="170"/>
      <c r="N97" s="171"/>
      <c r="O97" s="171"/>
      <c r="P97" s="172">
        <f>P98+P101+P103+P107</f>
        <v>0</v>
      </c>
      <c r="Q97" s="171"/>
      <c r="R97" s="172">
        <f>R98+R101+R103+R107</f>
        <v>9.3752000000000002E-2</v>
      </c>
      <c r="S97" s="171"/>
      <c r="T97" s="173">
        <f>T98+T101+T103+T107</f>
        <v>3.1359999999999999E-2</v>
      </c>
      <c r="AR97" s="174" t="s">
        <v>82</v>
      </c>
      <c r="AT97" s="175" t="s">
        <v>73</v>
      </c>
      <c r="AU97" s="175" t="s">
        <v>74</v>
      </c>
      <c r="AY97" s="174" t="s">
        <v>138</v>
      </c>
      <c r="BK97" s="176">
        <f>BK98+BK101+BK103+BK107</f>
        <v>0</v>
      </c>
    </row>
    <row r="98" spans="2:65" s="10" customFormat="1" ht="19.95" customHeight="1" x14ac:dyDescent="0.35">
      <c r="B98" s="163"/>
      <c r="C98" s="164"/>
      <c r="D98" s="177" t="s">
        <v>73</v>
      </c>
      <c r="E98" s="178" t="s">
        <v>207</v>
      </c>
      <c r="F98" s="178" t="s">
        <v>208</v>
      </c>
      <c r="G98" s="164"/>
      <c r="H98" s="164"/>
      <c r="I98" s="167"/>
      <c r="J98" s="179">
        <f>BK98</f>
        <v>0</v>
      </c>
      <c r="K98" s="164"/>
      <c r="L98" s="169"/>
      <c r="M98" s="170"/>
      <c r="N98" s="171"/>
      <c r="O98" s="171"/>
      <c r="P98" s="172">
        <f>SUM(P99:P100)</f>
        <v>0</v>
      </c>
      <c r="Q98" s="171"/>
      <c r="R98" s="172">
        <f>SUM(R99:R100)</f>
        <v>1.48E-3</v>
      </c>
      <c r="S98" s="171"/>
      <c r="T98" s="173">
        <f>SUM(T99:T100)</f>
        <v>3.0999999999999999E-3</v>
      </c>
      <c r="AR98" s="174" t="s">
        <v>82</v>
      </c>
      <c r="AT98" s="175" t="s">
        <v>73</v>
      </c>
      <c r="AU98" s="175" t="s">
        <v>22</v>
      </c>
      <c r="AY98" s="174" t="s">
        <v>138</v>
      </c>
      <c r="BK98" s="176">
        <f>SUM(BK99:BK100)</f>
        <v>0</v>
      </c>
    </row>
    <row r="99" spans="2:65" s="1" customFormat="1" ht="20.399999999999999" customHeight="1" x14ac:dyDescent="0.3">
      <c r="B99" s="33"/>
      <c r="C99" s="180" t="s">
        <v>139</v>
      </c>
      <c r="D99" s="180" t="s">
        <v>141</v>
      </c>
      <c r="E99" s="181" t="s">
        <v>210</v>
      </c>
      <c r="F99" s="182" t="s">
        <v>211</v>
      </c>
      <c r="G99" s="183" t="s">
        <v>212</v>
      </c>
      <c r="H99" s="184">
        <v>1</v>
      </c>
      <c r="I99" s="185"/>
      <c r="J99" s="186">
        <f>ROUND(I99*H99,2)</f>
        <v>0</v>
      </c>
      <c r="K99" s="182" t="s">
        <v>145</v>
      </c>
      <c r="L99" s="53"/>
      <c r="M99" s="187" t="s">
        <v>20</v>
      </c>
      <c r="N99" s="188" t="s">
        <v>45</v>
      </c>
      <c r="O99" s="34"/>
      <c r="P99" s="189">
        <f>O99*H99</f>
        <v>0</v>
      </c>
      <c r="Q99" s="189">
        <v>1.48E-3</v>
      </c>
      <c r="R99" s="189">
        <f>Q99*H99</f>
        <v>1.48E-3</v>
      </c>
      <c r="S99" s="189">
        <v>0</v>
      </c>
      <c r="T99" s="190">
        <f>S99*H99</f>
        <v>0</v>
      </c>
      <c r="AR99" s="16" t="s">
        <v>201</v>
      </c>
      <c r="AT99" s="16" t="s">
        <v>141</v>
      </c>
      <c r="AU99" s="16" t="s">
        <v>82</v>
      </c>
      <c r="AY99" s="16" t="s">
        <v>138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22</v>
      </c>
      <c r="BK99" s="191">
        <f>ROUND(I99*H99,2)</f>
        <v>0</v>
      </c>
      <c r="BL99" s="16" t="s">
        <v>201</v>
      </c>
      <c r="BM99" s="16" t="s">
        <v>527</v>
      </c>
    </row>
    <row r="100" spans="2:65" s="1" customFormat="1" ht="20.399999999999999" customHeight="1" x14ac:dyDescent="0.3">
      <c r="B100" s="33"/>
      <c r="C100" s="180" t="s">
        <v>176</v>
      </c>
      <c r="D100" s="180" t="s">
        <v>141</v>
      </c>
      <c r="E100" s="181" t="s">
        <v>224</v>
      </c>
      <c r="F100" s="182" t="s">
        <v>225</v>
      </c>
      <c r="G100" s="183" t="s">
        <v>212</v>
      </c>
      <c r="H100" s="184">
        <v>1</v>
      </c>
      <c r="I100" s="185"/>
      <c r="J100" s="186">
        <f>ROUND(I100*H100,2)</f>
        <v>0</v>
      </c>
      <c r="K100" s="182" t="s">
        <v>145</v>
      </c>
      <c r="L100" s="53"/>
      <c r="M100" s="187" t="s">
        <v>20</v>
      </c>
      <c r="N100" s="188" t="s">
        <v>45</v>
      </c>
      <c r="O100" s="34"/>
      <c r="P100" s="189">
        <f>O100*H100</f>
        <v>0</v>
      </c>
      <c r="Q100" s="189">
        <v>0</v>
      </c>
      <c r="R100" s="189">
        <f>Q100*H100</f>
        <v>0</v>
      </c>
      <c r="S100" s="189">
        <v>3.0999999999999999E-3</v>
      </c>
      <c r="T100" s="190">
        <f>S100*H100</f>
        <v>3.0999999999999999E-3</v>
      </c>
      <c r="AR100" s="16" t="s">
        <v>201</v>
      </c>
      <c r="AT100" s="16" t="s">
        <v>141</v>
      </c>
      <c r="AU100" s="16" t="s">
        <v>82</v>
      </c>
      <c r="AY100" s="16" t="s">
        <v>138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22</v>
      </c>
      <c r="BK100" s="191">
        <f>ROUND(I100*H100,2)</f>
        <v>0</v>
      </c>
      <c r="BL100" s="16" t="s">
        <v>201</v>
      </c>
      <c r="BM100" s="16" t="s">
        <v>528</v>
      </c>
    </row>
    <row r="101" spans="2:65" s="10" customFormat="1" ht="29.85" customHeight="1" x14ac:dyDescent="0.35">
      <c r="B101" s="163"/>
      <c r="C101" s="164"/>
      <c r="D101" s="177" t="s">
        <v>73</v>
      </c>
      <c r="E101" s="178" t="s">
        <v>529</v>
      </c>
      <c r="F101" s="178" t="s">
        <v>530</v>
      </c>
      <c r="G101" s="164"/>
      <c r="H101" s="164"/>
      <c r="I101" s="167"/>
      <c r="J101" s="179">
        <f>BK101</f>
        <v>0</v>
      </c>
      <c r="K101" s="164"/>
      <c r="L101" s="169"/>
      <c r="M101" s="170"/>
      <c r="N101" s="171"/>
      <c r="O101" s="171"/>
      <c r="P101" s="172">
        <f>P102</f>
        <v>0</v>
      </c>
      <c r="Q101" s="171"/>
      <c r="R101" s="172">
        <f>R102</f>
        <v>1.2999999999999999E-4</v>
      </c>
      <c r="S101" s="171"/>
      <c r="T101" s="173">
        <f>T102</f>
        <v>0</v>
      </c>
      <c r="AR101" s="174" t="s">
        <v>82</v>
      </c>
      <c r="AT101" s="175" t="s">
        <v>73</v>
      </c>
      <c r="AU101" s="175" t="s">
        <v>22</v>
      </c>
      <c r="AY101" s="174" t="s">
        <v>138</v>
      </c>
      <c r="BK101" s="176">
        <f>BK102</f>
        <v>0</v>
      </c>
    </row>
    <row r="102" spans="2:65" s="1" customFormat="1" ht="20.399999999999999" customHeight="1" x14ac:dyDescent="0.3">
      <c r="B102" s="33"/>
      <c r="C102" s="180" t="s">
        <v>163</v>
      </c>
      <c r="D102" s="180" t="s">
        <v>141</v>
      </c>
      <c r="E102" s="181" t="s">
        <v>531</v>
      </c>
      <c r="F102" s="182" t="s">
        <v>532</v>
      </c>
      <c r="G102" s="183" t="s">
        <v>212</v>
      </c>
      <c r="H102" s="184">
        <v>1</v>
      </c>
      <c r="I102" s="185"/>
      <c r="J102" s="186">
        <f>ROUND(I102*H102,2)</f>
        <v>0</v>
      </c>
      <c r="K102" s="182" t="s">
        <v>20</v>
      </c>
      <c r="L102" s="53"/>
      <c r="M102" s="187" t="s">
        <v>20</v>
      </c>
      <c r="N102" s="188" t="s">
        <v>45</v>
      </c>
      <c r="O102" s="34"/>
      <c r="P102" s="189">
        <f>O102*H102</f>
        <v>0</v>
      </c>
      <c r="Q102" s="189">
        <v>1.2999999999999999E-4</v>
      </c>
      <c r="R102" s="189">
        <f>Q102*H102</f>
        <v>1.2999999999999999E-4</v>
      </c>
      <c r="S102" s="189">
        <v>0</v>
      </c>
      <c r="T102" s="190">
        <f>S102*H102</f>
        <v>0</v>
      </c>
      <c r="AR102" s="16" t="s">
        <v>201</v>
      </c>
      <c r="AT102" s="16" t="s">
        <v>141</v>
      </c>
      <c r="AU102" s="16" t="s">
        <v>82</v>
      </c>
      <c r="AY102" s="16" t="s">
        <v>138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22</v>
      </c>
      <c r="BK102" s="191">
        <f>ROUND(I102*H102,2)</f>
        <v>0</v>
      </c>
      <c r="BL102" s="16" t="s">
        <v>201</v>
      </c>
      <c r="BM102" s="16" t="s">
        <v>533</v>
      </c>
    </row>
    <row r="103" spans="2:65" s="10" customFormat="1" ht="29.85" customHeight="1" x14ac:dyDescent="0.35">
      <c r="B103" s="163"/>
      <c r="C103" s="164"/>
      <c r="D103" s="177" t="s">
        <v>73</v>
      </c>
      <c r="E103" s="178" t="s">
        <v>341</v>
      </c>
      <c r="F103" s="178" t="s">
        <v>342</v>
      </c>
      <c r="G103" s="164"/>
      <c r="H103" s="164"/>
      <c r="I103" s="167"/>
      <c r="J103" s="179">
        <f>BK103</f>
        <v>0</v>
      </c>
      <c r="K103" s="164"/>
      <c r="L103" s="169"/>
      <c r="M103" s="170"/>
      <c r="N103" s="171"/>
      <c r="O103" s="171"/>
      <c r="P103" s="172">
        <f>SUM(P104:P106)</f>
        <v>0</v>
      </c>
      <c r="Q103" s="171"/>
      <c r="R103" s="172">
        <f>SUM(R104:R106)</f>
        <v>7.1298E-2</v>
      </c>
      <c r="S103" s="171"/>
      <c r="T103" s="173">
        <f>SUM(T104:T106)</f>
        <v>0</v>
      </c>
      <c r="AR103" s="174" t="s">
        <v>82</v>
      </c>
      <c r="AT103" s="175" t="s">
        <v>73</v>
      </c>
      <c r="AU103" s="175" t="s">
        <v>22</v>
      </c>
      <c r="AY103" s="174" t="s">
        <v>138</v>
      </c>
      <c r="BK103" s="176">
        <f>SUM(BK104:BK106)</f>
        <v>0</v>
      </c>
    </row>
    <row r="104" spans="2:65" s="1" customFormat="1" ht="28.8" customHeight="1" x14ac:dyDescent="0.3">
      <c r="B104" s="33"/>
      <c r="C104" s="180" t="s">
        <v>170</v>
      </c>
      <c r="D104" s="180" t="s">
        <v>141</v>
      </c>
      <c r="E104" s="181" t="s">
        <v>355</v>
      </c>
      <c r="F104" s="182" t="s">
        <v>356</v>
      </c>
      <c r="G104" s="183" t="s">
        <v>144</v>
      </c>
      <c r="H104" s="184">
        <v>3.4</v>
      </c>
      <c r="I104" s="185"/>
      <c r="J104" s="186">
        <f>ROUND(I104*H104,2)</f>
        <v>0</v>
      </c>
      <c r="K104" s="182" t="s">
        <v>145</v>
      </c>
      <c r="L104" s="53"/>
      <c r="M104" s="187" t="s">
        <v>20</v>
      </c>
      <c r="N104" s="188" t="s">
        <v>45</v>
      </c>
      <c r="O104" s="34"/>
      <c r="P104" s="189">
        <f>O104*H104</f>
        <v>0</v>
      </c>
      <c r="Q104" s="189">
        <v>3.9199999999999999E-3</v>
      </c>
      <c r="R104" s="189">
        <f>Q104*H104</f>
        <v>1.3328E-2</v>
      </c>
      <c r="S104" s="189">
        <v>0</v>
      </c>
      <c r="T104" s="190">
        <f>S104*H104</f>
        <v>0</v>
      </c>
      <c r="AR104" s="16" t="s">
        <v>201</v>
      </c>
      <c r="AT104" s="16" t="s">
        <v>141</v>
      </c>
      <c r="AU104" s="16" t="s">
        <v>82</v>
      </c>
      <c r="AY104" s="16" t="s">
        <v>138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22</v>
      </c>
      <c r="BK104" s="191">
        <f>ROUND(I104*H104,2)</f>
        <v>0</v>
      </c>
      <c r="BL104" s="16" t="s">
        <v>201</v>
      </c>
      <c r="BM104" s="16" t="s">
        <v>534</v>
      </c>
    </row>
    <row r="105" spans="2:65" s="1" customFormat="1" ht="28.8" customHeight="1" x14ac:dyDescent="0.3">
      <c r="B105" s="33"/>
      <c r="C105" s="219" t="s">
        <v>27</v>
      </c>
      <c r="D105" s="219" t="s">
        <v>160</v>
      </c>
      <c r="E105" s="220" t="s">
        <v>360</v>
      </c>
      <c r="F105" s="221" t="s">
        <v>361</v>
      </c>
      <c r="G105" s="222" t="s">
        <v>144</v>
      </c>
      <c r="H105" s="223">
        <v>3.74</v>
      </c>
      <c r="I105" s="224"/>
      <c r="J105" s="225">
        <f>ROUND(I105*H105,2)</f>
        <v>0</v>
      </c>
      <c r="K105" s="221" t="s">
        <v>145</v>
      </c>
      <c r="L105" s="226"/>
      <c r="M105" s="227" t="s">
        <v>20</v>
      </c>
      <c r="N105" s="228" t="s">
        <v>45</v>
      </c>
      <c r="O105" s="34"/>
      <c r="P105" s="189">
        <f>O105*H105</f>
        <v>0</v>
      </c>
      <c r="Q105" s="189">
        <v>1.55E-2</v>
      </c>
      <c r="R105" s="189">
        <f>Q105*H105</f>
        <v>5.7970000000000001E-2</v>
      </c>
      <c r="S105" s="189">
        <v>0</v>
      </c>
      <c r="T105" s="190">
        <f>S105*H105</f>
        <v>0</v>
      </c>
      <c r="AR105" s="16" t="s">
        <v>222</v>
      </c>
      <c r="AT105" s="16" t="s">
        <v>160</v>
      </c>
      <c r="AU105" s="16" t="s">
        <v>82</v>
      </c>
      <c r="AY105" s="16" t="s">
        <v>138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22</v>
      </c>
      <c r="BK105" s="191">
        <f>ROUND(I105*H105,2)</f>
        <v>0</v>
      </c>
      <c r="BL105" s="16" t="s">
        <v>201</v>
      </c>
      <c r="BM105" s="16" t="s">
        <v>535</v>
      </c>
    </row>
    <row r="106" spans="2:65" s="11" customFormat="1" ht="12" x14ac:dyDescent="0.3">
      <c r="B106" s="192"/>
      <c r="C106" s="193"/>
      <c r="D106" s="204" t="s">
        <v>148</v>
      </c>
      <c r="E106" s="193"/>
      <c r="F106" s="206" t="s">
        <v>536</v>
      </c>
      <c r="G106" s="193"/>
      <c r="H106" s="207">
        <v>3.74</v>
      </c>
      <c r="I106" s="198"/>
      <c r="J106" s="193"/>
      <c r="K106" s="193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148</v>
      </c>
      <c r="AU106" s="203" t="s">
        <v>82</v>
      </c>
      <c r="AV106" s="11" t="s">
        <v>82</v>
      </c>
      <c r="AW106" s="11" t="s">
        <v>4</v>
      </c>
      <c r="AX106" s="11" t="s">
        <v>22</v>
      </c>
      <c r="AY106" s="203" t="s">
        <v>138</v>
      </c>
    </row>
    <row r="107" spans="2:65" s="10" customFormat="1" ht="29.85" customHeight="1" x14ac:dyDescent="0.35">
      <c r="B107" s="163"/>
      <c r="C107" s="164"/>
      <c r="D107" s="177" t="s">
        <v>73</v>
      </c>
      <c r="E107" s="178" t="s">
        <v>374</v>
      </c>
      <c r="F107" s="178" t="s">
        <v>375</v>
      </c>
      <c r="G107" s="164"/>
      <c r="H107" s="164"/>
      <c r="I107" s="167"/>
      <c r="J107" s="179">
        <f>BK107</f>
        <v>0</v>
      </c>
      <c r="K107" s="164"/>
      <c r="L107" s="169"/>
      <c r="M107" s="170"/>
      <c r="N107" s="171"/>
      <c r="O107" s="171"/>
      <c r="P107" s="172">
        <f>SUM(P108:P112)</f>
        <v>0</v>
      </c>
      <c r="Q107" s="171"/>
      <c r="R107" s="172">
        <f>SUM(R108:R112)</f>
        <v>2.0844000000000001E-2</v>
      </c>
      <c r="S107" s="171"/>
      <c r="T107" s="173">
        <f>SUM(T108:T112)</f>
        <v>2.8259999999999997E-2</v>
      </c>
      <c r="AR107" s="174" t="s">
        <v>82</v>
      </c>
      <c r="AT107" s="175" t="s">
        <v>73</v>
      </c>
      <c r="AU107" s="175" t="s">
        <v>22</v>
      </c>
      <c r="AY107" s="174" t="s">
        <v>138</v>
      </c>
      <c r="BK107" s="176">
        <f>SUM(BK108:BK112)</f>
        <v>0</v>
      </c>
    </row>
    <row r="108" spans="2:65" s="1" customFormat="1" ht="20.399999999999999" customHeight="1" x14ac:dyDescent="0.3">
      <c r="B108" s="33"/>
      <c r="C108" s="180" t="s">
        <v>198</v>
      </c>
      <c r="D108" s="180" t="s">
        <v>141</v>
      </c>
      <c r="E108" s="181" t="s">
        <v>537</v>
      </c>
      <c r="F108" s="182" t="s">
        <v>538</v>
      </c>
      <c r="G108" s="183" t="s">
        <v>144</v>
      </c>
      <c r="H108" s="184">
        <v>1.8</v>
      </c>
      <c r="I108" s="185"/>
      <c r="J108" s="186">
        <f>ROUND(I108*H108,2)</f>
        <v>0</v>
      </c>
      <c r="K108" s="182" t="s">
        <v>20</v>
      </c>
      <c r="L108" s="53"/>
      <c r="M108" s="187" t="s">
        <v>20</v>
      </c>
      <c r="N108" s="188" t="s">
        <v>45</v>
      </c>
      <c r="O108" s="34"/>
      <c r="P108" s="189">
        <f>O108*H108</f>
        <v>0</v>
      </c>
      <c r="Q108" s="189">
        <v>0</v>
      </c>
      <c r="R108" s="189">
        <f>Q108*H108</f>
        <v>0</v>
      </c>
      <c r="S108" s="189">
        <v>1.5699999999999999E-2</v>
      </c>
      <c r="T108" s="190">
        <f>S108*H108</f>
        <v>2.8259999999999997E-2</v>
      </c>
      <c r="AR108" s="16" t="s">
        <v>201</v>
      </c>
      <c r="AT108" s="16" t="s">
        <v>141</v>
      </c>
      <c r="AU108" s="16" t="s">
        <v>82</v>
      </c>
      <c r="AY108" s="16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22</v>
      </c>
      <c r="BK108" s="191">
        <f>ROUND(I108*H108,2)</f>
        <v>0</v>
      </c>
      <c r="BL108" s="16" t="s">
        <v>201</v>
      </c>
      <c r="BM108" s="16" t="s">
        <v>539</v>
      </c>
    </row>
    <row r="109" spans="2:65" s="1" customFormat="1" ht="28.8" customHeight="1" x14ac:dyDescent="0.3">
      <c r="B109" s="33"/>
      <c r="C109" s="180" t="s">
        <v>203</v>
      </c>
      <c r="D109" s="180" t="s">
        <v>141</v>
      </c>
      <c r="E109" s="181" t="s">
        <v>387</v>
      </c>
      <c r="F109" s="182" t="s">
        <v>388</v>
      </c>
      <c r="G109" s="183" t="s">
        <v>144</v>
      </c>
      <c r="H109" s="184">
        <v>1.8</v>
      </c>
      <c r="I109" s="185"/>
      <c r="J109" s="186">
        <f>ROUND(I109*H109,2)</f>
        <v>0</v>
      </c>
      <c r="K109" s="182" t="s">
        <v>145</v>
      </c>
      <c r="L109" s="53"/>
      <c r="M109" s="187" t="s">
        <v>20</v>
      </c>
      <c r="N109" s="188" t="s">
        <v>45</v>
      </c>
      <c r="O109" s="34"/>
      <c r="P109" s="189">
        <f>O109*H109</f>
        <v>0</v>
      </c>
      <c r="Q109" s="189">
        <v>5.8E-4</v>
      </c>
      <c r="R109" s="189">
        <f>Q109*H109</f>
        <v>1.044E-3</v>
      </c>
      <c r="S109" s="189">
        <v>0</v>
      </c>
      <c r="T109" s="190">
        <f>S109*H109</f>
        <v>0</v>
      </c>
      <c r="AR109" s="16" t="s">
        <v>201</v>
      </c>
      <c r="AT109" s="16" t="s">
        <v>141</v>
      </c>
      <c r="AU109" s="16" t="s">
        <v>82</v>
      </c>
      <c r="AY109" s="16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22</v>
      </c>
      <c r="BK109" s="191">
        <f>ROUND(I109*H109,2)</f>
        <v>0</v>
      </c>
      <c r="BL109" s="16" t="s">
        <v>201</v>
      </c>
      <c r="BM109" s="16" t="s">
        <v>540</v>
      </c>
    </row>
    <row r="110" spans="2:65" s="11" customFormat="1" ht="12" x14ac:dyDescent="0.3">
      <c r="B110" s="192"/>
      <c r="C110" s="193"/>
      <c r="D110" s="194" t="s">
        <v>148</v>
      </c>
      <c r="E110" s="195" t="s">
        <v>20</v>
      </c>
      <c r="F110" s="196" t="s">
        <v>541</v>
      </c>
      <c r="G110" s="193"/>
      <c r="H110" s="197">
        <v>1.8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148</v>
      </c>
      <c r="AU110" s="203" t="s">
        <v>82</v>
      </c>
      <c r="AV110" s="11" t="s">
        <v>82</v>
      </c>
      <c r="AW110" s="11" t="s">
        <v>37</v>
      </c>
      <c r="AX110" s="11" t="s">
        <v>22</v>
      </c>
      <c r="AY110" s="203" t="s">
        <v>138</v>
      </c>
    </row>
    <row r="111" spans="2:65" s="1" customFormat="1" ht="20.399999999999999" customHeight="1" x14ac:dyDescent="0.3">
      <c r="B111" s="33"/>
      <c r="C111" s="219" t="s">
        <v>209</v>
      </c>
      <c r="D111" s="219" t="s">
        <v>160</v>
      </c>
      <c r="E111" s="220" t="s">
        <v>392</v>
      </c>
      <c r="F111" s="221" t="s">
        <v>393</v>
      </c>
      <c r="G111" s="222" t="s">
        <v>144</v>
      </c>
      <c r="H111" s="223">
        <v>1.98</v>
      </c>
      <c r="I111" s="224"/>
      <c r="J111" s="225">
        <f>ROUND(I111*H111,2)</f>
        <v>0</v>
      </c>
      <c r="K111" s="221" t="s">
        <v>145</v>
      </c>
      <c r="L111" s="226"/>
      <c r="M111" s="227" t="s">
        <v>20</v>
      </c>
      <c r="N111" s="228" t="s">
        <v>45</v>
      </c>
      <c r="O111" s="34"/>
      <c r="P111" s="189">
        <f>O111*H111</f>
        <v>0</v>
      </c>
      <c r="Q111" s="189">
        <v>0.01</v>
      </c>
      <c r="R111" s="189">
        <f>Q111*H111</f>
        <v>1.9800000000000002E-2</v>
      </c>
      <c r="S111" s="189">
        <v>0</v>
      </c>
      <c r="T111" s="190">
        <f>S111*H111</f>
        <v>0</v>
      </c>
      <c r="AR111" s="16" t="s">
        <v>222</v>
      </c>
      <c r="AT111" s="16" t="s">
        <v>160</v>
      </c>
      <c r="AU111" s="16" t="s">
        <v>82</v>
      </c>
      <c r="AY111" s="16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22</v>
      </c>
      <c r="BK111" s="191">
        <f>ROUND(I111*H111,2)</f>
        <v>0</v>
      </c>
      <c r="BL111" s="16" t="s">
        <v>201</v>
      </c>
      <c r="BM111" s="16" t="s">
        <v>542</v>
      </c>
    </row>
    <row r="112" spans="2:65" s="11" customFormat="1" ht="12" x14ac:dyDescent="0.3">
      <c r="B112" s="192"/>
      <c r="C112" s="193"/>
      <c r="D112" s="204" t="s">
        <v>148</v>
      </c>
      <c r="E112" s="193"/>
      <c r="F112" s="206" t="s">
        <v>543</v>
      </c>
      <c r="G112" s="193"/>
      <c r="H112" s="207">
        <v>1.98</v>
      </c>
      <c r="I112" s="198"/>
      <c r="J112" s="193"/>
      <c r="K112" s="193"/>
      <c r="L112" s="199"/>
      <c r="M112" s="233"/>
      <c r="N112" s="234"/>
      <c r="O112" s="234"/>
      <c r="P112" s="234"/>
      <c r="Q112" s="234"/>
      <c r="R112" s="234"/>
      <c r="S112" s="234"/>
      <c r="T112" s="235"/>
      <c r="AT112" s="203" t="s">
        <v>148</v>
      </c>
      <c r="AU112" s="203" t="s">
        <v>82</v>
      </c>
      <c r="AV112" s="11" t="s">
        <v>82</v>
      </c>
      <c r="AW112" s="11" t="s">
        <v>4</v>
      </c>
      <c r="AX112" s="11" t="s">
        <v>22</v>
      </c>
      <c r="AY112" s="203" t="s">
        <v>138</v>
      </c>
    </row>
    <row r="113" spans="2:12" s="1" customFormat="1" ht="6.9" customHeight="1" x14ac:dyDescent="0.3"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53"/>
    </row>
  </sheetData>
  <sheetProtection algorithmName="SHA-512" hashValue="LrXzg5ZpCT0NCPYPwMXvQInWmjGItnFYLAVcUV23MZdhv+TrKmXG4akvc+CfL8DqossoXrAsk1WMVfm/vdaA4Q==" saltValue="YiHL1nil75L5Y5OdY2l78w==" spinCount="100000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582</v>
      </c>
      <c r="G1" s="288" t="s">
        <v>583</v>
      </c>
      <c r="H1" s="288"/>
      <c r="I1" s="289"/>
      <c r="J1" s="283" t="s">
        <v>584</v>
      </c>
      <c r="K1" s="281" t="s">
        <v>98</v>
      </c>
      <c r="L1" s="283" t="s">
        <v>585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94</v>
      </c>
    </row>
    <row r="3" spans="1:70" ht="6.9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82</v>
      </c>
    </row>
    <row r="4" spans="1:70" ht="36.9" customHeight="1" x14ac:dyDescent="0.3">
      <c r="B4" s="20"/>
      <c r="C4" s="21"/>
      <c r="D4" s="22" t="s">
        <v>99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ht="13.2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0.399999999999999" customHeight="1" x14ac:dyDescent="0.3">
      <c r="B7" s="20"/>
      <c r="C7" s="21"/>
      <c r="D7" s="21"/>
      <c r="E7" s="275" t="str">
        <f>'Rekapitulace stavby'!K6</f>
        <v>Oprava sportovní hala</v>
      </c>
      <c r="F7" s="241"/>
      <c r="G7" s="241"/>
      <c r="H7" s="241"/>
      <c r="I7" s="104"/>
      <c r="J7" s="21"/>
      <c r="K7" s="23"/>
    </row>
    <row r="8" spans="1:70" s="1" customFormat="1" ht="13.2" x14ac:dyDescent="0.3">
      <c r="B8" s="33"/>
      <c r="C8" s="34"/>
      <c r="D8" s="29" t="s">
        <v>100</v>
      </c>
      <c r="E8" s="34"/>
      <c r="F8" s="34"/>
      <c r="G8" s="34"/>
      <c r="H8" s="34"/>
      <c r="I8" s="105"/>
      <c r="J8" s="34"/>
      <c r="K8" s="37"/>
    </row>
    <row r="9" spans="1:70" s="1" customFormat="1" ht="36.9" customHeight="1" x14ac:dyDescent="0.3">
      <c r="B9" s="33"/>
      <c r="C9" s="34"/>
      <c r="D9" s="34"/>
      <c r="E9" s="276" t="s">
        <v>544</v>
      </c>
      <c r="F9" s="248"/>
      <c r="G9" s="248"/>
      <c r="H9" s="248"/>
      <c r="I9" s="105"/>
      <c r="J9" s="34"/>
      <c r="K9" s="37"/>
    </row>
    <row r="10" spans="1:70" s="1" customFormat="1" ht="12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6" t="s">
        <v>25</v>
      </c>
      <c r="J12" s="107" t="str">
        <f>'Rekapitulace stavby'!AN8</f>
        <v>5. 9. 2016</v>
      </c>
      <c r="K12" s="37"/>
    </row>
    <row r="13" spans="1:70" s="1" customFormat="1" ht="10.8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6" t="s">
        <v>30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31</v>
      </c>
      <c r="F15" s="34"/>
      <c r="G15" s="34"/>
      <c r="H15" s="34"/>
      <c r="I15" s="106" t="s">
        <v>32</v>
      </c>
      <c r="J15" s="27" t="s">
        <v>20</v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" customHeight="1" x14ac:dyDescent="0.3">
      <c r="B17" s="33"/>
      <c r="C17" s="34"/>
      <c r="D17" s="29" t="s">
        <v>33</v>
      </c>
      <c r="E17" s="34"/>
      <c r="F17" s="34"/>
      <c r="G17" s="34"/>
      <c r="H17" s="34"/>
      <c r="I17" s="106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32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" customHeight="1" x14ac:dyDescent="0.3">
      <c r="B20" s="33"/>
      <c r="C20" s="34"/>
      <c r="D20" s="29" t="s">
        <v>35</v>
      </c>
      <c r="E20" s="34"/>
      <c r="F20" s="34"/>
      <c r="G20" s="34"/>
      <c r="H20" s="34"/>
      <c r="I20" s="106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32</v>
      </c>
      <c r="J21" s="27" t="str">
        <f>IF('Rekapitulace stavby'!AN17="","",'Rekapitulace stavby'!AN17)</f>
        <v/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" customHeight="1" x14ac:dyDescent="0.3">
      <c r="B23" s="33"/>
      <c r="C23" s="34"/>
      <c r="D23" s="29" t="s">
        <v>38</v>
      </c>
      <c r="E23" s="34"/>
      <c r="F23" s="34"/>
      <c r="G23" s="34"/>
      <c r="H23" s="34"/>
      <c r="I23" s="105"/>
      <c r="J23" s="34"/>
      <c r="K23" s="37"/>
    </row>
    <row r="24" spans="2:11" s="6" customFormat="1" ht="20.399999999999999" customHeight="1" x14ac:dyDescent="0.3">
      <c r="B24" s="108"/>
      <c r="C24" s="109"/>
      <c r="D24" s="109"/>
      <c r="E24" s="244" t="s">
        <v>20</v>
      </c>
      <c r="F24" s="277"/>
      <c r="G24" s="277"/>
      <c r="H24" s="277"/>
      <c r="I24" s="110"/>
      <c r="J24" s="109"/>
      <c r="K24" s="111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40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116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17">
        <f>ROUND(SUM(BE80:BE89), 2)</f>
        <v>0</v>
      </c>
      <c r="G30" s="34"/>
      <c r="H30" s="34"/>
      <c r="I30" s="118">
        <v>0.21</v>
      </c>
      <c r="J30" s="117">
        <f>ROUND(ROUND((SUM(BE80:BE89)),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17">
        <f>ROUND(SUM(BF80:BF89), 2)</f>
        <v>0</v>
      </c>
      <c r="G31" s="34"/>
      <c r="H31" s="34"/>
      <c r="I31" s="118">
        <v>0.15</v>
      </c>
      <c r="J31" s="117">
        <f>ROUND(ROUND((SUM(BF80:BF89)),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17">
        <f>ROUND(SUM(BG80:BG89),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17">
        <f>ROUND(SUM(BH80:BH89),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17">
        <f>ROUND(SUM(BI80:BI89),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50</v>
      </c>
      <c r="E36" s="71"/>
      <c r="F36" s="71"/>
      <c r="G36" s="121" t="s">
        <v>51</v>
      </c>
      <c r="H36" s="122" t="s">
        <v>52</v>
      </c>
      <c r="I36" s="123"/>
      <c r="J36" s="124">
        <f>SUM(J27:J34)</f>
        <v>0</v>
      </c>
      <c r="K36" s="125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 x14ac:dyDescent="0.3">
      <c r="B42" s="33"/>
      <c r="C42" s="22" t="s">
        <v>102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0.399999999999999" customHeight="1" x14ac:dyDescent="0.3">
      <c r="B45" s="33"/>
      <c r="C45" s="34"/>
      <c r="D45" s="34"/>
      <c r="E45" s="275" t="str">
        <f>E7</f>
        <v>Oprava sportovní hala</v>
      </c>
      <c r="F45" s="248"/>
      <c r="G45" s="248"/>
      <c r="H45" s="248"/>
      <c r="I45" s="105"/>
      <c r="J45" s="34"/>
      <c r="K45" s="37"/>
    </row>
    <row r="46" spans="2:11" s="1" customFormat="1" ht="14.4" customHeight="1" x14ac:dyDescent="0.3">
      <c r="B46" s="33"/>
      <c r="C46" s="29" t="s">
        <v>100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2.2" customHeight="1" x14ac:dyDescent="0.3">
      <c r="B47" s="33"/>
      <c r="C47" s="34"/>
      <c r="D47" s="34"/>
      <c r="E47" s="276" t="str">
        <f>E9</f>
        <v>20160905e - sauna</v>
      </c>
      <c r="F47" s="248"/>
      <c r="G47" s="248"/>
      <c r="H47" s="248"/>
      <c r="I47" s="105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Česká Lípa</v>
      </c>
      <c r="G49" s="34"/>
      <c r="H49" s="34"/>
      <c r="I49" s="106" t="s">
        <v>25</v>
      </c>
      <c r="J49" s="107" t="str">
        <f>IF(J12="","",J12)</f>
        <v>5. 9. 2016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ht="13.2" x14ac:dyDescent="0.3">
      <c r="B51" s="33"/>
      <c r="C51" s="29" t="s">
        <v>29</v>
      </c>
      <c r="D51" s="34"/>
      <c r="E51" s="34"/>
      <c r="F51" s="27" t="str">
        <f>E15</f>
        <v>Město Č. Lípa</v>
      </c>
      <c r="G51" s="34"/>
      <c r="H51" s="34"/>
      <c r="I51" s="106" t="s">
        <v>35</v>
      </c>
      <c r="J51" s="27" t="str">
        <f>E21</f>
        <v xml:space="preserve"> </v>
      </c>
      <c r="K51" s="37"/>
    </row>
    <row r="52" spans="2:47" s="1" customFormat="1" ht="14.4" customHeight="1" x14ac:dyDescent="0.3">
      <c r="B52" s="33"/>
      <c r="C52" s="29" t="s">
        <v>33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103</v>
      </c>
      <c r="D54" s="119"/>
      <c r="E54" s="119"/>
      <c r="F54" s="119"/>
      <c r="G54" s="119"/>
      <c r="H54" s="119"/>
      <c r="I54" s="132"/>
      <c r="J54" s="133" t="s">
        <v>104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105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106</v>
      </c>
    </row>
    <row r="57" spans="2:47" s="7" customFormat="1" ht="24.9" customHeight="1" x14ac:dyDescent="0.3">
      <c r="B57" s="136"/>
      <c r="C57" s="137"/>
      <c r="D57" s="138" t="s">
        <v>111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95" customHeight="1" x14ac:dyDescent="0.3">
      <c r="B58" s="143"/>
      <c r="C58" s="144"/>
      <c r="D58" s="145" t="s">
        <v>114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8" customFormat="1" ht="19.95" customHeight="1" x14ac:dyDescent="0.3">
      <c r="B59" s="143"/>
      <c r="C59" s="144"/>
      <c r="D59" s="145" t="s">
        <v>519</v>
      </c>
      <c r="E59" s="146"/>
      <c r="F59" s="146"/>
      <c r="G59" s="146"/>
      <c r="H59" s="146"/>
      <c r="I59" s="147"/>
      <c r="J59" s="148">
        <f>J85</f>
        <v>0</v>
      </c>
      <c r="K59" s="149"/>
    </row>
    <row r="60" spans="2:47" s="8" customFormat="1" ht="19.95" customHeight="1" x14ac:dyDescent="0.3">
      <c r="B60" s="143"/>
      <c r="C60" s="144"/>
      <c r="D60" s="145" t="s">
        <v>545</v>
      </c>
      <c r="E60" s="146"/>
      <c r="F60" s="146"/>
      <c r="G60" s="146"/>
      <c r="H60" s="146"/>
      <c r="I60" s="147"/>
      <c r="J60" s="148">
        <f>J87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" customHeight="1" x14ac:dyDescent="0.3">
      <c r="B67" s="33"/>
      <c r="C67" s="54" t="s">
        <v>122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0.399999999999999" customHeight="1" x14ac:dyDescent="0.3">
      <c r="B70" s="33"/>
      <c r="C70" s="55"/>
      <c r="D70" s="55"/>
      <c r="E70" s="278" t="str">
        <f>E7</f>
        <v>Oprava sportovní hala</v>
      </c>
      <c r="F70" s="259"/>
      <c r="G70" s="259"/>
      <c r="H70" s="259"/>
      <c r="I70" s="150"/>
      <c r="J70" s="55"/>
      <c r="K70" s="55"/>
      <c r="L70" s="53"/>
    </row>
    <row r="71" spans="2:63" s="1" customFormat="1" ht="14.4" customHeight="1" x14ac:dyDescent="0.3">
      <c r="B71" s="33"/>
      <c r="C71" s="57" t="s">
        <v>100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2.2" customHeight="1" x14ac:dyDescent="0.3">
      <c r="B72" s="33"/>
      <c r="C72" s="55"/>
      <c r="D72" s="55"/>
      <c r="E72" s="256" t="str">
        <f>E9</f>
        <v>20160905e - sauna</v>
      </c>
      <c r="F72" s="259"/>
      <c r="G72" s="259"/>
      <c r="H72" s="259"/>
      <c r="I72" s="150"/>
      <c r="J72" s="55"/>
      <c r="K72" s="55"/>
      <c r="L72" s="53"/>
    </row>
    <row r="73" spans="2:63" s="1" customFormat="1" ht="6.9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23</v>
      </c>
      <c r="D74" s="55"/>
      <c r="E74" s="55"/>
      <c r="F74" s="151" t="str">
        <f>F12</f>
        <v>Česká Lípa</v>
      </c>
      <c r="G74" s="55"/>
      <c r="H74" s="55"/>
      <c r="I74" s="152" t="s">
        <v>25</v>
      </c>
      <c r="J74" s="65" t="str">
        <f>IF(J12="","",J12)</f>
        <v>5. 9. 2016</v>
      </c>
      <c r="K74" s="55"/>
      <c r="L74" s="53"/>
    </row>
    <row r="75" spans="2:63" s="1" customFormat="1" ht="6.9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ht="13.2" x14ac:dyDescent="0.3">
      <c r="B76" s="33"/>
      <c r="C76" s="57" t="s">
        <v>29</v>
      </c>
      <c r="D76" s="55"/>
      <c r="E76" s="55"/>
      <c r="F76" s="151" t="str">
        <f>E15</f>
        <v>Město Č. Lípa</v>
      </c>
      <c r="G76" s="55"/>
      <c r="H76" s="55"/>
      <c r="I76" s="152" t="s">
        <v>35</v>
      </c>
      <c r="J76" s="151" t="str">
        <f>E21</f>
        <v xml:space="preserve"> </v>
      </c>
      <c r="K76" s="55"/>
      <c r="L76" s="53"/>
    </row>
    <row r="77" spans="2:63" s="1" customFormat="1" ht="14.4" customHeight="1" x14ac:dyDescent="0.3">
      <c r="B77" s="33"/>
      <c r="C77" s="57" t="s">
        <v>33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123</v>
      </c>
      <c r="D79" s="155" t="s">
        <v>59</v>
      </c>
      <c r="E79" s="155" t="s">
        <v>55</v>
      </c>
      <c r="F79" s="155" t="s">
        <v>124</v>
      </c>
      <c r="G79" s="155" t="s">
        <v>125</v>
      </c>
      <c r="H79" s="155" t="s">
        <v>126</v>
      </c>
      <c r="I79" s="156" t="s">
        <v>127</v>
      </c>
      <c r="J79" s="155" t="s">
        <v>104</v>
      </c>
      <c r="K79" s="157" t="s">
        <v>128</v>
      </c>
      <c r="L79" s="158"/>
      <c r="M79" s="73" t="s">
        <v>129</v>
      </c>
      <c r="N79" s="74" t="s">
        <v>44</v>
      </c>
      <c r="O79" s="74" t="s">
        <v>130</v>
      </c>
      <c r="P79" s="74" t="s">
        <v>131</v>
      </c>
      <c r="Q79" s="74" t="s">
        <v>132</v>
      </c>
      <c r="R79" s="74" t="s">
        <v>133</v>
      </c>
      <c r="S79" s="74" t="s">
        <v>134</v>
      </c>
      <c r="T79" s="75" t="s">
        <v>135</v>
      </c>
    </row>
    <row r="80" spans="2:63" s="1" customFormat="1" ht="29.25" customHeight="1" x14ac:dyDescent="0.35">
      <c r="B80" s="33"/>
      <c r="C80" s="79" t="s">
        <v>105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</f>
        <v>0</v>
      </c>
      <c r="Q80" s="77"/>
      <c r="R80" s="160">
        <f>R81</f>
        <v>1.40278E-2</v>
      </c>
      <c r="S80" s="77"/>
      <c r="T80" s="161">
        <f>T81</f>
        <v>2.2499999999999998E-3</v>
      </c>
      <c r="AT80" s="16" t="s">
        <v>73</v>
      </c>
      <c r="AU80" s="16" t="s">
        <v>106</v>
      </c>
      <c r="BK80" s="162">
        <f>BK81</f>
        <v>0</v>
      </c>
    </row>
    <row r="81" spans="2:65" s="10" customFormat="1" ht="37.35" customHeight="1" x14ac:dyDescent="0.35">
      <c r="B81" s="163"/>
      <c r="C81" s="164"/>
      <c r="D81" s="165" t="s">
        <v>73</v>
      </c>
      <c r="E81" s="166" t="s">
        <v>194</v>
      </c>
      <c r="F81" s="166" t="s">
        <v>195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P82+P85+P87</f>
        <v>0</v>
      </c>
      <c r="Q81" s="171"/>
      <c r="R81" s="172">
        <f>R82+R85+R87</f>
        <v>1.40278E-2</v>
      </c>
      <c r="S81" s="171"/>
      <c r="T81" s="173">
        <f>T82+T85+T87</f>
        <v>2.2499999999999998E-3</v>
      </c>
      <c r="AR81" s="174" t="s">
        <v>82</v>
      </c>
      <c r="AT81" s="175" t="s">
        <v>73</v>
      </c>
      <c r="AU81" s="175" t="s">
        <v>74</v>
      </c>
      <c r="AY81" s="174" t="s">
        <v>138</v>
      </c>
      <c r="BK81" s="176">
        <f>BK82+BK85+BK87</f>
        <v>0</v>
      </c>
    </row>
    <row r="82" spans="2:65" s="10" customFormat="1" ht="19.95" customHeight="1" x14ac:dyDescent="0.35">
      <c r="B82" s="163"/>
      <c r="C82" s="164"/>
      <c r="D82" s="177" t="s">
        <v>73</v>
      </c>
      <c r="E82" s="178" t="s">
        <v>227</v>
      </c>
      <c r="F82" s="178" t="s">
        <v>228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SUM(P83:P84)</f>
        <v>0</v>
      </c>
      <c r="Q82" s="171"/>
      <c r="R82" s="172">
        <f>SUM(R83:R84)</f>
        <v>1.8400000000000001E-3</v>
      </c>
      <c r="S82" s="171"/>
      <c r="T82" s="173">
        <f>SUM(T83:T84)</f>
        <v>2.2499999999999998E-3</v>
      </c>
      <c r="AR82" s="174" t="s">
        <v>82</v>
      </c>
      <c r="AT82" s="175" t="s">
        <v>73</v>
      </c>
      <c r="AU82" s="175" t="s">
        <v>22</v>
      </c>
      <c r="AY82" s="174" t="s">
        <v>138</v>
      </c>
      <c r="BK82" s="176">
        <f>SUM(BK83:BK84)</f>
        <v>0</v>
      </c>
    </row>
    <row r="83" spans="2:65" s="1" customFormat="1" ht="20.399999999999999" customHeight="1" x14ac:dyDescent="0.3">
      <c r="B83" s="33"/>
      <c r="C83" s="180" t="s">
        <v>22</v>
      </c>
      <c r="D83" s="180" t="s">
        <v>141</v>
      </c>
      <c r="E83" s="181" t="s">
        <v>330</v>
      </c>
      <c r="F83" s="182" t="s">
        <v>331</v>
      </c>
      <c r="G83" s="183" t="s">
        <v>212</v>
      </c>
      <c r="H83" s="184">
        <v>1</v>
      </c>
      <c r="I83" s="185"/>
      <c r="J83" s="186">
        <f>ROUND(I83*H83,2)</f>
        <v>0</v>
      </c>
      <c r="K83" s="182" t="s">
        <v>145</v>
      </c>
      <c r="L83" s="53"/>
      <c r="M83" s="187" t="s">
        <v>20</v>
      </c>
      <c r="N83" s="188" t="s">
        <v>45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2.2499999999999998E-3</v>
      </c>
      <c r="T83" s="190">
        <f>S83*H83</f>
        <v>2.2499999999999998E-3</v>
      </c>
      <c r="AR83" s="16" t="s">
        <v>201</v>
      </c>
      <c r="AT83" s="16" t="s">
        <v>141</v>
      </c>
      <c r="AU83" s="16" t="s">
        <v>82</v>
      </c>
      <c r="AY83" s="16" t="s">
        <v>138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22</v>
      </c>
      <c r="BK83" s="191">
        <f>ROUND(I83*H83,2)</f>
        <v>0</v>
      </c>
      <c r="BL83" s="16" t="s">
        <v>201</v>
      </c>
      <c r="BM83" s="16" t="s">
        <v>546</v>
      </c>
    </row>
    <row r="84" spans="2:65" s="1" customFormat="1" ht="20.399999999999999" customHeight="1" x14ac:dyDescent="0.3">
      <c r="B84" s="33"/>
      <c r="C84" s="180" t="s">
        <v>82</v>
      </c>
      <c r="D84" s="180" t="s">
        <v>141</v>
      </c>
      <c r="E84" s="181" t="s">
        <v>547</v>
      </c>
      <c r="F84" s="182" t="s">
        <v>548</v>
      </c>
      <c r="G84" s="183" t="s">
        <v>244</v>
      </c>
      <c r="H84" s="184">
        <v>1</v>
      </c>
      <c r="I84" s="185"/>
      <c r="J84" s="186">
        <f>ROUND(I84*H84,2)</f>
        <v>0</v>
      </c>
      <c r="K84" s="182" t="s">
        <v>145</v>
      </c>
      <c r="L84" s="53"/>
      <c r="M84" s="187" t="s">
        <v>20</v>
      </c>
      <c r="N84" s="188" t="s">
        <v>45</v>
      </c>
      <c r="O84" s="34"/>
      <c r="P84" s="189">
        <f>O84*H84</f>
        <v>0</v>
      </c>
      <c r="Q84" s="189">
        <v>1.8400000000000001E-3</v>
      </c>
      <c r="R84" s="189">
        <f>Q84*H84</f>
        <v>1.8400000000000001E-3</v>
      </c>
      <c r="S84" s="189">
        <v>0</v>
      </c>
      <c r="T84" s="190">
        <f>S84*H84</f>
        <v>0</v>
      </c>
      <c r="AR84" s="16" t="s">
        <v>201</v>
      </c>
      <c r="AT84" s="16" t="s">
        <v>141</v>
      </c>
      <c r="AU84" s="16" t="s">
        <v>82</v>
      </c>
      <c r="AY84" s="16" t="s">
        <v>138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22</v>
      </c>
      <c r="BK84" s="191">
        <f>ROUND(I84*H84,2)</f>
        <v>0</v>
      </c>
      <c r="BL84" s="16" t="s">
        <v>201</v>
      </c>
      <c r="BM84" s="16" t="s">
        <v>549</v>
      </c>
    </row>
    <row r="85" spans="2:65" s="10" customFormat="1" ht="29.85" customHeight="1" x14ac:dyDescent="0.35">
      <c r="B85" s="163"/>
      <c r="C85" s="164"/>
      <c r="D85" s="177" t="s">
        <v>73</v>
      </c>
      <c r="E85" s="178" t="s">
        <v>529</v>
      </c>
      <c r="F85" s="178" t="s">
        <v>530</v>
      </c>
      <c r="G85" s="164"/>
      <c r="H85" s="164"/>
      <c r="I85" s="167"/>
      <c r="J85" s="179">
        <f>BK85</f>
        <v>0</v>
      </c>
      <c r="K85" s="164"/>
      <c r="L85" s="169"/>
      <c r="M85" s="170"/>
      <c r="N85" s="171"/>
      <c r="O85" s="171"/>
      <c r="P85" s="172">
        <f>P86</f>
        <v>0</v>
      </c>
      <c r="Q85" s="171"/>
      <c r="R85" s="172">
        <f>R86</f>
        <v>2.7E-4</v>
      </c>
      <c r="S85" s="171"/>
      <c r="T85" s="173">
        <f>T86</f>
        <v>0</v>
      </c>
      <c r="AR85" s="174" t="s">
        <v>82</v>
      </c>
      <c r="AT85" s="175" t="s">
        <v>73</v>
      </c>
      <c r="AU85" s="175" t="s">
        <v>22</v>
      </c>
      <c r="AY85" s="174" t="s">
        <v>138</v>
      </c>
      <c r="BK85" s="176">
        <f>BK86</f>
        <v>0</v>
      </c>
    </row>
    <row r="86" spans="2:65" s="1" customFormat="1" ht="20.399999999999999" customHeight="1" x14ac:dyDescent="0.3">
      <c r="B86" s="33"/>
      <c r="C86" s="180" t="s">
        <v>153</v>
      </c>
      <c r="D86" s="180" t="s">
        <v>141</v>
      </c>
      <c r="E86" s="181" t="s">
        <v>531</v>
      </c>
      <c r="F86" s="182" t="s">
        <v>550</v>
      </c>
      <c r="G86" s="183" t="s">
        <v>212</v>
      </c>
      <c r="H86" s="184">
        <v>1</v>
      </c>
      <c r="I86" s="185"/>
      <c r="J86" s="186">
        <f>ROUND(I86*H86,2)</f>
        <v>0</v>
      </c>
      <c r="K86" s="182" t="s">
        <v>20</v>
      </c>
      <c r="L86" s="53"/>
      <c r="M86" s="187" t="s">
        <v>20</v>
      </c>
      <c r="N86" s="188" t="s">
        <v>45</v>
      </c>
      <c r="O86" s="34"/>
      <c r="P86" s="189">
        <f>O86*H86</f>
        <v>0</v>
      </c>
      <c r="Q86" s="189">
        <v>2.7E-4</v>
      </c>
      <c r="R86" s="189">
        <f>Q86*H86</f>
        <v>2.7E-4</v>
      </c>
      <c r="S86" s="189">
        <v>0</v>
      </c>
      <c r="T86" s="190">
        <f>S86*H86</f>
        <v>0</v>
      </c>
      <c r="AR86" s="16" t="s">
        <v>201</v>
      </c>
      <c r="AT86" s="16" t="s">
        <v>141</v>
      </c>
      <c r="AU86" s="16" t="s">
        <v>82</v>
      </c>
      <c r="AY86" s="16" t="s">
        <v>138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22</v>
      </c>
      <c r="BK86" s="191">
        <f>ROUND(I86*H86,2)</f>
        <v>0</v>
      </c>
      <c r="BL86" s="16" t="s">
        <v>201</v>
      </c>
      <c r="BM86" s="16" t="s">
        <v>551</v>
      </c>
    </row>
    <row r="87" spans="2:65" s="10" customFormat="1" ht="29.85" customHeight="1" x14ac:dyDescent="0.35">
      <c r="B87" s="163"/>
      <c r="C87" s="164"/>
      <c r="D87" s="177" t="s">
        <v>73</v>
      </c>
      <c r="E87" s="178" t="s">
        <v>552</v>
      </c>
      <c r="F87" s="178" t="s">
        <v>553</v>
      </c>
      <c r="G87" s="164"/>
      <c r="H87" s="164"/>
      <c r="I87" s="167"/>
      <c r="J87" s="179">
        <f>BK87</f>
        <v>0</v>
      </c>
      <c r="K87" s="164"/>
      <c r="L87" s="169"/>
      <c r="M87" s="170"/>
      <c r="N87" s="171"/>
      <c r="O87" s="171"/>
      <c r="P87" s="172">
        <f>SUM(P88:P89)</f>
        <v>0</v>
      </c>
      <c r="Q87" s="171"/>
      <c r="R87" s="172">
        <f>SUM(R88:R89)</f>
        <v>1.1917800000000001E-2</v>
      </c>
      <c r="S87" s="171"/>
      <c r="T87" s="173">
        <f>SUM(T88:T89)</f>
        <v>0</v>
      </c>
      <c r="AR87" s="174" t="s">
        <v>82</v>
      </c>
      <c r="AT87" s="175" t="s">
        <v>73</v>
      </c>
      <c r="AU87" s="175" t="s">
        <v>22</v>
      </c>
      <c r="AY87" s="174" t="s">
        <v>138</v>
      </c>
      <c r="BK87" s="176">
        <f>SUM(BK88:BK89)</f>
        <v>0</v>
      </c>
    </row>
    <row r="88" spans="2:65" s="1" customFormat="1" ht="40.200000000000003" customHeight="1" x14ac:dyDescent="0.3">
      <c r="B88" s="33"/>
      <c r="C88" s="180" t="s">
        <v>146</v>
      </c>
      <c r="D88" s="180" t="s">
        <v>141</v>
      </c>
      <c r="E88" s="181" t="s">
        <v>554</v>
      </c>
      <c r="F88" s="182" t="s">
        <v>555</v>
      </c>
      <c r="G88" s="183" t="s">
        <v>144</v>
      </c>
      <c r="H88" s="184">
        <v>0.54</v>
      </c>
      <c r="I88" s="185"/>
      <c r="J88" s="186">
        <f>ROUND(I88*H88,2)</f>
        <v>0</v>
      </c>
      <c r="K88" s="182" t="s">
        <v>145</v>
      </c>
      <c r="L88" s="53"/>
      <c r="M88" s="187" t="s">
        <v>20</v>
      </c>
      <c r="N88" s="188" t="s">
        <v>45</v>
      </c>
      <c r="O88" s="34"/>
      <c r="P88" s="189">
        <f>O88*H88</f>
        <v>0</v>
      </c>
      <c r="Q88" s="189">
        <v>2.2069999999999999E-2</v>
      </c>
      <c r="R88" s="189">
        <f>Q88*H88</f>
        <v>1.1917800000000001E-2</v>
      </c>
      <c r="S88" s="189">
        <v>0</v>
      </c>
      <c r="T88" s="190">
        <f>S88*H88</f>
        <v>0</v>
      </c>
      <c r="AR88" s="16" t="s">
        <v>201</v>
      </c>
      <c r="AT88" s="16" t="s">
        <v>141</v>
      </c>
      <c r="AU88" s="16" t="s">
        <v>82</v>
      </c>
      <c r="AY88" s="16" t="s">
        <v>138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22</v>
      </c>
      <c r="BK88" s="191">
        <f>ROUND(I88*H88,2)</f>
        <v>0</v>
      </c>
      <c r="BL88" s="16" t="s">
        <v>201</v>
      </c>
      <c r="BM88" s="16" t="s">
        <v>556</v>
      </c>
    </row>
    <row r="89" spans="2:65" s="11" customFormat="1" ht="12" x14ac:dyDescent="0.3">
      <c r="B89" s="192"/>
      <c r="C89" s="193"/>
      <c r="D89" s="204" t="s">
        <v>148</v>
      </c>
      <c r="E89" s="205" t="s">
        <v>20</v>
      </c>
      <c r="F89" s="206" t="s">
        <v>557</v>
      </c>
      <c r="G89" s="193"/>
      <c r="H89" s="207">
        <v>0.54</v>
      </c>
      <c r="I89" s="198"/>
      <c r="J89" s="193"/>
      <c r="K89" s="193"/>
      <c r="L89" s="199"/>
      <c r="M89" s="233"/>
      <c r="N89" s="234"/>
      <c r="O89" s="234"/>
      <c r="P89" s="234"/>
      <c r="Q89" s="234"/>
      <c r="R89" s="234"/>
      <c r="S89" s="234"/>
      <c r="T89" s="235"/>
      <c r="AT89" s="203" t="s">
        <v>148</v>
      </c>
      <c r="AU89" s="203" t="s">
        <v>82</v>
      </c>
      <c r="AV89" s="11" t="s">
        <v>82</v>
      </c>
      <c r="AW89" s="11" t="s">
        <v>37</v>
      </c>
      <c r="AX89" s="11" t="s">
        <v>22</v>
      </c>
      <c r="AY89" s="203" t="s">
        <v>138</v>
      </c>
    </row>
    <row r="90" spans="2:65" s="1" customFormat="1" ht="6.9" customHeight="1" x14ac:dyDescent="0.3">
      <c r="B90" s="48"/>
      <c r="C90" s="49"/>
      <c r="D90" s="49"/>
      <c r="E90" s="49"/>
      <c r="F90" s="49"/>
      <c r="G90" s="49"/>
      <c r="H90" s="49"/>
      <c r="I90" s="126"/>
      <c r="J90" s="49"/>
      <c r="K90" s="49"/>
      <c r="L90" s="53"/>
    </row>
  </sheetData>
  <sheetProtection algorithmName="SHA-512" hashValue="WYgZkL3QMe5nTs6Yr6HemqM1WzB4wt/1nn8kJEXl0UJoqDKfHzpzt25EVgmM9zDtEftUvNMDBLQ81Dk6TbcQxw==" saltValue="FSGPYTF9xsVtSmZ1yTNZwA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4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582</v>
      </c>
      <c r="G1" s="288" t="s">
        <v>583</v>
      </c>
      <c r="H1" s="288"/>
      <c r="I1" s="289"/>
      <c r="J1" s="283" t="s">
        <v>584</v>
      </c>
      <c r="K1" s="281" t="s">
        <v>98</v>
      </c>
      <c r="L1" s="283" t="s">
        <v>585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97</v>
      </c>
    </row>
    <row r="3" spans="1:70" ht="6.9" customHeight="1" x14ac:dyDescent="0.3">
      <c r="B3" s="17"/>
      <c r="C3" s="18"/>
      <c r="D3" s="18"/>
      <c r="E3" s="18"/>
      <c r="F3" s="18"/>
      <c r="G3" s="18"/>
      <c r="H3" s="18"/>
      <c r="I3" s="103"/>
      <c r="J3" s="18"/>
      <c r="K3" s="19"/>
      <c r="AT3" s="16" t="s">
        <v>82</v>
      </c>
    </row>
    <row r="4" spans="1:70" ht="36.9" customHeight="1" x14ac:dyDescent="0.3">
      <c r="B4" s="20"/>
      <c r="C4" s="21"/>
      <c r="D4" s="22" t="s">
        <v>99</v>
      </c>
      <c r="E4" s="21"/>
      <c r="F4" s="21"/>
      <c r="G4" s="21"/>
      <c r="H4" s="21"/>
      <c r="I4" s="104"/>
      <c r="J4" s="21"/>
      <c r="K4" s="23"/>
      <c r="M4" s="24" t="s">
        <v>10</v>
      </c>
      <c r="AT4" s="16" t="s">
        <v>4</v>
      </c>
    </row>
    <row r="5" spans="1:70" ht="6.9" customHeight="1" x14ac:dyDescent="0.3">
      <c r="B5" s="20"/>
      <c r="C5" s="21"/>
      <c r="D5" s="21"/>
      <c r="E5" s="21"/>
      <c r="F5" s="21"/>
      <c r="G5" s="21"/>
      <c r="H5" s="21"/>
      <c r="I5" s="104"/>
      <c r="J5" s="21"/>
      <c r="K5" s="23"/>
    </row>
    <row r="6" spans="1:70" ht="13.2" x14ac:dyDescent="0.3">
      <c r="B6" s="20"/>
      <c r="C6" s="21"/>
      <c r="D6" s="29" t="s">
        <v>16</v>
      </c>
      <c r="E6" s="21"/>
      <c r="F6" s="21"/>
      <c r="G6" s="21"/>
      <c r="H6" s="21"/>
      <c r="I6" s="104"/>
      <c r="J6" s="21"/>
      <c r="K6" s="23"/>
    </row>
    <row r="7" spans="1:70" ht="20.399999999999999" customHeight="1" x14ac:dyDescent="0.3">
      <c r="B7" s="20"/>
      <c r="C7" s="21"/>
      <c r="D7" s="21"/>
      <c r="E7" s="275" t="str">
        <f>'Rekapitulace stavby'!K6</f>
        <v>Oprava sportovní hala</v>
      </c>
      <c r="F7" s="241"/>
      <c r="G7" s="241"/>
      <c r="H7" s="241"/>
      <c r="I7" s="104"/>
      <c r="J7" s="21"/>
      <c r="K7" s="23"/>
    </row>
    <row r="8" spans="1:70" s="1" customFormat="1" ht="13.2" x14ac:dyDescent="0.3">
      <c r="B8" s="33"/>
      <c r="C8" s="34"/>
      <c r="D8" s="29" t="s">
        <v>100</v>
      </c>
      <c r="E8" s="34"/>
      <c r="F8" s="34"/>
      <c r="G8" s="34"/>
      <c r="H8" s="34"/>
      <c r="I8" s="105"/>
      <c r="J8" s="34"/>
      <c r="K8" s="37"/>
    </row>
    <row r="9" spans="1:70" s="1" customFormat="1" ht="36.9" customHeight="1" x14ac:dyDescent="0.3">
      <c r="B9" s="33"/>
      <c r="C9" s="34"/>
      <c r="D9" s="34"/>
      <c r="E9" s="276" t="s">
        <v>558</v>
      </c>
      <c r="F9" s="248"/>
      <c r="G9" s="248"/>
      <c r="H9" s="248"/>
      <c r="I9" s="105"/>
      <c r="J9" s="34"/>
      <c r="K9" s="37"/>
    </row>
    <row r="10" spans="1:70" s="1" customFormat="1" ht="12" x14ac:dyDescent="0.3">
      <c r="B10" s="33"/>
      <c r="C10" s="34"/>
      <c r="D10" s="34"/>
      <c r="E10" s="34"/>
      <c r="F10" s="34"/>
      <c r="G10" s="34"/>
      <c r="H10" s="34"/>
      <c r="I10" s="105"/>
      <c r="J10" s="34"/>
      <c r="K10" s="37"/>
    </row>
    <row r="11" spans="1:70" s="1" customFormat="1" ht="14.4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6" t="s">
        <v>21</v>
      </c>
      <c r="J11" s="27" t="s">
        <v>20</v>
      </c>
      <c r="K11" s="37"/>
    </row>
    <row r="12" spans="1:70" s="1" customFormat="1" ht="14.4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6" t="s">
        <v>25</v>
      </c>
      <c r="J12" s="107" t="str">
        <f>'Rekapitulace stavby'!AN8</f>
        <v>5. 9. 2016</v>
      </c>
      <c r="K12" s="37"/>
    </row>
    <row r="13" spans="1:70" s="1" customFormat="1" ht="10.8" customHeight="1" x14ac:dyDescent="0.3">
      <c r="B13" s="33"/>
      <c r="C13" s="34"/>
      <c r="D13" s="34"/>
      <c r="E13" s="34"/>
      <c r="F13" s="34"/>
      <c r="G13" s="34"/>
      <c r="H13" s="34"/>
      <c r="I13" s="105"/>
      <c r="J13" s="34"/>
      <c r="K13" s="37"/>
    </row>
    <row r="14" spans="1:70" s="1" customFormat="1" ht="14.4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6" t="s">
        <v>30</v>
      </c>
      <c r="J14" s="27" t="s">
        <v>20</v>
      </c>
      <c r="K14" s="37"/>
    </row>
    <row r="15" spans="1:70" s="1" customFormat="1" ht="18" customHeight="1" x14ac:dyDescent="0.3">
      <c r="B15" s="33"/>
      <c r="C15" s="34"/>
      <c r="D15" s="34"/>
      <c r="E15" s="27" t="s">
        <v>31</v>
      </c>
      <c r="F15" s="34"/>
      <c r="G15" s="34"/>
      <c r="H15" s="34"/>
      <c r="I15" s="106" t="s">
        <v>32</v>
      </c>
      <c r="J15" s="27" t="s">
        <v>20</v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105"/>
      <c r="J16" s="34"/>
      <c r="K16" s="37"/>
    </row>
    <row r="17" spans="2:11" s="1" customFormat="1" ht="14.4" customHeight="1" x14ac:dyDescent="0.3">
      <c r="B17" s="33"/>
      <c r="C17" s="34"/>
      <c r="D17" s="29" t="s">
        <v>33</v>
      </c>
      <c r="E17" s="34"/>
      <c r="F17" s="34"/>
      <c r="G17" s="34"/>
      <c r="H17" s="34"/>
      <c r="I17" s="106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6" t="s">
        <v>32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105"/>
      <c r="J19" s="34"/>
      <c r="K19" s="37"/>
    </row>
    <row r="20" spans="2:11" s="1" customFormat="1" ht="14.4" customHeight="1" x14ac:dyDescent="0.3">
      <c r="B20" s="33"/>
      <c r="C20" s="34"/>
      <c r="D20" s="29" t="s">
        <v>35</v>
      </c>
      <c r="E20" s="34"/>
      <c r="F20" s="34"/>
      <c r="G20" s="34"/>
      <c r="H20" s="34"/>
      <c r="I20" s="106" t="s">
        <v>30</v>
      </c>
      <c r="J20" s="27" t="str">
        <f>IF('Rekapitulace stavby'!AN16="","",'Rekapitulace stavby'!AN16)</f>
        <v/>
      </c>
      <c r="K20" s="37"/>
    </row>
    <row r="21" spans="2:11" s="1" customFormat="1" ht="18" customHeight="1" x14ac:dyDescent="0.3">
      <c r="B21" s="33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106" t="s">
        <v>32</v>
      </c>
      <c r="J21" s="27" t="str">
        <f>IF('Rekapitulace stavby'!AN17="","",'Rekapitulace stavby'!AN17)</f>
        <v/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105"/>
      <c r="J22" s="34"/>
      <c r="K22" s="37"/>
    </row>
    <row r="23" spans="2:11" s="1" customFormat="1" ht="14.4" customHeight="1" x14ac:dyDescent="0.3">
      <c r="B23" s="33"/>
      <c r="C23" s="34"/>
      <c r="D23" s="29" t="s">
        <v>38</v>
      </c>
      <c r="E23" s="34"/>
      <c r="F23" s="34"/>
      <c r="G23" s="34"/>
      <c r="H23" s="34"/>
      <c r="I23" s="105"/>
      <c r="J23" s="34"/>
      <c r="K23" s="37"/>
    </row>
    <row r="24" spans="2:11" s="6" customFormat="1" ht="20.399999999999999" customHeight="1" x14ac:dyDescent="0.3">
      <c r="B24" s="108"/>
      <c r="C24" s="109"/>
      <c r="D24" s="109"/>
      <c r="E24" s="244" t="s">
        <v>20</v>
      </c>
      <c r="F24" s="277"/>
      <c r="G24" s="277"/>
      <c r="H24" s="277"/>
      <c r="I24" s="110"/>
      <c r="J24" s="109"/>
      <c r="K24" s="111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105"/>
      <c r="J25" s="34"/>
      <c r="K25" s="37"/>
    </row>
    <row r="26" spans="2:11" s="1" customFormat="1" ht="6.9" customHeight="1" x14ac:dyDescent="0.3">
      <c r="B26" s="33"/>
      <c r="C26" s="34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 x14ac:dyDescent="0.3">
      <c r="B27" s="33"/>
      <c r="C27" s="34"/>
      <c r="D27" s="114" t="s">
        <v>40</v>
      </c>
      <c r="E27" s="34"/>
      <c r="F27" s="34"/>
      <c r="G27" s="34"/>
      <c r="H27" s="34"/>
      <c r="I27" s="105"/>
      <c r="J27" s="115">
        <f>ROUND(J80,2)</f>
        <v>0</v>
      </c>
      <c r="K27" s="37"/>
    </row>
    <row r="28" spans="2:11" s="1" customFormat="1" ht="6.9" customHeight="1" x14ac:dyDescent="0.3">
      <c r="B28" s="33"/>
      <c r="C28" s="34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116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17">
        <f>ROUND(SUM(BE80:BE103), 2)</f>
        <v>0</v>
      </c>
      <c r="G30" s="34"/>
      <c r="H30" s="34"/>
      <c r="I30" s="118">
        <v>0.21</v>
      </c>
      <c r="J30" s="117">
        <f>ROUND(ROUND((SUM(BE80:BE103)),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17">
        <f>ROUND(SUM(BF80:BF103), 2)</f>
        <v>0</v>
      </c>
      <c r="G31" s="34"/>
      <c r="H31" s="34"/>
      <c r="I31" s="118">
        <v>0.15</v>
      </c>
      <c r="J31" s="117">
        <f>ROUND(ROUND((SUM(BF80:BF103)),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17">
        <f>ROUND(SUM(BG80:BG103), 2)</f>
        <v>0</v>
      </c>
      <c r="G32" s="34"/>
      <c r="H32" s="34"/>
      <c r="I32" s="118">
        <v>0.21</v>
      </c>
      <c r="J32" s="117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17">
        <f>ROUND(SUM(BH80:BH103), 2)</f>
        <v>0</v>
      </c>
      <c r="G33" s="34"/>
      <c r="H33" s="34"/>
      <c r="I33" s="118">
        <v>0.15</v>
      </c>
      <c r="J33" s="117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17">
        <f>ROUND(SUM(BI80:BI103), 2)</f>
        <v>0</v>
      </c>
      <c r="G34" s="34"/>
      <c r="H34" s="34"/>
      <c r="I34" s="118">
        <v>0</v>
      </c>
      <c r="J34" s="117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105"/>
      <c r="J35" s="34"/>
      <c r="K35" s="37"/>
    </row>
    <row r="36" spans="2:11" s="1" customFormat="1" ht="25.35" customHeight="1" x14ac:dyDescent="0.3">
      <c r="B36" s="33"/>
      <c r="C36" s="119"/>
      <c r="D36" s="120" t="s">
        <v>50</v>
      </c>
      <c r="E36" s="71"/>
      <c r="F36" s="71"/>
      <c r="G36" s="121" t="s">
        <v>51</v>
      </c>
      <c r="H36" s="122" t="s">
        <v>52</v>
      </c>
      <c r="I36" s="123"/>
      <c r="J36" s="124">
        <f>SUM(J27:J34)</f>
        <v>0</v>
      </c>
      <c r="K36" s="125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126"/>
      <c r="J37" s="49"/>
      <c r="K37" s="50"/>
    </row>
    <row r="41" spans="2:11" s="1" customFormat="1" ht="6.9" customHeight="1" x14ac:dyDescent="0.3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 x14ac:dyDescent="0.3">
      <c r="B42" s="33"/>
      <c r="C42" s="22" t="s">
        <v>102</v>
      </c>
      <c r="D42" s="34"/>
      <c r="E42" s="34"/>
      <c r="F42" s="34"/>
      <c r="G42" s="34"/>
      <c r="H42" s="34"/>
      <c r="I42" s="105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105"/>
      <c r="J43" s="34"/>
      <c r="K43" s="37"/>
    </row>
    <row r="44" spans="2:11" s="1" customFormat="1" ht="14.4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5"/>
      <c r="J44" s="34"/>
      <c r="K44" s="37"/>
    </row>
    <row r="45" spans="2:11" s="1" customFormat="1" ht="20.399999999999999" customHeight="1" x14ac:dyDescent="0.3">
      <c r="B45" s="33"/>
      <c r="C45" s="34"/>
      <c r="D45" s="34"/>
      <c r="E45" s="275" t="str">
        <f>E7</f>
        <v>Oprava sportovní hala</v>
      </c>
      <c r="F45" s="248"/>
      <c r="G45" s="248"/>
      <c r="H45" s="248"/>
      <c r="I45" s="105"/>
      <c r="J45" s="34"/>
      <c r="K45" s="37"/>
    </row>
    <row r="46" spans="2:11" s="1" customFormat="1" ht="14.4" customHeight="1" x14ac:dyDescent="0.3">
      <c r="B46" s="33"/>
      <c r="C46" s="29" t="s">
        <v>100</v>
      </c>
      <c r="D46" s="34"/>
      <c r="E46" s="34"/>
      <c r="F46" s="34"/>
      <c r="G46" s="34"/>
      <c r="H46" s="34"/>
      <c r="I46" s="105"/>
      <c r="J46" s="34"/>
      <c r="K46" s="37"/>
    </row>
    <row r="47" spans="2:11" s="1" customFormat="1" ht="22.2" customHeight="1" x14ac:dyDescent="0.3">
      <c r="B47" s="33"/>
      <c r="C47" s="34"/>
      <c r="D47" s="34"/>
      <c r="E47" s="276" t="str">
        <f>E9</f>
        <v>20160905f - chodba hala</v>
      </c>
      <c r="F47" s="248"/>
      <c r="G47" s="248"/>
      <c r="H47" s="248"/>
      <c r="I47" s="105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105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Česká Lípa</v>
      </c>
      <c r="G49" s="34"/>
      <c r="H49" s="34"/>
      <c r="I49" s="106" t="s">
        <v>25</v>
      </c>
      <c r="J49" s="107" t="str">
        <f>IF(J12="","",J12)</f>
        <v>5. 9. 2016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105"/>
      <c r="J50" s="34"/>
      <c r="K50" s="37"/>
    </row>
    <row r="51" spans="2:47" s="1" customFormat="1" ht="13.2" x14ac:dyDescent="0.3">
      <c r="B51" s="33"/>
      <c r="C51" s="29" t="s">
        <v>29</v>
      </c>
      <c r="D51" s="34"/>
      <c r="E51" s="34"/>
      <c r="F51" s="27" t="str">
        <f>E15</f>
        <v>Město Č. Lípa</v>
      </c>
      <c r="G51" s="34"/>
      <c r="H51" s="34"/>
      <c r="I51" s="106" t="s">
        <v>35</v>
      </c>
      <c r="J51" s="27" t="str">
        <f>E21</f>
        <v xml:space="preserve"> </v>
      </c>
      <c r="K51" s="37"/>
    </row>
    <row r="52" spans="2:47" s="1" customFormat="1" ht="14.4" customHeight="1" x14ac:dyDescent="0.3">
      <c r="B52" s="33"/>
      <c r="C52" s="29" t="s">
        <v>33</v>
      </c>
      <c r="D52" s="34"/>
      <c r="E52" s="34"/>
      <c r="F52" s="27" t="str">
        <f>IF(E18="","",E18)</f>
        <v/>
      </c>
      <c r="G52" s="34"/>
      <c r="H52" s="34"/>
      <c r="I52" s="105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5"/>
      <c r="J53" s="34"/>
      <c r="K53" s="37"/>
    </row>
    <row r="54" spans="2:47" s="1" customFormat="1" ht="29.25" customHeight="1" x14ac:dyDescent="0.3">
      <c r="B54" s="33"/>
      <c r="C54" s="131" t="s">
        <v>103</v>
      </c>
      <c r="D54" s="119"/>
      <c r="E54" s="119"/>
      <c r="F54" s="119"/>
      <c r="G54" s="119"/>
      <c r="H54" s="119"/>
      <c r="I54" s="132"/>
      <c r="J54" s="133" t="s">
        <v>104</v>
      </c>
      <c r="K54" s="134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5"/>
      <c r="J55" s="34"/>
      <c r="K55" s="37"/>
    </row>
    <row r="56" spans="2:47" s="1" customFormat="1" ht="29.25" customHeight="1" x14ac:dyDescent="0.3">
      <c r="B56" s="33"/>
      <c r="C56" s="135" t="s">
        <v>105</v>
      </c>
      <c r="D56" s="34"/>
      <c r="E56" s="34"/>
      <c r="F56" s="34"/>
      <c r="G56" s="34"/>
      <c r="H56" s="34"/>
      <c r="I56" s="105"/>
      <c r="J56" s="115">
        <f>J80</f>
        <v>0</v>
      </c>
      <c r="K56" s="37"/>
      <c r="AU56" s="16" t="s">
        <v>106</v>
      </c>
    </row>
    <row r="57" spans="2:47" s="7" customFormat="1" ht="24.9" customHeight="1" x14ac:dyDescent="0.3">
      <c r="B57" s="136"/>
      <c r="C57" s="137"/>
      <c r="D57" s="138" t="s">
        <v>107</v>
      </c>
      <c r="E57" s="139"/>
      <c r="F57" s="139"/>
      <c r="G57" s="139"/>
      <c r="H57" s="139"/>
      <c r="I57" s="140"/>
      <c r="J57" s="141">
        <f>J81</f>
        <v>0</v>
      </c>
      <c r="K57" s="142"/>
    </row>
    <row r="58" spans="2:47" s="8" customFormat="1" ht="19.95" customHeight="1" x14ac:dyDescent="0.3">
      <c r="B58" s="143"/>
      <c r="C58" s="144"/>
      <c r="D58" s="145" t="s">
        <v>110</v>
      </c>
      <c r="E58" s="146"/>
      <c r="F58" s="146"/>
      <c r="G58" s="146"/>
      <c r="H58" s="146"/>
      <c r="I58" s="147"/>
      <c r="J58" s="148">
        <f>J82</f>
        <v>0</v>
      </c>
      <c r="K58" s="149"/>
    </row>
    <row r="59" spans="2:47" s="7" customFormat="1" ht="24.9" customHeight="1" x14ac:dyDescent="0.3">
      <c r="B59" s="136"/>
      <c r="C59" s="137"/>
      <c r="D59" s="138" t="s">
        <v>111</v>
      </c>
      <c r="E59" s="139"/>
      <c r="F59" s="139"/>
      <c r="G59" s="139"/>
      <c r="H59" s="139"/>
      <c r="I59" s="140"/>
      <c r="J59" s="141">
        <f>J87</f>
        <v>0</v>
      </c>
      <c r="K59" s="142"/>
    </row>
    <row r="60" spans="2:47" s="8" customFormat="1" ht="19.95" customHeight="1" x14ac:dyDescent="0.3">
      <c r="B60" s="143"/>
      <c r="C60" s="144"/>
      <c r="D60" s="145" t="s">
        <v>433</v>
      </c>
      <c r="E60" s="146"/>
      <c r="F60" s="146"/>
      <c r="G60" s="146"/>
      <c r="H60" s="146"/>
      <c r="I60" s="147"/>
      <c r="J60" s="148">
        <f>J88</f>
        <v>0</v>
      </c>
      <c r="K60" s="149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105"/>
      <c r="J61" s="34"/>
      <c r="K61" s="37"/>
    </row>
    <row r="62" spans="2:47" s="1" customFormat="1" ht="6.9" customHeight="1" x14ac:dyDescent="0.3">
      <c r="B62" s="48"/>
      <c r="C62" s="49"/>
      <c r="D62" s="49"/>
      <c r="E62" s="49"/>
      <c r="F62" s="49"/>
      <c r="G62" s="49"/>
      <c r="H62" s="49"/>
      <c r="I62" s="126"/>
      <c r="J62" s="49"/>
      <c r="K62" s="50"/>
    </row>
    <row r="66" spans="2:63" s="1" customFormat="1" ht="6.9" customHeight="1" x14ac:dyDescent="0.3">
      <c r="B66" s="51"/>
      <c r="C66" s="52"/>
      <c r="D66" s="52"/>
      <c r="E66" s="52"/>
      <c r="F66" s="52"/>
      <c r="G66" s="52"/>
      <c r="H66" s="52"/>
      <c r="I66" s="129"/>
      <c r="J66" s="52"/>
      <c r="K66" s="52"/>
      <c r="L66" s="53"/>
    </row>
    <row r="67" spans="2:63" s="1" customFormat="1" ht="36.9" customHeight="1" x14ac:dyDescent="0.3">
      <c r="B67" s="33"/>
      <c r="C67" s="54" t="s">
        <v>122</v>
      </c>
      <c r="D67" s="55"/>
      <c r="E67" s="55"/>
      <c r="F67" s="55"/>
      <c r="G67" s="55"/>
      <c r="H67" s="55"/>
      <c r="I67" s="150"/>
      <c r="J67" s="55"/>
      <c r="K67" s="55"/>
      <c r="L67" s="53"/>
    </row>
    <row r="68" spans="2:63" s="1" customFormat="1" ht="6.9" customHeight="1" x14ac:dyDescent="0.3">
      <c r="B68" s="33"/>
      <c r="C68" s="55"/>
      <c r="D68" s="55"/>
      <c r="E68" s="55"/>
      <c r="F68" s="55"/>
      <c r="G68" s="55"/>
      <c r="H68" s="55"/>
      <c r="I68" s="150"/>
      <c r="J68" s="55"/>
      <c r="K68" s="55"/>
      <c r="L68" s="53"/>
    </row>
    <row r="69" spans="2:63" s="1" customFormat="1" ht="14.4" customHeight="1" x14ac:dyDescent="0.3">
      <c r="B69" s="33"/>
      <c r="C69" s="57" t="s">
        <v>16</v>
      </c>
      <c r="D69" s="55"/>
      <c r="E69" s="55"/>
      <c r="F69" s="55"/>
      <c r="G69" s="55"/>
      <c r="H69" s="55"/>
      <c r="I69" s="150"/>
      <c r="J69" s="55"/>
      <c r="K69" s="55"/>
      <c r="L69" s="53"/>
    </row>
    <row r="70" spans="2:63" s="1" customFormat="1" ht="20.399999999999999" customHeight="1" x14ac:dyDescent="0.3">
      <c r="B70" s="33"/>
      <c r="C70" s="55"/>
      <c r="D70" s="55"/>
      <c r="E70" s="278" t="str">
        <f>E7</f>
        <v>Oprava sportovní hala</v>
      </c>
      <c r="F70" s="259"/>
      <c r="G70" s="259"/>
      <c r="H70" s="259"/>
      <c r="I70" s="150"/>
      <c r="J70" s="55"/>
      <c r="K70" s="55"/>
      <c r="L70" s="53"/>
    </row>
    <row r="71" spans="2:63" s="1" customFormat="1" ht="14.4" customHeight="1" x14ac:dyDescent="0.3">
      <c r="B71" s="33"/>
      <c r="C71" s="57" t="s">
        <v>100</v>
      </c>
      <c r="D71" s="55"/>
      <c r="E71" s="55"/>
      <c r="F71" s="55"/>
      <c r="G71" s="55"/>
      <c r="H71" s="55"/>
      <c r="I71" s="150"/>
      <c r="J71" s="55"/>
      <c r="K71" s="55"/>
      <c r="L71" s="53"/>
    </row>
    <row r="72" spans="2:63" s="1" customFormat="1" ht="22.2" customHeight="1" x14ac:dyDescent="0.3">
      <c r="B72" s="33"/>
      <c r="C72" s="55"/>
      <c r="D72" s="55"/>
      <c r="E72" s="256" t="str">
        <f>E9</f>
        <v>20160905f - chodba hala</v>
      </c>
      <c r="F72" s="259"/>
      <c r="G72" s="259"/>
      <c r="H72" s="259"/>
      <c r="I72" s="150"/>
      <c r="J72" s="55"/>
      <c r="K72" s="55"/>
      <c r="L72" s="53"/>
    </row>
    <row r="73" spans="2:63" s="1" customFormat="1" ht="6.9" customHeight="1" x14ac:dyDescent="0.3">
      <c r="B73" s="33"/>
      <c r="C73" s="55"/>
      <c r="D73" s="55"/>
      <c r="E73" s="55"/>
      <c r="F73" s="55"/>
      <c r="G73" s="55"/>
      <c r="H73" s="55"/>
      <c r="I73" s="150"/>
      <c r="J73" s="55"/>
      <c r="K73" s="55"/>
      <c r="L73" s="53"/>
    </row>
    <row r="74" spans="2:63" s="1" customFormat="1" ht="18" customHeight="1" x14ac:dyDescent="0.3">
      <c r="B74" s="33"/>
      <c r="C74" s="57" t="s">
        <v>23</v>
      </c>
      <c r="D74" s="55"/>
      <c r="E74" s="55"/>
      <c r="F74" s="151" t="str">
        <f>F12</f>
        <v>Česká Lípa</v>
      </c>
      <c r="G74" s="55"/>
      <c r="H74" s="55"/>
      <c r="I74" s="152" t="s">
        <v>25</v>
      </c>
      <c r="J74" s="65" t="str">
        <f>IF(J12="","",J12)</f>
        <v>5. 9. 2016</v>
      </c>
      <c r="K74" s="55"/>
      <c r="L74" s="53"/>
    </row>
    <row r="75" spans="2:63" s="1" customFormat="1" ht="6.9" customHeight="1" x14ac:dyDescent="0.3">
      <c r="B75" s="33"/>
      <c r="C75" s="55"/>
      <c r="D75" s="55"/>
      <c r="E75" s="55"/>
      <c r="F75" s="55"/>
      <c r="G75" s="55"/>
      <c r="H75" s="55"/>
      <c r="I75" s="150"/>
      <c r="J75" s="55"/>
      <c r="K75" s="55"/>
      <c r="L75" s="53"/>
    </row>
    <row r="76" spans="2:63" s="1" customFormat="1" ht="13.2" x14ac:dyDescent="0.3">
      <c r="B76" s="33"/>
      <c r="C76" s="57" t="s">
        <v>29</v>
      </c>
      <c r="D76" s="55"/>
      <c r="E76" s="55"/>
      <c r="F76" s="151" t="str">
        <f>E15</f>
        <v>Město Č. Lípa</v>
      </c>
      <c r="G76" s="55"/>
      <c r="H76" s="55"/>
      <c r="I76" s="152" t="s">
        <v>35</v>
      </c>
      <c r="J76" s="151" t="str">
        <f>E21</f>
        <v xml:space="preserve"> </v>
      </c>
      <c r="K76" s="55"/>
      <c r="L76" s="53"/>
    </row>
    <row r="77" spans="2:63" s="1" customFormat="1" ht="14.4" customHeight="1" x14ac:dyDescent="0.3">
      <c r="B77" s="33"/>
      <c r="C77" s="57" t="s">
        <v>33</v>
      </c>
      <c r="D77" s="55"/>
      <c r="E77" s="55"/>
      <c r="F77" s="151" t="str">
        <f>IF(E18="","",E18)</f>
        <v/>
      </c>
      <c r="G77" s="55"/>
      <c r="H77" s="55"/>
      <c r="I77" s="150"/>
      <c r="J77" s="55"/>
      <c r="K77" s="55"/>
      <c r="L77" s="53"/>
    </row>
    <row r="78" spans="2:63" s="1" customFormat="1" ht="10.35" customHeight="1" x14ac:dyDescent="0.3">
      <c r="B78" s="33"/>
      <c r="C78" s="55"/>
      <c r="D78" s="55"/>
      <c r="E78" s="55"/>
      <c r="F78" s="55"/>
      <c r="G78" s="55"/>
      <c r="H78" s="55"/>
      <c r="I78" s="150"/>
      <c r="J78" s="55"/>
      <c r="K78" s="55"/>
      <c r="L78" s="53"/>
    </row>
    <row r="79" spans="2:63" s="9" customFormat="1" ht="29.25" customHeight="1" x14ac:dyDescent="0.3">
      <c r="B79" s="153"/>
      <c r="C79" s="154" t="s">
        <v>123</v>
      </c>
      <c r="D79" s="155" t="s">
        <v>59</v>
      </c>
      <c r="E79" s="155" t="s">
        <v>55</v>
      </c>
      <c r="F79" s="155" t="s">
        <v>124</v>
      </c>
      <c r="G79" s="155" t="s">
        <v>125</v>
      </c>
      <c r="H79" s="155" t="s">
        <v>126</v>
      </c>
      <c r="I79" s="156" t="s">
        <v>127</v>
      </c>
      <c r="J79" s="155" t="s">
        <v>104</v>
      </c>
      <c r="K79" s="157" t="s">
        <v>128</v>
      </c>
      <c r="L79" s="158"/>
      <c r="M79" s="73" t="s">
        <v>129</v>
      </c>
      <c r="N79" s="74" t="s">
        <v>44</v>
      </c>
      <c r="O79" s="74" t="s">
        <v>130</v>
      </c>
      <c r="P79" s="74" t="s">
        <v>131</v>
      </c>
      <c r="Q79" s="74" t="s">
        <v>132</v>
      </c>
      <c r="R79" s="74" t="s">
        <v>133</v>
      </c>
      <c r="S79" s="74" t="s">
        <v>134</v>
      </c>
      <c r="T79" s="75" t="s">
        <v>135</v>
      </c>
    </row>
    <row r="80" spans="2:63" s="1" customFormat="1" ht="29.25" customHeight="1" x14ac:dyDescent="0.35">
      <c r="B80" s="33"/>
      <c r="C80" s="79" t="s">
        <v>105</v>
      </c>
      <c r="D80" s="55"/>
      <c r="E80" s="55"/>
      <c r="F80" s="55"/>
      <c r="G80" s="55"/>
      <c r="H80" s="55"/>
      <c r="I80" s="150"/>
      <c r="J80" s="159">
        <f>BK80</f>
        <v>0</v>
      </c>
      <c r="K80" s="55"/>
      <c r="L80" s="53"/>
      <c r="M80" s="76"/>
      <c r="N80" s="77"/>
      <c r="O80" s="77"/>
      <c r="P80" s="160">
        <f>P81+P87</f>
        <v>0</v>
      </c>
      <c r="Q80" s="77"/>
      <c r="R80" s="160">
        <f>R81+R87</f>
        <v>0.79459636000000011</v>
      </c>
      <c r="S80" s="77"/>
      <c r="T80" s="161">
        <f>T81+T87</f>
        <v>0.19707000000000002</v>
      </c>
      <c r="AT80" s="16" t="s">
        <v>73</v>
      </c>
      <c r="AU80" s="16" t="s">
        <v>106</v>
      </c>
      <c r="BK80" s="162">
        <f>BK81+BK87</f>
        <v>0</v>
      </c>
    </row>
    <row r="81" spans="2:65" s="10" customFormat="1" ht="37.35" customHeight="1" x14ac:dyDescent="0.35">
      <c r="B81" s="163"/>
      <c r="C81" s="164"/>
      <c r="D81" s="165" t="s">
        <v>73</v>
      </c>
      <c r="E81" s="166" t="s">
        <v>136</v>
      </c>
      <c r="F81" s="166" t="s">
        <v>137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P82</f>
        <v>0</v>
      </c>
      <c r="Q81" s="171"/>
      <c r="R81" s="172">
        <f>R82</f>
        <v>0</v>
      </c>
      <c r="S81" s="171"/>
      <c r="T81" s="173">
        <f>T82</f>
        <v>0</v>
      </c>
      <c r="AR81" s="174" t="s">
        <v>22</v>
      </c>
      <c r="AT81" s="175" t="s">
        <v>73</v>
      </c>
      <c r="AU81" s="175" t="s">
        <v>74</v>
      </c>
      <c r="AY81" s="174" t="s">
        <v>138</v>
      </c>
      <c r="BK81" s="176">
        <f>BK82</f>
        <v>0</v>
      </c>
    </row>
    <row r="82" spans="2:65" s="10" customFormat="1" ht="19.95" customHeight="1" x14ac:dyDescent="0.35">
      <c r="B82" s="163"/>
      <c r="C82" s="164"/>
      <c r="D82" s="177" t="s">
        <v>73</v>
      </c>
      <c r="E82" s="178" t="s">
        <v>181</v>
      </c>
      <c r="F82" s="178" t="s">
        <v>182</v>
      </c>
      <c r="G82" s="164"/>
      <c r="H82" s="164"/>
      <c r="I82" s="167"/>
      <c r="J82" s="179">
        <f>BK82</f>
        <v>0</v>
      </c>
      <c r="K82" s="164"/>
      <c r="L82" s="169"/>
      <c r="M82" s="170"/>
      <c r="N82" s="171"/>
      <c r="O82" s="171"/>
      <c r="P82" s="172">
        <f>SUM(P83:P86)</f>
        <v>0</v>
      </c>
      <c r="Q82" s="171"/>
      <c r="R82" s="172">
        <f>SUM(R83:R86)</f>
        <v>0</v>
      </c>
      <c r="S82" s="171"/>
      <c r="T82" s="173">
        <f>SUM(T83:T86)</f>
        <v>0</v>
      </c>
      <c r="AR82" s="174" t="s">
        <v>22</v>
      </c>
      <c r="AT82" s="175" t="s">
        <v>73</v>
      </c>
      <c r="AU82" s="175" t="s">
        <v>22</v>
      </c>
      <c r="AY82" s="174" t="s">
        <v>138</v>
      </c>
      <c r="BK82" s="176">
        <f>SUM(BK83:BK86)</f>
        <v>0</v>
      </c>
    </row>
    <row r="83" spans="2:65" s="1" customFormat="1" ht="28.8" customHeight="1" x14ac:dyDescent="0.3">
      <c r="B83" s="33"/>
      <c r="C83" s="180" t="s">
        <v>22</v>
      </c>
      <c r="D83" s="180" t="s">
        <v>141</v>
      </c>
      <c r="E83" s="181" t="s">
        <v>183</v>
      </c>
      <c r="F83" s="182" t="s">
        <v>184</v>
      </c>
      <c r="G83" s="183" t="s">
        <v>185</v>
      </c>
      <c r="H83" s="184">
        <v>0.19700000000000001</v>
      </c>
      <c r="I83" s="185"/>
      <c r="J83" s="186">
        <f>ROUND(I83*H83,2)</f>
        <v>0</v>
      </c>
      <c r="K83" s="182" t="s">
        <v>145</v>
      </c>
      <c r="L83" s="53"/>
      <c r="M83" s="187" t="s">
        <v>20</v>
      </c>
      <c r="N83" s="188" t="s">
        <v>45</v>
      </c>
      <c r="O83" s="34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16" t="s">
        <v>146</v>
      </c>
      <c r="AT83" s="16" t="s">
        <v>141</v>
      </c>
      <c r="AU83" s="16" t="s">
        <v>82</v>
      </c>
      <c r="AY83" s="16" t="s">
        <v>138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6" t="s">
        <v>22</v>
      </c>
      <c r="BK83" s="191">
        <f>ROUND(I83*H83,2)</f>
        <v>0</v>
      </c>
      <c r="BL83" s="16" t="s">
        <v>146</v>
      </c>
      <c r="BM83" s="16" t="s">
        <v>559</v>
      </c>
    </row>
    <row r="84" spans="2:65" s="1" customFormat="1" ht="28.8" customHeight="1" x14ac:dyDescent="0.3">
      <c r="B84" s="33"/>
      <c r="C84" s="180" t="s">
        <v>82</v>
      </c>
      <c r="D84" s="180" t="s">
        <v>141</v>
      </c>
      <c r="E84" s="181" t="s">
        <v>187</v>
      </c>
      <c r="F84" s="182" t="s">
        <v>188</v>
      </c>
      <c r="G84" s="183" t="s">
        <v>185</v>
      </c>
      <c r="H84" s="184">
        <v>2.758</v>
      </c>
      <c r="I84" s="185"/>
      <c r="J84" s="186">
        <f>ROUND(I84*H84,2)</f>
        <v>0</v>
      </c>
      <c r="K84" s="182" t="s">
        <v>145</v>
      </c>
      <c r="L84" s="53"/>
      <c r="M84" s="187" t="s">
        <v>20</v>
      </c>
      <c r="N84" s="188" t="s">
        <v>45</v>
      </c>
      <c r="O84" s="34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16" t="s">
        <v>146</v>
      </c>
      <c r="AT84" s="16" t="s">
        <v>141</v>
      </c>
      <c r="AU84" s="16" t="s">
        <v>82</v>
      </c>
      <c r="AY84" s="16" t="s">
        <v>138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6" t="s">
        <v>22</v>
      </c>
      <c r="BK84" s="191">
        <f>ROUND(I84*H84,2)</f>
        <v>0</v>
      </c>
      <c r="BL84" s="16" t="s">
        <v>146</v>
      </c>
      <c r="BM84" s="16" t="s">
        <v>560</v>
      </c>
    </row>
    <row r="85" spans="2:65" s="11" customFormat="1" ht="12" x14ac:dyDescent="0.3">
      <c r="B85" s="192"/>
      <c r="C85" s="193"/>
      <c r="D85" s="194" t="s">
        <v>148</v>
      </c>
      <c r="E85" s="193"/>
      <c r="F85" s="196" t="s">
        <v>561</v>
      </c>
      <c r="G85" s="193"/>
      <c r="H85" s="197">
        <v>2.758</v>
      </c>
      <c r="I85" s="198"/>
      <c r="J85" s="193"/>
      <c r="K85" s="193"/>
      <c r="L85" s="199"/>
      <c r="M85" s="200"/>
      <c r="N85" s="201"/>
      <c r="O85" s="201"/>
      <c r="P85" s="201"/>
      <c r="Q85" s="201"/>
      <c r="R85" s="201"/>
      <c r="S85" s="201"/>
      <c r="T85" s="202"/>
      <c r="AT85" s="203" t="s">
        <v>148</v>
      </c>
      <c r="AU85" s="203" t="s">
        <v>82</v>
      </c>
      <c r="AV85" s="11" t="s">
        <v>82</v>
      </c>
      <c r="AW85" s="11" t="s">
        <v>4</v>
      </c>
      <c r="AX85" s="11" t="s">
        <v>22</v>
      </c>
      <c r="AY85" s="203" t="s">
        <v>138</v>
      </c>
    </row>
    <row r="86" spans="2:65" s="1" customFormat="1" ht="20.399999999999999" customHeight="1" x14ac:dyDescent="0.3">
      <c r="B86" s="33"/>
      <c r="C86" s="180" t="s">
        <v>153</v>
      </c>
      <c r="D86" s="180" t="s">
        <v>141</v>
      </c>
      <c r="E86" s="181" t="s">
        <v>191</v>
      </c>
      <c r="F86" s="182" t="s">
        <v>192</v>
      </c>
      <c r="G86" s="183" t="s">
        <v>185</v>
      </c>
      <c r="H86" s="184">
        <v>0.19700000000000001</v>
      </c>
      <c r="I86" s="185"/>
      <c r="J86" s="186">
        <f>ROUND(I86*H86,2)</f>
        <v>0</v>
      </c>
      <c r="K86" s="182" t="s">
        <v>145</v>
      </c>
      <c r="L86" s="53"/>
      <c r="M86" s="187" t="s">
        <v>20</v>
      </c>
      <c r="N86" s="188" t="s">
        <v>45</v>
      </c>
      <c r="O86" s="34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16" t="s">
        <v>146</v>
      </c>
      <c r="AT86" s="16" t="s">
        <v>141</v>
      </c>
      <c r="AU86" s="16" t="s">
        <v>82</v>
      </c>
      <c r="AY86" s="16" t="s">
        <v>138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22</v>
      </c>
      <c r="BK86" s="191">
        <f>ROUND(I86*H86,2)</f>
        <v>0</v>
      </c>
      <c r="BL86" s="16" t="s">
        <v>146</v>
      </c>
      <c r="BM86" s="16" t="s">
        <v>562</v>
      </c>
    </row>
    <row r="87" spans="2:65" s="10" customFormat="1" ht="37.35" customHeight="1" x14ac:dyDescent="0.35">
      <c r="B87" s="163"/>
      <c r="C87" s="164"/>
      <c r="D87" s="165" t="s">
        <v>73</v>
      </c>
      <c r="E87" s="166" t="s">
        <v>194</v>
      </c>
      <c r="F87" s="166" t="s">
        <v>195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</f>
        <v>0</v>
      </c>
      <c r="Q87" s="171"/>
      <c r="R87" s="172">
        <f>R88</f>
        <v>0.79459636000000011</v>
      </c>
      <c r="S87" s="171"/>
      <c r="T87" s="173">
        <f>T88</f>
        <v>0.19707000000000002</v>
      </c>
      <c r="AR87" s="174" t="s">
        <v>82</v>
      </c>
      <c r="AT87" s="175" t="s">
        <v>73</v>
      </c>
      <c r="AU87" s="175" t="s">
        <v>74</v>
      </c>
      <c r="AY87" s="174" t="s">
        <v>138</v>
      </c>
      <c r="BK87" s="176">
        <f>BK88</f>
        <v>0</v>
      </c>
    </row>
    <row r="88" spans="2:65" s="10" customFormat="1" ht="19.95" customHeight="1" x14ac:dyDescent="0.35">
      <c r="B88" s="163"/>
      <c r="C88" s="164"/>
      <c r="D88" s="177" t="s">
        <v>73</v>
      </c>
      <c r="E88" s="178" t="s">
        <v>446</v>
      </c>
      <c r="F88" s="178" t="s">
        <v>447</v>
      </c>
      <c r="G88" s="164"/>
      <c r="H88" s="164"/>
      <c r="I88" s="167"/>
      <c r="J88" s="179">
        <f>BK88</f>
        <v>0</v>
      </c>
      <c r="K88" s="164"/>
      <c r="L88" s="169"/>
      <c r="M88" s="170"/>
      <c r="N88" s="171"/>
      <c r="O88" s="171"/>
      <c r="P88" s="172">
        <f>SUM(P89:P103)</f>
        <v>0</v>
      </c>
      <c r="Q88" s="171"/>
      <c r="R88" s="172">
        <f>SUM(R89:R103)</f>
        <v>0.79459636000000011</v>
      </c>
      <c r="S88" s="171"/>
      <c r="T88" s="173">
        <f>SUM(T89:T103)</f>
        <v>0.19707000000000002</v>
      </c>
      <c r="AR88" s="174" t="s">
        <v>82</v>
      </c>
      <c r="AT88" s="175" t="s">
        <v>73</v>
      </c>
      <c r="AU88" s="175" t="s">
        <v>22</v>
      </c>
      <c r="AY88" s="174" t="s">
        <v>138</v>
      </c>
      <c r="BK88" s="176">
        <f>SUM(BK89:BK103)</f>
        <v>0</v>
      </c>
    </row>
    <row r="89" spans="2:65" s="1" customFormat="1" ht="20.399999999999999" customHeight="1" x14ac:dyDescent="0.3">
      <c r="B89" s="33"/>
      <c r="C89" s="180" t="s">
        <v>146</v>
      </c>
      <c r="D89" s="180" t="s">
        <v>141</v>
      </c>
      <c r="E89" s="181" t="s">
        <v>485</v>
      </c>
      <c r="F89" s="182" t="s">
        <v>486</v>
      </c>
      <c r="G89" s="183" t="s">
        <v>144</v>
      </c>
      <c r="H89" s="184">
        <v>67.5</v>
      </c>
      <c r="I89" s="185"/>
      <c r="J89" s="186">
        <f>ROUND(I89*H89,2)</f>
        <v>0</v>
      </c>
      <c r="K89" s="182" t="s">
        <v>145</v>
      </c>
      <c r="L89" s="53"/>
      <c r="M89" s="187" t="s">
        <v>20</v>
      </c>
      <c r="N89" s="188" t="s">
        <v>45</v>
      </c>
      <c r="O89" s="34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6" t="s">
        <v>201</v>
      </c>
      <c r="AT89" s="16" t="s">
        <v>141</v>
      </c>
      <c r="AU89" s="16" t="s">
        <v>82</v>
      </c>
      <c r="AY89" s="16" t="s">
        <v>138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22</v>
      </c>
      <c r="BK89" s="191">
        <f>ROUND(I89*H89,2)</f>
        <v>0</v>
      </c>
      <c r="BL89" s="16" t="s">
        <v>201</v>
      </c>
      <c r="BM89" s="16" t="s">
        <v>563</v>
      </c>
    </row>
    <row r="90" spans="2:65" s="1" customFormat="1" ht="28.8" customHeight="1" x14ac:dyDescent="0.3">
      <c r="B90" s="33"/>
      <c r="C90" s="180" t="s">
        <v>166</v>
      </c>
      <c r="D90" s="180" t="s">
        <v>141</v>
      </c>
      <c r="E90" s="181" t="s">
        <v>451</v>
      </c>
      <c r="F90" s="182" t="s">
        <v>452</v>
      </c>
      <c r="G90" s="183" t="s">
        <v>144</v>
      </c>
      <c r="H90" s="184">
        <v>67.5</v>
      </c>
      <c r="I90" s="185"/>
      <c r="J90" s="186">
        <f>ROUND(I90*H90,2)</f>
        <v>0</v>
      </c>
      <c r="K90" s="182" t="s">
        <v>145</v>
      </c>
      <c r="L90" s="53"/>
      <c r="M90" s="187" t="s">
        <v>20</v>
      </c>
      <c r="N90" s="188" t="s">
        <v>45</v>
      </c>
      <c r="O90" s="34"/>
      <c r="P90" s="189">
        <f>O90*H90</f>
        <v>0</v>
      </c>
      <c r="Q90" s="189">
        <v>3.0000000000000001E-5</v>
      </c>
      <c r="R90" s="189">
        <f>Q90*H90</f>
        <v>2.0249999999999999E-3</v>
      </c>
      <c r="S90" s="189">
        <v>0</v>
      </c>
      <c r="T90" s="190">
        <f>S90*H90</f>
        <v>0</v>
      </c>
      <c r="AR90" s="16" t="s">
        <v>201</v>
      </c>
      <c r="AT90" s="16" t="s">
        <v>141</v>
      </c>
      <c r="AU90" s="16" t="s">
        <v>82</v>
      </c>
      <c r="AY90" s="16" t="s">
        <v>138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22</v>
      </c>
      <c r="BK90" s="191">
        <f>ROUND(I90*H90,2)</f>
        <v>0</v>
      </c>
      <c r="BL90" s="16" t="s">
        <v>201</v>
      </c>
      <c r="BM90" s="16" t="s">
        <v>564</v>
      </c>
    </row>
    <row r="91" spans="2:65" s="1" customFormat="1" ht="28.8" customHeight="1" x14ac:dyDescent="0.3">
      <c r="B91" s="33"/>
      <c r="C91" s="180" t="s">
        <v>139</v>
      </c>
      <c r="D91" s="180" t="s">
        <v>141</v>
      </c>
      <c r="E91" s="181" t="s">
        <v>489</v>
      </c>
      <c r="F91" s="182" t="s">
        <v>490</v>
      </c>
      <c r="G91" s="183" t="s">
        <v>144</v>
      </c>
      <c r="H91" s="184">
        <v>67.5</v>
      </c>
      <c r="I91" s="185"/>
      <c r="J91" s="186">
        <f>ROUND(I91*H91,2)</f>
        <v>0</v>
      </c>
      <c r="K91" s="182" t="s">
        <v>145</v>
      </c>
      <c r="L91" s="53"/>
      <c r="M91" s="187" t="s">
        <v>20</v>
      </c>
      <c r="N91" s="188" t="s">
        <v>45</v>
      </c>
      <c r="O91" s="34"/>
      <c r="P91" s="189">
        <f>O91*H91</f>
        <v>0</v>
      </c>
      <c r="Q91" s="189">
        <v>7.5799999999999999E-3</v>
      </c>
      <c r="R91" s="189">
        <f>Q91*H91</f>
        <v>0.51165000000000005</v>
      </c>
      <c r="S91" s="189">
        <v>0</v>
      </c>
      <c r="T91" s="190">
        <f>S91*H91</f>
        <v>0</v>
      </c>
      <c r="AR91" s="16" t="s">
        <v>201</v>
      </c>
      <c r="AT91" s="16" t="s">
        <v>141</v>
      </c>
      <c r="AU91" s="16" t="s">
        <v>82</v>
      </c>
      <c r="AY91" s="16" t="s">
        <v>138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22</v>
      </c>
      <c r="BK91" s="191">
        <f>ROUND(I91*H91,2)</f>
        <v>0</v>
      </c>
      <c r="BL91" s="16" t="s">
        <v>201</v>
      </c>
      <c r="BM91" s="16" t="s">
        <v>565</v>
      </c>
    </row>
    <row r="92" spans="2:65" s="1" customFormat="1" ht="20.399999999999999" customHeight="1" x14ac:dyDescent="0.3">
      <c r="B92" s="33"/>
      <c r="C92" s="180" t="s">
        <v>176</v>
      </c>
      <c r="D92" s="180" t="s">
        <v>141</v>
      </c>
      <c r="E92" s="181" t="s">
        <v>492</v>
      </c>
      <c r="F92" s="182" t="s">
        <v>493</v>
      </c>
      <c r="G92" s="183" t="s">
        <v>144</v>
      </c>
      <c r="H92" s="184">
        <v>67.5</v>
      </c>
      <c r="I92" s="185"/>
      <c r="J92" s="186">
        <f>ROUND(I92*H92,2)</f>
        <v>0</v>
      </c>
      <c r="K92" s="182" t="s">
        <v>145</v>
      </c>
      <c r="L92" s="53"/>
      <c r="M92" s="187" t="s">
        <v>20</v>
      </c>
      <c r="N92" s="188" t="s">
        <v>45</v>
      </c>
      <c r="O92" s="34"/>
      <c r="P92" s="189">
        <f>O92*H92</f>
        <v>0</v>
      </c>
      <c r="Q92" s="189">
        <v>0</v>
      </c>
      <c r="R92" s="189">
        <f>Q92*H92</f>
        <v>0</v>
      </c>
      <c r="S92" s="189">
        <v>2.5000000000000001E-3</v>
      </c>
      <c r="T92" s="190">
        <f>S92*H92</f>
        <v>0.16875000000000001</v>
      </c>
      <c r="AR92" s="16" t="s">
        <v>201</v>
      </c>
      <c r="AT92" s="16" t="s">
        <v>141</v>
      </c>
      <c r="AU92" s="16" t="s">
        <v>82</v>
      </c>
      <c r="AY92" s="16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22</v>
      </c>
      <c r="BK92" s="191">
        <f>ROUND(I92*H92,2)</f>
        <v>0</v>
      </c>
      <c r="BL92" s="16" t="s">
        <v>201</v>
      </c>
      <c r="BM92" s="16" t="s">
        <v>566</v>
      </c>
    </row>
    <row r="93" spans="2:65" s="11" customFormat="1" ht="12" x14ac:dyDescent="0.3">
      <c r="B93" s="192"/>
      <c r="C93" s="193"/>
      <c r="D93" s="194" t="s">
        <v>148</v>
      </c>
      <c r="E93" s="195" t="s">
        <v>20</v>
      </c>
      <c r="F93" s="196" t="s">
        <v>567</v>
      </c>
      <c r="G93" s="193"/>
      <c r="H93" s="197">
        <v>67.5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148</v>
      </c>
      <c r="AU93" s="203" t="s">
        <v>82</v>
      </c>
      <c r="AV93" s="11" t="s">
        <v>82</v>
      </c>
      <c r="AW93" s="11" t="s">
        <v>37</v>
      </c>
      <c r="AX93" s="11" t="s">
        <v>22</v>
      </c>
      <c r="AY93" s="203" t="s">
        <v>138</v>
      </c>
    </row>
    <row r="94" spans="2:65" s="1" customFormat="1" ht="28.8" customHeight="1" x14ac:dyDescent="0.3">
      <c r="B94" s="33"/>
      <c r="C94" s="180" t="s">
        <v>163</v>
      </c>
      <c r="D94" s="180" t="s">
        <v>141</v>
      </c>
      <c r="E94" s="181" t="s">
        <v>496</v>
      </c>
      <c r="F94" s="182" t="s">
        <v>497</v>
      </c>
      <c r="G94" s="183" t="s">
        <v>144</v>
      </c>
      <c r="H94" s="184">
        <v>67.5</v>
      </c>
      <c r="I94" s="185"/>
      <c r="J94" s="186">
        <f>ROUND(I94*H94,2)</f>
        <v>0</v>
      </c>
      <c r="K94" s="182" t="s">
        <v>145</v>
      </c>
      <c r="L94" s="53"/>
      <c r="M94" s="187" t="s">
        <v>20</v>
      </c>
      <c r="N94" s="188" t="s">
        <v>45</v>
      </c>
      <c r="O94" s="34"/>
      <c r="P94" s="189">
        <f>O94*H94</f>
        <v>0</v>
      </c>
      <c r="Q94" s="189">
        <v>2.9999999999999997E-4</v>
      </c>
      <c r="R94" s="189">
        <f>Q94*H94</f>
        <v>2.0249999999999997E-2</v>
      </c>
      <c r="S94" s="189">
        <v>0</v>
      </c>
      <c r="T94" s="190">
        <f>S94*H94</f>
        <v>0</v>
      </c>
      <c r="AR94" s="16" t="s">
        <v>201</v>
      </c>
      <c r="AT94" s="16" t="s">
        <v>141</v>
      </c>
      <c r="AU94" s="16" t="s">
        <v>82</v>
      </c>
      <c r="AY94" s="16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6" t="s">
        <v>22</v>
      </c>
      <c r="BK94" s="191">
        <f>ROUND(I94*H94,2)</f>
        <v>0</v>
      </c>
      <c r="BL94" s="16" t="s">
        <v>201</v>
      </c>
      <c r="BM94" s="16" t="s">
        <v>568</v>
      </c>
    </row>
    <row r="95" spans="2:65" s="11" customFormat="1" ht="12" x14ac:dyDescent="0.3">
      <c r="B95" s="192"/>
      <c r="C95" s="193"/>
      <c r="D95" s="194" t="s">
        <v>148</v>
      </c>
      <c r="E95" s="195" t="s">
        <v>20</v>
      </c>
      <c r="F95" s="196" t="s">
        <v>569</v>
      </c>
      <c r="G95" s="193"/>
      <c r="H95" s="197">
        <v>67.5</v>
      </c>
      <c r="I95" s="198"/>
      <c r="J95" s="193"/>
      <c r="K95" s="193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148</v>
      </c>
      <c r="AU95" s="203" t="s">
        <v>82</v>
      </c>
      <c r="AV95" s="11" t="s">
        <v>82</v>
      </c>
      <c r="AW95" s="11" t="s">
        <v>37</v>
      </c>
      <c r="AX95" s="11" t="s">
        <v>22</v>
      </c>
      <c r="AY95" s="203" t="s">
        <v>138</v>
      </c>
    </row>
    <row r="96" spans="2:65" s="1" customFormat="1" ht="28.8" customHeight="1" x14ac:dyDescent="0.3">
      <c r="B96" s="33"/>
      <c r="C96" s="219" t="s">
        <v>170</v>
      </c>
      <c r="D96" s="219" t="s">
        <v>160</v>
      </c>
      <c r="E96" s="220" t="s">
        <v>570</v>
      </c>
      <c r="F96" s="221" t="s">
        <v>571</v>
      </c>
      <c r="G96" s="222" t="s">
        <v>144</v>
      </c>
      <c r="H96" s="223">
        <v>74.25</v>
      </c>
      <c r="I96" s="224"/>
      <c r="J96" s="225">
        <f>ROUND(I96*H96,2)</f>
        <v>0</v>
      </c>
      <c r="K96" s="221" t="s">
        <v>145</v>
      </c>
      <c r="L96" s="226"/>
      <c r="M96" s="227" t="s">
        <v>20</v>
      </c>
      <c r="N96" s="228" t="s">
        <v>45</v>
      </c>
      <c r="O96" s="34"/>
      <c r="P96" s="189">
        <f>O96*H96</f>
        <v>0</v>
      </c>
      <c r="Q96" s="189">
        <v>3.2000000000000002E-3</v>
      </c>
      <c r="R96" s="189">
        <f>Q96*H96</f>
        <v>0.23760000000000001</v>
      </c>
      <c r="S96" s="189">
        <v>0</v>
      </c>
      <c r="T96" s="190">
        <f>S96*H96</f>
        <v>0</v>
      </c>
      <c r="AR96" s="16" t="s">
        <v>222</v>
      </c>
      <c r="AT96" s="16" t="s">
        <v>160</v>
      </c>
      <c r="AU96" s="16" t="s">
        <v>82</v>
      </c>
      <c r="AY96" s="16" t="s">
        <v>138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22</v>
      </c>
      <c r="BK96" s="191">
        <f>ROUND(I96*H96,2)</f>
        <v>0</v>
      </c>
      <c r="BL96" s="16" t="s">
        <v>201</v>
      </c>
      <c r="BM96" s="16" t="s">
        <v>572</v>
      </c>
    </row>
    <row r="97" spans="2:65" s="11" customFormat="1" ht="12" x14ac:dyDescent="0.3">
      <c r="B97" s="192"/>
      <c r="C97" s="193"/>
      <c r="D97" s="204" t="s">
        <v>148</v>
      </c>
      <c r="E97" s="205" t="s">
        <v>20</v>
      </c>
      <c r="F97" s="206" t="s">
        <v>569</v>
      </c>
      <c r="G97" s="193"/>
      <c r="H97" s="207">
        <v>67.5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148</v>
      </c>
      <c r="AU97" s="203" t="s">
        <v>82</v>
      </c>
      <c r="AV97" s="11" t="s">
        <v>82</v>
      </c>
      <c r="AW97" s="11" t="s">
        <v>37</v>
      </c>
      <c r="AX97" s="11" t="s">
        <v>22</v>
      </c>
      <c r="AY97" s="203" t="s">
        <v>138</v>
      </c>
    </row>
    <row r="98" spans="2:65" s="11" customFormat="1" ht="12" x14ac:dyDescent="0.3">
      <c r="B98" s="192"/>
      <c r="C98" s="193"/>
      <c r="D98" s="194" t="s">
        <v>148</v>
      </c>
      <c r="E98" s="193"/>
      <c r="F98" s="196" t="s">
        <v>573</v>
      </c>
      <c r="G98" s="193"/>
      <c r="H98" s="197">
        <v>74.25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148</v>
      </c>
      <c r="AU98" s="203" t="s">
        <v>82</v>
      </c>
      <c r="AV98" s="11" t="s">
        <v>82</v>
      </c>
      <c r="AW98" s="11" t="s">
        <v>4</v>
      </c>
      <c r="AX98" s="11" t="s">
        <v>22</v>
      </c>
      <c r="AY98" s="203" t="s">
        <v>138</v>
      </c>
    </row>
    <row r="99" spans="2:65" s="1" customFormat="1" ht="20.399999999999999" customHeight="1" x14ac:dyDescent="0.3">
      <c r="B99" s="33"/>
      <c r="C99" s="180" t="s">
        <v>27</v>
      </c>
      <c r="D99" s="180" t="s">
        <v>141</v>
      </c>
      <c r="E99" s="181" t="s">
        <v>503</v>
      </c>
      <c r="F99" s="182" t="s">
        <v>504</v>
      </c>
      <c r="G99" s="183" t="s">
        <v>217</v>
      </c>
      <c r="H99" s="184">
        <v>94.4</v>
      </c>
      <c r="I99" s="185"/>
      <c r="J99" s="186">
        <f>ROUND(I99*H99,2)</f>
        <v>0</v>
      </c>
      <c r="K99" s="182" t="s">
        <v>145</v>
      </c>
      <c r="L99" s="53"/>
      <c r="M99" s="187" t="s">
        <v>20</v>
      </c>
      <c r="N99" s="188" t="s">
        <v>45</v>
      </c>
      <c r="O99" s="34"/>
      <c r="P99" s="189">
        <f>O99*H99</f>
        <v>0</v>
      </c>
      <c r="Q99" s="189">
        <v>0</v>
      </c>
      <c r="R99" s="189">
        <f>Q99*H99</f>
        <v>0</v>
      </c>
      <c r="S99" s="189">
        <v>2.9999999999999997E-4</v>
      </c>
      <c r="T99" s="190">
        <f>S99*H99</f>
        <v>2.8319999999999998E-2</v>
      </c>
      <c r="AR99" s="16" t="s">
        <v>201</v>
      </c>
      <c r="AT99" s="16" t="s">
        <v>141</v>
      </c>
      <c r="AU99" s="16" t="s">
        <v>82</v>
      </c>
      <c r="AY99" s="16" t="s">
        <v>138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22</v>
      </c>
      <c r="BK99" s="191">
        <f>ROUND(I99*H99,2)</f>
        <v>0</v>
      </c>
      <c r="BL99" s="16" t="s">
        <v>201</v>
      </c>
      <c r="BM99" s="16" t="s">
        <v>574</v>
      </c>
    </row>
    <row r="100" spans="2:65" s="11" customFormat="1" ht="12" x14ac:dyDescent="0.3">
      <c r="B100" s="192"/>
      <c r="C100" s="193"/>
      <c r="D100" s="194" t="s">
        <v>148</v>
      </c>
      <c r="E100" s="195" t="s">
        <v>20</v>
      </c>
      <c r="F100" s="196" t="s">
        <v>575</v>
      </c>
      <c r="G100" s="193"/>
      <c r="H100" s="197">
        <v>94.4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148</v>
      </c>
      <c r="AU100" s="203" t="s">
        <v>82</v>
      </c>
      <c r="AV100" s="11" t="s">
        <v>82</v>
      </c>
      <c r="AW100" s="11" t="s">
        <v>37</v>
      </c>
      <c r="AX100" s="11" t="s">
        <v>22</v>
      </c>
      <c r="AY100" s="203" t="s">
        <v>138</v>
      </c>
    </row>
    <row r="101" spans="2:65" s="1" customFormat="1" ht="20.399999999999999" customHeight="1" x14ac:dyDescent="0.3">
      <c r="B101" s="33"/>
      <c r="C101" s="180" t="s">
        <v>198</v>
      </c>
      <c r="D101" s="180" t="s">
        <v>141</v>
      </c>
      <c r="E101" s="181" t="s">
        <v>507</v>
      </c>
      <c r="F101" s="182" t="s">
        <v>508</v>
      </c>
      <c r="G101" s="183" t="s">
        <v>217</v>
      </c>
      <c r="H101" s="184">
        <v>94.4</v>
      </c>
      <c r="I101" s="185"/>
      <c r="J101" s="186">
        <f>ROUND(I101*H101,2)</f>
        <v>0</v>
      </c>
      <c r="K101" s="182" t="s">
        <v>145</v>
      </c>
      <c r="L101" s="53"/>
      <c r="M101" s="187" t="s">
        <v>20</v>
      </c>
      <c r="N101" s="188" t="s">
        <v>45</v>
      </c>
      <c r="O101" s="34"/>
      <c r="P101" s="189">
        <f>O101*H101</f>
        <v>0</v>
      </c>
      <c r="Q101" s="189">
        <v>2.0000000000000002E-5</v>
      </c>
      <c r="R101" s="189">
        <f>Q101*H101</f>
        <v>1.8880000000000004E-3</v>
      </c>
      <c r="S101" s="189">
        <v>0</v>
      </c>
      <c r="T101" s="190">
        <f>S101*H101</f>
        <v>0</v>
      </c>
      <c r="AR101" s="16" t="s">
        <v>201</v>
      </c>
      <c r="AT101" s="16" t="s">
        <v>141</v>
      </c>
      <c r="AU101" s="16" t="s">
        <v>82</v>
      </c>
      <c r="AY101" s="16" t="s">
        <v>138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22</v>
      </c>
      <c r="BK101" s="191">
        <f>ROUND(I101*H101,2)</f>
        <v>0</v>
      </c>
      <c r="BL101" s="16" t="s">
        <v>201</v>
      </c>
      <c r="BM101" s="16" t="s">
        <v>576</v>
      </c>
    </row>
    <row r="102" spans="2:65" s="1" customFormat="1" ht="20.399999999999999" customHeight="1" x14ac:dyDescent="0.3">
      <c r="B102" s="33"/>
      <c r="C102" s="219" t="s">
        <v>203</v>
      </c>
      <c r="D102" s="219" t="s">
        <v>160</v>
      </c>
      <c r="E102" s="220" t="s">
        <v>510</v>
      </c>
      <c r="F102" s="221" t="s">
        <v>511</v>
      </c>
      <c r="G102" s="222" t="s">
        <v>217</v>
      </c>
      <c r="H102" s="223">
        <v>96.287999999999997</v>
      </c>
      <c r="I102" s="224"/>
      <c r="J102" s="225">
        <f>ROUND(I102*H102,2)</f>
        <v>0</v>
      </c>
      <c r="K102" s="221" t="s">
        <v>145</v>
      </c>
      <c r="L102" s="226"/>
      <c r="M102" s="227" t="s">
        <v>20</v>
      </c>
      <c r="N102" s="228" t="s">
        <v>45</v>
      </c>
      <c r="O102" s="34"/>
      <c r="P102" s="189">
        <f>O102*H102</f>
        <v>0</v>
      </c>
      <c r="Q102" s="189">
        <v>2.2000000000000001E-4</v>
      </c>
      <c r="R102" s="189">
        <f>Q102*H102</f>
        <v>2.1183359999999998E-2</v>
      </c>
      <c r="S102" s="189">
        <v>0</v>
      </c>
      <c r="T102" s="190">
        <f>S102*H102</f>
        <v>0</v>
      </c>
      <c r="AR102" s="16" t="s">
        <v>222</v>
      </c>
      <c r="AT102" s="16" t="s">
        <v>160</v>
      </c>
      <c r="AU102" s="16" t="s">
        <v>82</v>
      </c>
      <c r="AY102" s="16" t="s">
        <v>138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6" t="s">
        <v>22</v>
      </c>
      <c r="BK102" s="191">
        <f>ROUND(I102*H102,2)</f>
        <v>0</v>
      </c>
      <c r="BL102" s="16" t="s">
        <v>201</v>
      </c>
      <c r="BM102" s="16" t="s">
        <v>577</v>
      </c>
    </row>
    <row r="103" spans="2:65" s="11" customFormat="1" ht="12" x14ac:dyDescent="0.3">
      <c r="B103" s="192"/>
      <c r="C103" s="193"/>
      <c r="D103" s="204" t="s">
        <v>148</v>
      </c>
      <c r="E103" s="193"/>
      <c r="F103" s="206" t="s">
        <v>578</v>
      </c>
      <c r="G103" s="193"/>
      <c r="H103" s="207">
        <v>96.287999999999997</v>
      </c>
      <c r="I103" s="198"/>
      <c r="J103" s="193"/>
      <c r="K103" s="193"/>
      <c r="L103" s="199"/>
      <c r="M103" s="233"/>
      <c r="N103" s="234"/>
      <c r="O103" s="234"/>
      <c r="P103" s="234"/>
      <c r="Q103" s="234"/>
      <c r="R103" s="234"/>
      <c r="S103" s="234"/>
      <c r="T103" s="235"/>
      <c r="AT103" s="203" t="s">
        <v>148</v>
      </c>
      <c r="AU103" s="203" t="s">
        <v>82</v>
      </c>
      <c r="AV103" s="11" t="s">
        <v>82</v>
      </c>
      <c r="AW103" s="11" t="s">
        <v>4</v>
      </c>
      <c r="AX103" s="11" t="s">
        <v>22</v>
      </c>
      <c r="AY103" s="203" t="s">
        <v>138</v>
      </c>
    </row>
    <row r="104" spans="2:65" s="1" customFormat="1" ht="6.9" customHeight="1" x14ac:dyDescent="0.3"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53"/>
    </row>
  </sheetData>
  <sheetProtection algorithmName="SHA-512" hashValue="lCSKN+FMr8jCvYQNXxflWObSTsimg6je9ydQCArqaHnFUeb5OXoePy9BQKp2S7MZAuFk38K9hhjmZAfJ1liM1Q==" saltValue="M70Oqq7bgFrIZlkpnOP7AA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2" x14ac:dyDescent="0.3"/>
  <cols>
    <col min="1" max="1" width="8.28515625" style="290" customWidth="1"/>
    <col min="2" max="2" width="1.7109375" style="290" customWidth="1"/>
    <col min="3" max="4" width="5" style="290" customWidth="1"/>
    <col min="5" max="5" width="11.7109375" style="290" customWidth="1"/>
    <col min="6" max="6" width="9.140625" style="290" customWidth="1"/>
    <col min="7" max="7" width="5" style="290" customWidth="1"/>
    <col min="8" max="8" width="77.85546875" style="290" customWidth="1"/>
    <col min="9" max="10" width="20" style="290" customWidth="1"/>
    <col min="11" max="11" width="1.7109375" style="290" customWidth="1"/>
    <col min="12" max="256" width="9.140625" style="290"/>
    <col min="257" max="257" width="8.28515625" style="290" customWidth="1"/>
    <col min="258" max="258" width="1.7109375" style="290" customWidth="1"/>
    <col min="259" max="260" width="5" style="290" customWidth="1"/>
    <col min="261" max="261" width="11.7109375" style="290" customWidth="1"/>
    <col min="262" max="262" width="9.140625" style="290" customWidth="1"/>
    <col min="263" max="263" width="5" style="290" customWidth="1"/>
    <col min="264" max="264" width="77.85546875" style="290" customWidth="1"/>
    <col min="265" max="266" width="20" style="290" customWidth="1"/>
    <col min="267" max="267" width="1.7109375" style="290" customWidth="1"/>
    <col min="268" max="512" width="9.140625" style="290"/>
    <col min="513" max="513" width="8.28515625" style="290" customWidth="1"/>
    <col min="514" max="514" width="1.7109375" style="290" customWidth="1"/>
    <col min="515" max="516" width="5" style="290" customWidth="1"/>
    <col min="517" max="517" width="11.7109375" style="290" customWidth="1"/>
    <col min="518" max="518" width="9.140625" style="290" customWidth="1"/>
    <col min="519" max="519" width="5" style="290" customWidth="1"/>
    <col min="520" max="520" width="77.85546875" style="290" customWidth="1"/>
    <col min="521" max="522" width="20" style="290" customWidth="1"/>
    <col min="523" max="523" width="1.7109375" style="290" customWidth="1"/>
    <col min="524" max="768" width="9.140625" style="290"/>
    <col min="769" max="769" width="8.28515625" style="290" customWidth="1"/>
    <col min="770" max="770" width="1.7109375" style="290" customWidth="1"/>
    <col min="771" max="772" width="5" style="290" customWidth="1"/>
    <col min="773" max="773" width="11.7109375" style="290" customWidth="1"/>
    <col min="774" max="774" width="9.140625" style="290" customWidth="1"/>
    <col min="775" max="775" width="5" style="290" customWidth="1"/>
    <col min="776" max="776" width="77.85546875" style="290" customWidth="1"/>
    <col min="777" max="778" width="20" style="290" customWidth="1"/>
    <col min="779" max="779" width="1.7109375" style="290" customWidth="1"/>
    <col min="780" max="1024" width="9.140625" style="290"/>
    <col min="1025" max="1025" width="8.28515625" style="290" customWidth="1"/>
    <col min="1026" max="1026" width="1.7109375" style="290" customWidth="1"/>
    <col min="1027" max="1028" width="5" style="290" customWidth="1"/>
    <col min="1029" max="1029" width="11.7109375" style="290" customWidth="1"/>
    <col min="1030" max="1030" width="9.140625" style="290" customWidth="1"/>
    <col min="1031" max="1031" width="5" style="290" customWidth="1"/>
    <col min="1032" max="1032" width="77.85546875" style="290" customWidth="1"/>
    <col min="1033" max="1034" width="20" style="290" customWidth="1"/>
    <col min="1035" max="1035" width="1.7109375" style="290" customWidth="1"/>
    <col min="1036" max="1280" width="9.140625" style="290"/>
    <col min="1281" max="1281" width="8.28515625" style="290" customWidth="1"/>
    <col min="1282" max="1282" width="1.7109375" style="290" customWidth="1"/>
    <col min="1283" max="1284" width="5" style="290" customWidth="1"/>
    <col min="1285" max="1285" width="11.7109375" style="290" customWidth="1"/>
    <col min="1286" max="1286" width="9.140625" style="290" customWidth="1"/>
    <col min="1287" max="1287" width="5" style="290" customWidth="1"/>
    <col min="1288" max="1288" width="77.85546875" style="290" customWidth="1"/>
    <col min="1289" max="1290" width="20" style="290" customWidth="1"/>
    <col min="1291" max="1291" width="1.7109375" style="290" customWidth="1"/>
    <col min="1292" max="1536" width="9.140625" style="290"/>
    <col min="1537" max="1537" width="8.28515625" style="290" customWidth="1"/>
    <col min="1538" max="1538" width="1.7109375" style="290" customWidth="1"/>
    <col min="1539" max="1540" width="5" style="290" customWidth="1"/>
    <col min="1541" max="1541" width="11.7109375" style="290" customWidth="1"/>
    <col min="1542" max="1542" width="9.140625" style="290" customWidth="1"/>
    <col min="1543" max="1543" width="5" style="290" customWidth="1"/>
    <col min="1544" max="1544" width="77.85546875" style="290" customWidth="1"/>
    <col min="1545" max="1546" width="20" style="290" customWidth="1"/>
    <col min="1547" max="1547" width="1.7109375" style="290" customWidth="1"/>
    <col min="1548" max="1792" width="9.140625" style="290"/>
    <col min="1793" max="1793" width="8.28515625" style="290" customWidth="1"/>
    <col min="1794" max="1794" width="1.7109375" style="290" customWidth="1"/>
    <col min="1795" max="1796" width="5" style="290" customWidth="1"/>
    <col min="1797" max="1797" width="11.7109375" style="290" customWidth="1"/>
    <col min="1798" max="1798" width="9.140625" style="290" customWidth="1"/>
    <col min="1799" max="1799" width="5" style="290" customWidth="1"/>
    <col min="1800" max="1800" width="77.85546875" style="290" customWidth="1"/>
    <col min="1801" max="1802" width="20" style="290" customWidth="1"/>
    <col min="1803" max="1803" width="1.7109375" style="290" customWidth="1"/>
    <col min="1804" max="2048" width="9.140625" style="290"/>
    <col min="2049" max="2049" width="8.28515625" style="290" customWidth="1"/>
    <col min="2050" max="2050" width="1.7109375" style="290" customWidth="1"/>
    <col min="2051" max="2052" width="5" style="290" customWidth="1"/>
    <col min="2053" max="2053" width="11.7109375" style="290" customWidth="1"/>
    <col min="2054" max="2054" width="9.140625" style="290" customWidth="1"/>
    <col min="2055" max="2055" width="5" style="290" customWidth="1"/>
    <col min="2056" max="2056" width="77.85546875" style="290" customWidth="1"/>
    <col min="2057" max="2058" width="20" style="290" customWidth="1"/>
    <col min="2059" max="2059" width="1.7109375" style="290" customWidth="1"/>
    <col min="2060" max="2304" width="9.140625" style="290"/>
    <col min="2305" max="2305" width="8.28515625" style="290" customWidth="1"/>
    <col min="2306" max="2306" width="1.7109375" style="290" customWidth="1"/>
    <col min="2307" max="2308" width="5" style="290" customWidth="1"/>
    <col min="2309" max="2309" width="11.7109375" style="290" customWidth="1"/>
    <col min="2310" max="2310" width="9.140625" style="290" customWidth="1"/>
    <col min="2311" max="2311" width="5" style="290" customWidth="1"/>
    <col min="2312" max="2312" width="77.85546875" style="290" customWidth="1"/>
    <col min="2313" max="2314" width="20" style="290" customWidth="1"/>
    <col min="2315" max="2315" width="1.7109375" style="290" customWidth="1"/>
    <col min="2316" max="2560" width="9.140625" style="290"/>
    <col min="2561" max="2561" width="8.28515625" style="290" customWidth="1"/>
    <col min="2562" max="2562" width="1.7109375" style="290" customWidth="1"/>
    <col min="2563" max="2564" width="5" style="290" customWidth="1"/>
    <col min="2565" max="2565" width="11.7109375" style="290" customWidth="1"/>
    <col min="2566" max="2566" width="9.140625" style="290" customWidth="1"/>
    <col min="2567" max="2567" width="5" style="290" customWidth="1"/>
    <col min="2568" max="2568" width="77.85546875" style="290" customWidth="1"/>
    <col min="2569" max="2570" width="20" style="290" customWidth="1"/>
    <col min="2571" max="2571" width="1.7109375" style="290" customWidth="1"/>
    <col min="2572" max="2816" width="9.140625" style="290"/>
    <col min="2817" max="2817" width="8.28515625" style="290" customWidth="1"/>
    <col min="2818" max="2818" width="1.7109375" style="290" customWidth="1"/>
    <col min="2819" max="2820" width="5" style="290" customWidth="1"/>
    <col min="2821" max="2821" width="11.7109375" style="290" customWidth="1"/>
    <col min="2822" max="2822" width="9.140625" style="290" customWidth="1"/>
    <col min="2823" max="2823" width="5" style="290" customWidth="1"/>
    <col min="2824" max="2824" width="77.85546875" style="290" customWidth="1"/>
    <col min="2825" max="2826" width="20" style="290" customWidth="1"/>
    <col min="2827" max="2827" width="1.7109375" style="290" customWidth="1"/>
    <col min="2828" max="3072" width="9.140625" style="290"/>
    <col min="3073" max="3073" width="8.28515625" style="290" customWidth="1"/>
    <col min="3074" max="3074" width="1.7109375" style="290" customWidth="1"/>
    <col min="3075" max="3076" width="5" style="290" customWidth="1"/>
    <col min="3077" max="3077" width="11.7109375" style="290" customWidth="1"/>
    <col min="3078" max="3078" width="9.140625" style="290" customWidth="1"/>
    <col min="3079" max="3079" width="5" style="290" customWidth="1"/>
    <col min="3080" max="3080" width="77.85546875" style="290" customWidth="1"/>
    <col min="3081" max="3082" width="20" style="290" customWidth="1"/>
    <col min="3083" max="3083" width="1.7109375" style="290" customWidth="1"/>
    <col min="3084" max="3328" width="9.140625" style="290"/>
    <col min="3329" max="3329" width="8.28515625" style="290" customWidth="1"/>
    <col min="3330" max="3330" width="1.7109375" style="290" customWidth="1"/>
    <col min="3331" max="3332" width="5" style="290" customWidth="1"/>
    <col min="3333" max="3333" width="11.7109375" style="290" customWidth="1"/>
    <col min="3334" max="3334" width="9.140625" style="290" customWidth="1"/>
    <col min="3335" max="3335" width="5" style="290" customWidth="1"/>
    <col min="3336" max="3336" width="77.85546875" style="290" customWidth="1"/>
    <col min="3337" max="3338" width="20" style="290" customWidth="1"/>
    <col min="3339" max="3339" width="1.7109375" style="290" customWidth="1"/>
    <col min="3340" max="3584" width="9.140625" style="290"/>
    <col min="3585" max="3585" width="8.28515625" style="290" customWidth="1"/>
    <col min="3586" max="3586" width="1.7109375" style="290" customWidth="1"/>
    <col min="3587" max="3588" width="5" style="290" customWidth="1"/>
    <col min="3589" max="3589" width="11.7109375" style="290" customWidth="1"/>
    <col min="3590" max="3590" width="9.140625" style="290" customWidth="1"/>
    <col min="3591" max="3591" width="5" style="290" customWidth="1"/>
    <col min="3592" max="3592" width="77.85546875" style="290" customWidth="1"/>
    <col min="3593" max="3594" width="20" style="290" customWidth="1"/>
    <col min="3595" max="3595" width="1.7109375" style="290" customWidth="1"/>
    <col min="3596" max="3840" width="9.140625" style="290"/>
    <col min="3841" max="3841" width="8.28515625" style="290" customWidth="1"/>
    <col min="3842" max="3842" width="1.7109375" style="290" customWidth="1"/>
    <col min="3843" max="3844" width="5" style="290" customWidth="1"/>
    <col min="3845" max="3845" width="11.7109375" style="290" customWidth="1"/>
    <col min="3846" max="3846" width="9.140625" style="290" customWidth="1"/>
    <col min="3847" max="3847" width="5" style="290" customWidth="1"/>
    <col min="3848" max="3848" width="77.85546875" style="290" customWidth="1"/>
    <col min="3849" max="3850" width="20" style="290" customWidth="1"/>
    <col min="3851" max="3851" width="1.7109375" style="290" customWidth="1"/>
    <col min="3852" max="4096" width="9.140625" style="290"/>
    <col min="4097" max="4097" width="8.28515625" style="290" customWidth="1"/>
    <col min="4098" max="4098" width="1.7109375" style="290" customWidth="1"/>
    <col min="4099" max="4100" width="5" style="290" customWidth="1"/>
    <col min="4101" max="4101" width="11.7109375" style="290" customWidth="1"/>
    <col min="4102" max="4102" width="9.140625" style="290" customWidth="1"/>
    <col min="4103" max="4103" width="5" style="290" customWidth="1"/>
    <col min="4104" max="4104" width="77.85546875" style="290" customWidth="1"/>
    <col min="4105" max="4106" width="20" style="290" customWidth="1"/>
    <col min="4107" max="4107" width="1.7109375" style="290" customWidth="1"/>
    <col min="4108" max="4352" width="9.140625" style="290"/>
    <col min="4353" max="4353" width="8.28515625" style="290" customWidth="1"/>
    <col min="4354" max="4354" width="1.7109375" style="290" customWidth="1"/>
    <col min="4355" max="4356" width="5" style="290" customWidth="1"/>
    <col min="4357" max="4357" width="11.7109375" style="290" customWidth="1"/>
    <col min="4358" max="4358" width="9.140625" style="290" customWidth="1"/>
    <col min="4359" max="4359" width="5" style="290" customWidth="1"/>
    <col min="4360" max="4360" width="77.85546875" style="290" customWidth="1"/>
    <col min="4361" max="4362" width="20" style="290" customWidth="1"/>
    <col min="4363" max="4363" width="1.7109375" style="290" customWidth="1"/>
    <col min="4364" max="4608" width="9.140625" style="290"/>
    <col min="4609" max="4609" width="8.28515625" style="290" customWidth="1"/>
    <col min="4610" max="4610" width="1.7109375" style="290" customWidth="1"/>
    <col min="4611" max="4612" width="5" style="290" customWidth="1"/>
    <col min="4613" max="4613" width="11.7109375" style="290" customWidth="1"/>
    <col min="4614" max="4614" width="9.140625" style="290" customWidth="1"/>
    <col min="4615" max="4615" width="5" style="290" customWidth="1"/>
    <col min="4616" max="4616" width="77.85546875" style="290" customWidth="1"/>
    <col min="4617" max="4618" width="20" style="290" customWidth="1"/>
    <col min="4619" max="4619" width="1.7109375" style="290" customWidth="1"/>
    <col min="4620" max="4864" width="9.140625" style="290"/>
    <col min="4865" max="4865" width="8.28515625" style="290" customWidth="1"/>
    <col min="4866" max="4866" width="1.7109375" style="290" customWidth="1"/>
    <col min="4867" max="4868" width="5" style="290" customWidth="1"/>
    <col min="4869" max="4869" width="11.7109375" style="290" customWidth="1"/>
    <col min="4870" max="4870" width="9.140625" style="290" customWidth="1"/>
    <col min="4871" max="4871" width="5" style="290" customWidth="1"/>
    <col min="4872" max="4872" width="77.85546875" style="290" customWidth="1"/>
    <col min="4873" max="4874" width="20" style="290" customWidth="1"/>
    <col min="4875" max="4875" width="1.7109375" style="290" customWidth="1"/>
    <col min="4876" max="5120" width="9.140625" style="290"/>
    <col min="5121" max="5121" width="8.28515625" style="290" customWidth="1"/>
    <col min="5122" max="5122" width="1.7109375" style="290" customWidth="1"/>
    <col min="5123" max="5124" width="5" style="290" customWidth="1"/>
    <col min="5125" max="5125" width="11.7109375" style="290" customWidth="1"/>
    <col min="5126" max="5126" width="9.140625" style="290" customWidth="1"/>
    <col min="5127" max="5127" width="5" style="290" customWidth="1"/>
    <col min="5128" max="5128" width="77.85546875" style="290" customWidth="1"/>
    <col min="5129" max="5130" width="20" style="290" customWidth="1"/>
    <col min="5131" max="5131" width="1.7109375" style="290" customWidth="1"/>
    <col min="5132" max="5376" width="9.140625" style="290"/>
    <col min="5377" max="5377" width="8.28515625" style="290" customWidth="1"/>
    <col min="5378" max="5378" width="1.7109375" style="290" customWidth="1"/>
    <col min="5379" max="5380" width="5" style="290" customWidth="1"/>
    <col min="5381" max="5381" width="11.7109375" style="290" customWidth="1"/>
    <col min="5382" max="5382" width="9.140625" style="290" customWidth="1"/>
    <col min="5383" max="5383" width="5" style="290" customWidth="1"/>
    <col min="5384" max="5384" width="77.85546875" style="290" customWidth="1"/>
    <col min="5385" max="5386" width="20" style="290" customWidth="1"/>
    <col min="5387" max="5387" width="1.7109375" style="290" customWidth="1"/>
    <col min="5388" max="5632" width="9.140625" style="290"/>
    <col min="5633" max="5633" width="8.28515625" style="290" customWidth="1"/>
    <col min="5634" max="5634" width="1.7109375" style="290" customWidth="1"/>
    <col min="5635" max="5636" width="5" style="290" customWidth="1"/>
    <col min="5637" max="5637" width="11.7109375" style="290" customWidth="1"/>
    <col min="5638" max="5638" width="9.140625" style="290" customWidth="1"/>
    <col min="5639" max="5639" width="5" style="290" customWidth="1"/>
    <col min="5640" max="5640" width="77.85546875" style="290" customWidth="1"/>
    <col min="5641" max="5642" width="20" style="290" customWidth="1"/>
    <col min="5643" max="5643" width="1.7109375" style="290" customWidth="1"/>
    <col min="5644" max="5888" width="9.140625" style="290"/>
    <col min="5889" max="5889" width="8.28515625" style="290" customWidth="1"/>
    <col min="5890" max="5890" width="1.7109375" style="290" customWidth="1"/>
    <col min="5891" max="5892" width="5" style="290" customWidth="1"/>
    <col min="5893" max="5893" width="11.7109375" style="290" customWidth="1"/>
    <col min="5894" max="5894" width="9.140625" style="290" customWidth="1"/>
    <col min="5895" max="5895" width="5" style="290" customWidth="1"/>
    <col min="5896" max="5896" width="77.85546875" style="290" customWidth="1"/>
    <col min="5897" max="5898" width="20" style="290" customWidth="1"/>
    <col min="5899" max="5899" width="1.7109375" style="290" customWidth="1"/>
    <col min="5900" max="6144" width="9.140625" style="290"/>
    <col min="6145" max="6145" width="8.28515625" style="290" customWidth="1"/>
    <col min="6146" max="6146" width="1.7109375" style="290" customWidth="1"/>
    <col min="6147" max="6148" width="5" style="290" customWidth="1"/>
    <col min="6149" max="6149" width="11.7109375" style="290" customWidth="1"/>
    <col min="6150" max="6150" width="9.140625" style="290" customWidth="1"/>
    <col min="6151" max="6151" width="5" style="290" customWidth="1"/>
    <col min="6152" max="6152" width="77.85546875" style="290" customWidth="1"/>
    <col min="6153" max="6154" width="20" style="290" customWidth="1"/>
    <col min="6155" max="6155" width="1.7109375" style="290" customWidth="1"/>
    <col min="6156" max="6400" width="9.140625" style="290"/>
    <col min="6401" max="6401" width="8.28515625" style="290" customWidth="1"/>
    <col min="6402" max="6402" width="1.7109375" style="290" customWidth="1"/>
    <col min="6403" max="6404" width="5" style="290" customWidth="1"/>
    <col min="6405" max="6405" width="11.7109375" style="290" customWidth="1"/>
    <col min="6406" max="6406" width="9.140625" style="290" customWidth="1"/>
    <col min="6407" max="6407" width="5" style="290" customWidth="1"/>
    <col min="6408" max="6408" width="77.85546875" style="290" customWidth="1"/>
    <col min="6409" max="6410" width="20" style="290" customWidth="1"/>
    <col min="6411" max="6411" width="1.7109375" style="290" customWidth="1"/>
    <col min="6412" max="6656" width="9.140625" style="290"/>
    <col min="6657" max="6657" width="8.28515625" style="290" customWidth="1"/>
    <col min="6658" max="6658" width="1.7109375" style="290" customWidth="1"/>
    <col min="6659" max="6660" width="5" style="290" customWidth="1"/>
    <col min="6661" max="6661" width="11.7109375" style="290" customWidth="1"/>
    <col min="6662" max="6662" width="9.140625" style="290" customWidth="1"/>
    <col min="6663" max="6663" width="5" style="290" customWidth="1"/>
    <col min="6664" max="6664" width="77.85546875" style="290" customWidth="1"/>
    <col min="6665" max="6666" width="20" style="290" customWidth="1"/>
    <col min="6667" max="6667" width="1.7109375" style="290" customWidth="1"/>
    <col min="6668" max="6912" width="9.140625" style="290"/>
    <col min="6913" max="6913" width="8.28515625" style="290" customWidth="1"/>
    <col min="6914" max="6914" width="1.7109375" style="290" customWidth="1"/>
    <col min="6915" max="6916" width="5" style="290" customWidth="1"/>
    <col min="6917" max="6917" width="11.7109375" style="290" customWidth="1"/>
    <col min="6918" max="6918" width="9.140625" style="290" customWidth="1"/>
    <col min="6919" max="6919" width="5" style="290" customWidth="1"/>
    <col min="6920" max="6920" width="77.85546875" style="290" customWidth="1"/>
    <col min="6921" max="6922" width="20" style="290" customWidth="1"/>
    <col min="6923" max="6923" width="1.7109375" style="290" customWidth="1"/>
    <col min="6924" max="7168" width="9.140625" style="290"/>
    <col min="7169" max="7169" width="8.28515625" style="290" customWidth="1"/>
    <col min="7170" max="7170" width="1.7109375" style="290" customWidth="1"/>
    <col min="7171" max="7172" width="5" style="290" customWidth="1"/>
    <col min="7173" max="7173" width="11.7109375" style="290" customWidth="1"/>
    <col min="7174" max="7174" width="9.140625" style="290" customWidth="1"/>
    <col min="7175" max="7175" width="5" style="290" customWidth="1"/>
    <col min="7176" max="7176" width="77.85546875" style="290" customWidth="1"/>
    <col min="7177" max="7178" width="20" style="290" customWidth="1"/>
    <col min="7179" max="7179" width="1.7109375" style="290" customWidth="1"/>
    <col min="7180" max="7424" width="9.140625" style="290"/>
    <col min="7425" max="7425" width="8.28515625" style="290" customWidth="1"/>
    <col min="7426" max="7426" width="1.7109375" style="290" customWidth="1"/>
    <col min="7427" max="7428" width="5" style="290" customWidth="1"/>
    <col min="7429" max="7429" width="11.7109375" style="290" customWidth="1"/>
    <col min="7430" max="7430" width="9.140625" style="290" customWidth="1"/>
    <col min="7431" max="7431" width="5" style="290" customWidth="1"/>
    <col min="7432" max="7432" width="77.85546875" style="290" customWidth="1"/>
    <col min="7433" max="7434" width="20" style="290" customWidth="1"/>
    <col min="7435" max="7435" width="1.7109375" style="290" customWidth="1"/>
    <col min="7436" max="7680" width="9.140625" style="290"/>
    <col min="7681" max="7681" width="8.28515625" style="290" customWidth="1"/>
    <col min="7682" max="7682" width="1.7109375" style="290" customWidth="1"/>
    <col min="7683" max="7684" width="5" style="290" customWidth="1"/>
    <col min="7685" max="7685" width="11.7109375" style="290" customWidth="1"/>
    <col min="7686" max="7686" width="9.140625" style="290" customWidth="1"/>
    <col min="7687" max="7687" width="5" style="290" customWidth="1"/>
    <col min="7688" max="7688" width="77.85546875" style="290" customWidth="1"/>
    <col min="7689" max="7690" width="20" style="290" customWidth="1"/>
    <col min="7691" max="7691" width="1.7109375" style="290" customWidth="1"/>
    <col min="7692" max="7936" width="9.140625" style="290"/>
    <col min="7937" max="7937" width="8.28515625" style="290" customWidth="1"/>
    <col min="7938" max="7938" width="1.7109375" style="290" customWidth="1"/>
    <col min="7939" max="7940" width="5" style="290" customWidth="1"/>
    <col min="7941" max="7941" width="11.7109375" style="290" customWidth="1"/>
    <col min="7942" max="7942" width="9.140625" style="290" customWidth="1"/>
    <col min="7943" max="7943" width="5" style="290" customWidth="1"/>
    <col min="7944" max="7944" width="77.85546875" style="290" customWidth="1"/>
    <col min="7945" max="7946" width="20" style="290" customWidth="1"/>
    <col min="7947" max="7947" width="1.7109375" style="290" customWidth="1"/>
    <col min="7948" max="8192" width="9.140625" style="290"/>
    <col min="8193" max="8193" width="8.28515625" style="290" customWidth="1"/>
    <col min="8194" max="8194" width="1.7109375" style="290" customWidth="1"/>
    <col min="8195" max="8196" width="5" style="290" customWidth="1"/>
    <col min="8197" max="8197" width="11.7109375" style="290" customWidth="1"/>
    <col min="8198" max="8198" width="9.140625" style="290" customWidth="1"/>
    <col min="8199" max="8199" width="5" style="290" customWidth="1"/>
    <col min="8200" max="8200" width="77.85546875" style="290" customWidth="1"/>
    <col min="8201" max="8202" width="20" style="290" customWidth="1"/>
    <col min="8203" max="8203" width="1.7109375" style="290" customWidth="1"/>
    <col min="8204" max="8448" width="9.140625" style="290"/>
    <col min="8449" max="8449" width="8.28515625" style="290" customWidth="1"/>
    <col min="8450" max="8450" width="1.7109375" style="290" customWidth="1"/>
    <col min="8451" max="8452" width="5" style="290" customWidth="1"/>
    <col min="8453" max="8453" width="11.7109375" style="290" customWidth="1"/>
    <col min="8454" max="8454" width="9.140625" style="290" customWidth="1"/>
    <col min="8455" max="8455" width="5" style="290" customWidth="1"/>
    <col min="8456" max="8456" width="77.85546875" style="290" customWidth="1"/>
    <col min="8457" max="8458" width="20" style="290" customWidth="1"/>
    <col min="8459" max="8459" width="1.7109375" style="290" customWidth="1"/>
    <col min="8460" max="8704" width="9.140625" style="290"/>
    <col min="8705" max="8705" width="8.28515625" style="290" customWidth="1"/>
    <col min="8706" max="8706" width="1.7109375" style="290" customWidth="1"/>
    <col min="8707" max="8708" width="5" style="290" customWidth="1"/>
    <col min="8709" max="8709" width="11.7109375" style="290" customWidth="1"/>
    <col min="8710" max="8710" width="9.140625" style="290" customWidth="1"/>
    <col min="8711" max="8711" width="5" style="290" customWidth="1"/>
    <col min="8712" max="8712" width="77.85546875" style="290" customWidth="1"/>
    <col min="8713" max="8714" width="20" style="290" customWidth="1"/>
    <col min="8715" max="8715" width="1.7109375" style="290" customWidth="1"/>
    <col min="8716" max="8960" width="9.140625" style="290"/>
    <col min="8961" max="8961" width="8.28515625" style="290" customWidth="1"/>
    <col min="8962" max="8962" width="1.7109375" style="290" customWidth="1"/>
    <col min="8963" max="8964" width="5" style="290" customWidth="1"/>
    <col min="8965" max="8965" width="11.7109375" style="290" customWidth="1"/>
    <col min="8966" max="8966" width="9.140625" style="290" customWidth="1"/>
    <col min="8967" max="8967" width="5" style="290" customWidth="1"/>
    <col min="8968" max="8968" width="77.85546875" style="290" customWidth="1"/>
    <col min="8969" max="8970" width="20" style="290" customWidth="1"/>
    <col min="8971" max="8971" width="1.7109375" style="290" customWidth="1"/>
    <col min="8972" max="9216" width="9.140625" style="290"/>
    <col min="9217" max="9217" width="8.28515625" style="290" customWidth="1"/>
    <col min="9218" max="9218" width="1.7109375" style="290" customWidth="1"/>
    <col min="9219" max="9220" width="5" style="290" customWidth="1"/>
    <col min="9221" max="9221" width="11.7109375" style="290" customWidth="1"/>
    <col min="9222" max="9222" width="9.140625" style="290" customWidth="1"/>
    <col min="9223" max="9223" width="5" style="290" customWidth="1"/>
    <col min="9224" max="9224" width="77.85546875" style="290" customWidth="1"/>
    <col min="9225" max="9226" width="20" style="290" customWidth="1"/>
    <col min="9227" max="9227" width="1.7109375" style="290" customWidth="1"/>
    <col min="9228" max="9472" width="9.140625" style="290"/>
    <col min="9473" max="9473" width="8.28515625" style="290" customWidth="1"/>
    <col min="9474" max="9474" width="1.7109375" style="290" customWidth="1"/>
    <col min="9475" max="9476" width="5" style="290" customWidth="1"/>
    <col min="9477" max="9477" width="11.7109375" style="290" customWidth="1"/>
    <col min="9478" max="9478" width="9.140625" style="290" customWidth="1"/>
    <col min="9479" max="9479" width="5" style="290" customWidth="1"/>
    <col min="9480" max="9480" width="77.85546875" style="290" customWidth="1"/>
    <col min="9481" max="9482" width="20" style="290" customWidth="1"/>
    <col min="9483" max="9483" width="1.7109375" style="290" customWidth="1"/>
    <col min="9484" max="9728" width="9.140625" style="290"/>
    <col min="9729" max="9729" width="8.28515625" style="290" customWidth="1"/>
    <col min="9730" max="9730" width="1.7109375" style="290" customWidth="1"/>
    <col min="9731" max="9732" width="5" style="290" customWidth="1"/>
    <col min="9733" max="9733" width="11.7109375" style="290" customWidth="1"/>
    <col min="9734" max="9734" width="9.140625" style="290" customWidth="1"/>
    <col min="9735" max="9735" width="5" style="290" customWidth="1"/>
    <col min="9736" max="9736" width="77.85546875" style="290" customWidth="1"/>
    <col min="9737" max="9738" width="20" style="290" customWidth="1"/>
    <col min="9739" max="9739" width="1.7109375" style="290" customWidth="1"/>
    <col min="9740" max="9984" width="9.140625" style="290"/>
    <col min="9985" max="9985" width="8.28515625" style="290" customWidth="1"/>
    <col min="9986" max="9986" width="1.7109375" style="290" customWidth="1"/>
    <col min="9987" max="9988" width="5" style="290" customWidth="1"/>
    <col min="9989" max="9989" width="11.7109375" style="290" customWidth="1"/>
    <col min="9990" max="9990" width="9.140625" style="290" customWidth="1"/>
    <col min="9991" max="9991" width="5" style="290" customWidth="1"/>
    <col min="9992" max="9992" width="77.85546875" style="290" customWidth="1"/>
    <col min="9993" max="9994" width="20" style="290" customWidth="1"/>
    <col min="9995" max="9995" width="1.7109375" style="290" customWidth="1"/>
    <col min="9996" max="10240" width="9.140625" style="290"/>
    <col min="10241" max="10241" width="8.28515625" style="290" customWidth="1"/>
    <col min="10242" max="10242" width="1.7109375" style="290" customWidth="1"/>
    <col min="10243" max="10244" width="5" style="290" customWidth="1"/>
    <col min="10245" max="10245" width="11.7109375" style="290" customWidth="1"/>
    <col min="10246" max="10246" width="9.140625" style="290" customWidth="1"/>
    <col min="10247" max="10247" width="5" style="290" customWidth="1"/>
    <col min="10248" max="10248" width="77.85546875" style="290" customWidth="1"/>
    <col min="10249" max="10250" width="20" style="290" customWidth="1"/>
    <col min="10251" max="10251" width="1.7109375" style="290" customWidth="1"/>
    <col min="10252" max="10496" width="9.140625" style="290"/>
    <col min="10497" max="10497" width="8.28515625" style="290" customWidth="1"/>
    <col min="10498" max="10498" width="1.7109375" style="290" customWidth="1"/>
    <col min="10499" max="10500" width="5" style="290" customWidth="1"/>
    <col min="10501" max="10501" width="11.7109375" style="290" customWidth="1"/>
    <col min="10502" max="10502" width="9.140625" style="290" customWidth="1"/>
    <col min="10503" max="10503" width="5" style="290" customWidth="1"/>
    <col min="10504" max="10504" width="77.85546875" style="290" customWidth="1"/>
    <col min="10505" max="10506" width="20" style="290" customWidth="1"/>
    <col min="10507" max="10507" width="1.7109375" style="290" customWidth="1"/>
    <col min="10508" max="10752" width="9.140625" style="290"/>
    <col min="10753" max="10753" width="8.28515625" style="290" customWidth="1"/>
    <col min="10754" max="10754" width="1.7109375" style="290" customWidth="1"/>
    <col min="10755" max="10756" width="5" style="290" customWidth="1"/>
    <col min="10757" max="10757" width="11.7109375" style="290" customWidth="1"/>
    <col min="10758" max="10758" width="9.140625" style="290" customWidth="1"/>
    <col min="10759" max="10759" width="5" style="290" customWidth="1"/>
    <col min="10760" max="10760" width="77.85546875" style="290" customWidth="1"/>
    <col min="10761" max="10762" width="20" style="290" customWidth="1"/>
    <col min="10763" max="10763" width="1.7109375" style="290" customWidth="1"/>
    <col min="10764" max="11008" width="9.140625" style="290"/>
    <col min="11009" max="11009" width="8.28515625" style="290" customWidth="1"/>
    <col min="11010" max="11010" width="1.7109375" style="290" customWidth="1"/>
    <col min="11011" max="11012" width="5" style="290" customWidth="1"/>
    <col min="11013" max="11013" width="11.7109375" style="290" customWidth="1"/>
    <col min="11014" max="11014" width="9.140625" style="290" customWidth="1"/>
    <col min="11015" max="11015" width="5" style="290" customWidth="1"/>
    <col min="11016" max="11016" width="77.85546875" style="290" customWidth="1"/>
    <col min="11017" max="11018" width="20" style="290" customWidth="1"/>
    <col min="11019" max="11019" width="1.7109375" style="290" customWidth="1"/>
    <col min="11020" max="11264" width="9.140625" style="290"/>
    <col min="11265" max="11265" width="8.28515625" style="290" customWidth="1"/>
    <col min="11266" max="11266" width="1.7109375" style="290" customWidth="1"/>
    <col min="11267" max="11268" width="5" style="290" customWidth="1"/>
    <col min="11269" max="11269" width="11.7109375" style="290" customWidth="1"/>
    <col min="11270" max="11270" width="9.140625" style="290" customWidth="1"/>
    <col min="11271" max="11271" width="5" style="290" customWidth="1"/>
    <col min="11272" max="11272" width="77.85546875" style="290" customWidth="1"/>
    <col min="11273" max="11274" width="20" style="290" customWidth="1"/>
    <col min="11275" max="11275" width="1.7109375" style="290" customWidth="1"/>
    <col min="11276" max="11520" width="9.140625" style="290"/>
    <col min="11521" max="11521" width="8.28515625" style="290" customWidth="1"/>
    <col min="11522" max="11522" width="1.7109375" style="290" customWidth="1"/>
    <col min="11523" max="11524" width="5" style="290" customWidth="1"/>
    <col min="11525" max="11525" width="11.7109375" style="290" customWidth="1"/>
    <col min="11526" max="11526" width="9.140625" style="290" customWidth="1"/>
    <col min="11527" max="11527" width="5" style="290" customWidth="1"/>
    <col min="11528" max="11528" width="77.85546875" style="290" customWidth="1"/>
    <col min="11529" max="11530" width="20" style="290" customWidth="1"/>
    <col min="11531" max="11531" width="1.7109375" style="290" customWidth="1"/>
    <col min="11532" max="11776" width="9.140625" style="290"/>
    <col min="11777" max="11777" width="8.28515625" style="290" customWidth="1"/>
    <col min="11778" max="11778" width="1.7109375" style="290" customWidth="1"/>
    <col min="11779" max="11780" width="5" style="290" customWidth="1"/>
    <col min="11781" max="11781" width="11.7109375" style="290" customWidth="1"/>
    <col min="11782" max="11782" width="9.140625" style="290" customWidth="1"/>
    <col min="11783" max="11783" width="5" style="290" customWidth="1"/>
    <col min="11784" max="11784" width="77.85546875" style="290" customWidth="1"/>
    <col min="11785" max="11786" width="20" style="290" customWidth="1"/>
    <col min="11787" max="11787" width="1.7109375" style="290" customWidth="1"/>
    <col min="11788" max="12032" width="9.140625" style="290"/>
    <col min="12033" max="12033" width="8.28515625" style="290" customWidth="1"/>
    <col min="12034" max="12034" width="1.7109375" style="290" customWidth="1"/>
    <col min="12035" max="12036" width="5" style="290" customWidth="1"/>
    <col min="12037" max="12037" width="11.7109375" style="290" customWidth="1"/>
    <col min="12038" max="12038" width="9.140625" style="290" customWidth="1"/>
    <col min="12039" max="12039" width="5" style="290" customWidth="1"/>
    <col min="12040" max="12040" width="77.85546875" style="290" customWidth="1"/>
    <col min="12041" max="12042" width="20" style="290" customWidth="1"/>
    <col min="12043" max="12043" width="1.7109375" style="290" customWidth="1"/>
    <col min="12044" max="12288" width="9.140625" style="290"/>
    <col min="12289" max="12289" width="8.28515625" style="290" customWidth="1"/>
    <col min="12290" max="12290" width="1.7109375" style="290" customWidth="1"/>
    <col min="12291" max="12292" width="5" style="290" customWidth="1"/>
    <col min="12293" max="12293" width="11.7109375" style="290" customWidth="1"/>
    <col min="12294" max="12294" width="9.140625" style="290" customWidth="1"/>
    <col min="12295" max="12295" width="5" style="290" customWidth="1"/>
    <col min="12296" max="12296" width="77.85546875" style="290" customWidth="1"/>
    <col min="12297" max="12298" width="20" style="290" customWidth="1"/>
    <col min="12299" max="12299" width="1.7109375" style="290" customWidth="1"/>
    <col min="12300" max="12544" width="9.140625" style="290"/>
    <col min="12545" max="12545" width="8.28515625" style="290" customWidth="1"/>
    <col min="12546" max="12546" width="1.7109375" style="290" customWidth="1"/>
    <col min="12547" max="12548" width="5" style="290" customWidth="1"/>
    <col min="12549" max="12549" width="11.7109375" style="290" customWidth="1"/>
    <col min="12550" max="12550" width="9.140625" style="290" customWidth="1"/>
    <col min="12551" max="12551" width="5" style="290" customWidth="1"/>
    <col min="12552" max="12552" width="77.85546875" style="290" customWidth="1"/>
    <col min="12553" max="12554" width="20" style="290" customWidth="1"/>
    <col min="12555" max="12555" width="1.7109375" style="290" customWidth="1"/>
    <col min="12556" max="12800" width="9.140625" style="290"/>
    <col min="12801" max="12801" width="8.28515625" style="290" customWidth="1"/>
    <col min="12802" max="12802" width="1.7109375" style="290" customWidth="1"/>
    <col min="12803" max="12804" width="5" style="290" customWidth="1"/>
    <col min="12805" max="12805" width="11.7109375" style="290" customWidth="1"/>
    <col min="12806" max="12806" width="9.140625" style="290" customWidth="1"/>
    <col min="12807" max="12807" width="5" style="290" customWidth="1"/>
    <col min="12808" max="12808" width="77.85546875" style="290" customWidth="1"/>
    <col min="12809" max="12810" width="20" style="290" customWidth="1"/>
    <col min="12811" max="12811" width="1.7109375" style="290" customWidth="1"/>
    <col min="12812" max="13056" width="9.140625" style="290"/>
    <col min="13057" max="13057" width="8.28515625" style="290" customWidth="1"/>
    <col min="13058" max="13058" width="1.7109375" style="290" customWidth="1"/>
    <col min="13059" max="13060" width="5" style="290" customWidth="1"/>
    <col min="13061" max="13061" width="11.7109375" style="290" customWidth="1"/>
    <col min="13062" max="13062" width="9.140625" style="290" customWidth="1"/>
    <col min="13063" max="13063" width="5" style="290" customWidth="1"/>
    <col min="13064" max="13064" width="77.85546875" style="290" customWidth="1"/>
    <col min="13065" max="13066" width="20" style="290" customWidth="1"/>
    <col min="13067" max="13067" width="1.7109375" style="290" customWidth="1"/>
    <col min="13068" max="13312" width="9.140625" style="290"/>
    <col min="13313" max="13313" width="8.28515625" style="290" customWidth="1"/>
    <col min="13314" max="13314" width="1.7109375" style="290" customWidth="1"/>
    <col min="13315" max="13316" width="5" style="290" customWidth="1"/>
    <col min="13317" max="13317" width="11.7109375" style="290" customWidth="1"/>
    <col min="13318" max="13318" width="9.140625" style="290" customWidth="1"/>
    <col min="13319" max="13319" width="5" style="290" customWidth="1"/>
    <col min="13320" max="13320" width="77.85546875" style="290" customWidth="1"/>
    <col min="13321" max="13322" width="20" style="290" customWidth="1"/>
    <col min="13323" max="13323" width="1.7109375" style="290" customWidth="1"/>
    <col min="13324" max="13568" width="9.140625" style="290"/>
    <col min="13569" max="13569" width="8.28515625" style="290" customWidth="1"/>
    <col min="13570" max="13570" width="1.7109375" style="290" customWidth="1"/>
    <col min="13571" max="13572" width="5" style="290" customWidth="1"/>
    <col min="13573" max="13573" width="11.7109375" style="290" customWidth="1"/>
    <col min="13574" max="13574" width="9.140625" style="290" customWidth="1"/>
    <col min="13575" max="13575" width="5" style="290" customWidth="1"/>
    <col min="13576" max="13576" width="77.85546875" style="290" customWidth="1"/>
    <col min="13577" max="13578" width="20" style="290" customWidth="1"/>
    <col min="13579" max="13579" width="1.7109375" style="290" customWidth="1"/>
    <col min="13580" max="13824" width="9.140625" style="290"/>
    <col min="13825" max="13825" width="8.28515625" style="290" customWidth="1"/>
    <col min="13826" max="13826" width="1.7109375" style="290" customWidth="1"/>
    <col min="13827" max="13828" width="5" style="290" customWidth="1"/>
    <col min="13829" max="13829" width="11.7109375" style="290" customWidth="1"/>
    <col min="13830" max="13830" width="9.140625" style="290" customWidth="1"/>
    <col min="13831" max="13831" width="5" style="290" customWidth="1"/>
    <col min="13832" max="13832" width="77.85546875" style="290" customWidth="1"/>
    <col min="13833" max="13834" width="20" style="290" customWidth="1"/>
    <col min="13835" max="13835" width="1.7109375" style="290" customWidth="1"/>
    <col min="13836" max="14080" width="9.140625" style="290"/>
    <col min="14081" max="14081" width="8.28515625" style="290" customWidth="1"/>
    <col min="14082" max="14082" width="1.7109375" style="290" customWidth="1"/>
    <col min="14083" max="14084" width="5" style="290" customWidth="1"/>
    <col min="14085" max="14085" width="11.7109375" style="290" customWidth="1"/>
    <col min="14086" max="14086" width="9.140625" style="290" customWidth="1"/>
    <col min="14087" max="14087" width="5" style="290" customWidth="1"/>
    <col min="14088" max="14088" width="77.85546875" style="290" customWidth="1"/>
    <col min="14089" max="14090" width="20" style="290" customWidth="1"/>
    <col min="14091" max="14091" width="1.7109375" style="290" customWidth="1"/>
    <col min="14092" max="14336" width="9.140625" style="290"/>
    <col min="14337" max="14337" width="8.28515625" style="290" customWidth="1"/>
    <col min="14338" max="14338" width="1.7109375" style="290" customWidth="1"/>
    <col min="14339" max="14340" width="5" style="290" customWidth="1"/>
    <col min="14341" max="14341" width="11.7109375" style="290" customWidth="1"/>
    <col min="14342" max="14342" width="9.140625" style="290" customWidth="1"/>
    <col min="14343" max="14343" width="5" style="290" customWidth="1"/>
    <col min="14344" max="14344" width="77.85546875" style="290" customWidth="1"/>
    <col min="14345" max="14346" width="20" style="290" customWidth="1"/>
    <col min="14347" max="14347" width="1.7109375" style="290" customWidth="1"/>
    <col min="14348" max="14592" width="9.140625" style="290"/>
    <col min="14593" max="14593" width="8.28515625" style="290" customWidth="1"/>
    <col min="14594" max="14594" width="1.7109375" style="290" customWidth="1"/>
    <col min="14595" max="14596" width="5" style="290" customWidth="1"/>
    <col min="14597" max="14597" width="11.7109375" style="290" customWidth="1"/>
    <col min="14598" max="14598" width="9.140625" style="290" customWidth="1"/>
    <col min="14599" max="14599" width="5" style="290" customWidth="1"/>
    <col min="14600" max="14600" width="77.85546875" style="290" customWidth="1"/>
    <col min="14601" max="14602" width="20" style="290" customWidth="1"/>
    <col min="14603" max="14603" width="1.7109375" style="290" customWidth="1"/>
    <col min="14604" max="14848" width="9.140625" style="290"/>
    <col min="14849" max="14849" width="8.28515625" style="290" customWidth="1"/>
    <col min="14850" max="14850" width="1.7109375" style="290" customWidth="1"/>
    <col min="14851" max="14852" width="5" style="290" customWidth="1"/>
    <col min="14853" max="14853" width="11.7109375" style="290" customWidth="1"/>
    <col min="14854" max="14854" width="9.140625" style="290" customWidth="1"/>
    <col min="14855" max="14855" width="5" style="290" customWidth="1"/>
    <col min="14856" max="14856" width="77.85546875" style="290" customWidth="1"/>
    <col min="14857" max="14858" width="20" style="290" customWidth="1"/>
    <col min="14859" max="14859" width="1.7109375" style="290" customWidth="1"/>
    <col min="14860" max="15104" width="9.140625" style="290"/>
    <col min="15105" max="15105" width="8.28515625" style="290" customWidth="1"/>
    <col min="15106" max="15106" width="1.7109375" style="290" customWidth="1"/>
    <col min="15107" max="15108" width="5" style="290" customWidth="1"/>
    <col min="15109" max="15109" width="11.7109375" style="290" customWidth="1"/>
    <col min="15110" max="15110" width="9.140625" style="290" customWidth="1"/>
    <col min="15111" max="15111" width="5" style="290" customWidth="1"/>
    <col min="15112" max="15112" width="77.85546875" style="290" customWidth="1"/>
    <col min="15113" max="15114" width="20" style="290" customWidth="1"/>
    <col min="15115" max="15115" width="1.7109375" style="290" customWidth="1"/>
    <col min="15116" max="15360" width="9.140625" style="290"/>
    <col min="15361" max="15361" width="8.28515625" style="290" customWidth="1"/>
    <col min="15362" max="15362" width="1.7109375" style="290" customWidth="1"/>
    <col min="15363" max="15364" width="5" style="290" customWidth="1"/>
    <col min="15365" max="15365" width="11.7109375" style="290" customWidth="1"/>
    <col min="15366" max="15366" width="9.140625" style="290" customWidth="1"/>
    <col min="15367" max="15367" width="5" style="290" customWidth="1"/>
    <col min="15368" max="15368" width="77.85546875" style="290" customWidth="1"/>
    <col min="15369" max="15370" width="20" style="290" customWidth="1"/>
    <col min="15371" max="15371" width="1.7109375" style="290" customWidth="1"/>
    <col min="15372" max="15616" width="9.140625" style="290"/>
    <col min="15617" max="15617" width="8.28515625" style="290" customWidth="1"/>
    <col min="15618" max="15618" width="1.7109375" style="290" customWidth="1"/>
    <col min="15619" max="15620" width="5" style="290" customWidth="1"/>
    <col min="15621" max="15621" width="11.7109375" style="290" customWidth="1"/>
    <col min="15622" max="15622" width="9.140625" style="290" customWidth="1"/>
    <col min="15623" max="15623" width="5" style="290" customWidth="1"/>
    <col min="15624" max="15624" width="77.85546875" style="290" customWidth="1"/>
    <col min="15625" max="15626" width="20" style="290" customWidth="1"/>
    <col min="15627" max="15627" width="1.7109375" style="290" customWidth="1"/>
    <col min="15628" max="15872" width="9.140625" style="290"/>
    <col min="15873" max="15873" width="8.28515625" style="290" customWidth="1"/>
    <col min="15874" max="15874" width="1.7109375" style="290" customWidth="1"/>
    <col min="15875" max="15876" width="5" style="290" customWidth="1"/>
    <col min="15877" max="15877" width="11.7109375" style="290" customWidth="1"/>
    <col min="15878" max="15878" width="9.140625" style="290" customWidth="1"/>
    <col min="15879" max="15879" width="5" style="290" customWidth="1"/>
    <col min="15880" max="15880" width="77.85546875" style="290" customWidth="1"/>
    <col min="15881" max="15882" width="20" style="290" customWidth="1"/>
    <col min="15883" max="15883" width="1.7109375" style="290" customWidth="1"/>
    <col min="15884" max="16128" width="9.140625" style="290"/>
    <col min="16129" max="16129" width="8.28515625" style="290" customWidth="1"/>
    <col min="16130" max="16130" width="1.7109375" style="290" customWidth="1"/>
    <col min="16131" max="16132" width="5" style="290" customWidth="1"/>
    <col min="16133" max="16133" width="11.7109375" style="290" customWidth="1"/>
    <col min="16134" max="16134" width="9.140625" style="290" customWidth="1"/>
    <col min="16135" max="16135" width="5" style="290" customWidth="1"/>
    <col min="16136" max="16136" width="77.85546875" style="290" customWidth="1"/>
    <col min="16137" max="16138" width="20" style="290" customWidth="1"/>
    <col min="16139" max="16139" width="1.7109375" style="290" customWidth="1"/>
    <col min="16140" max="16384" width="9.140625" style="290"/>
  </cols>
  <sheetData>
    <row r="1" spans="2:11" ht="37.5" customHeight="1" x14ac:dyDescent="0.3"/>
    <row r="2" spans="2:11" ht="7.5" customHeight="1" x14ac:dyDescent="0.3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pans="2:11" s="297" customFormat="1" ht="45" customHeight="1" x14ac:dyDescent="0.3">
      <c r="B3" s="294"/>
      <c r="C3" s="295" t="s">
        <v>586</v>
      </c>
      <c r="D3" s="295"/>
      <c r="E3" s="295"/>
      <c r="F3" s="295"/>
      <c r="G3" s="295"/>
      <c r="H3" s="295"/>
      <c r="I3" s="295"/>
      <c r="J3" s="295"/>
      <c r="K3" s="296"/>
    </row>
    <row r="4" spans="2:11" ht="25.5" customHeight="1" x14ac:dyDescent="0.3">
      <c r="B4" s="298"/>
      <c r="C4" s="299" t="s">
        <v>587</v>
      </c>
      <c r="D4" s="299"/>
      <c r="E4" s="299"/>
      <c r="F4" s="299"/>
      <c r="G4" s="299"/>
      <c r="H4" s="299"/>
      <c r="I4" s="299"/>
      <c r="J4" s="299"/>
      <c r="K4" s="300"/>
    </row>
    <row r="5" spans="2:11" ht="5.25" customHeight="1" x14ac:dyDescent="0.3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pans="2:11" ht="15" customHeight="1" x14ac:dyDescent="0.3">
      <c r="B6" s="298"/>
      <c r="C6" s="302" t="s">
        <v>588</v>
      </c>
      <c r="D6" s="302"/>
      <c r="E6" s="302"/>
      <c r="F6" s="302"/>
      <c r="G6" s="302"/>
      <c r="H6" s="302"/>
      <c r="I6" s="302"/>
      <c r="J6" s="302"/>
      <c r="K6" s="300"/>
    </row>
    <row r="7" spans="2:11" ht="15" customHeight="1" x14ac:dyDescent="0.3">
      <c r="B7" s="303"/>
      <c r="C7" s="302" t="s">
        <v>589</v>
      </c>
      <c r="D7" s="302"/>
      <c r="E7" s="302"/>
      <c r="F7" s="302"/>
      <c r="G7" s="302"/>
      <c r="H7" s="302"/>
      <c r="I7" s="302"/>
      <c r="J7" s="302"/>
      <c r="K7" s="300"/>
    </row>
    <row r="8" spans="2:11" ht="12.75" customHeight="1" x14ac:dyDescent="0.3">
      <c r="B8" s="303"/>
      <c r="C8" s="304"/>
      <c r="D8" s="304"/>
      <c r="E8" s="304"/>
      <c r="F8" s="304"/>
      <c r="G8" s="304"/>
      <c r="H8" s="304"/>
      <c r="I8" s="304"/>
      <c r="J8" s="304"/>
      <c r="K8" s="300"/>
    </row>
    <row r="9" spans="2:11" ht="15" customHeight="1" x14ac:dyDescent="0.3">
      <c r="B9" s="303"/>
      <c r="C9" s="302" t="s">
        <v>590</v>
      </c>
      <c r="D9" s="302"/>
      <c r="E9" s="302"/>
      <c r="F9" s="302"/>
      <c r="G9" s="302"/>
      <c r="H9" s="302"/>
      <c r="I9" s="302"/>
      <c r="J9" s="302"/>
      <c r="K9" s="300"/>
    </row>
    <row r="10" spans="2:11" ht="15" customHeight="1" x14ac:dyDescent="0.3">
      <c r="B10" s="303"/>
      <c r="C10" s="304"/>
      <c r="D10" s="302" t="s">
        <v>591</v>
      </c>
      <c r="E10" s="302"/>
      <c r="F10" s="302"/>
      <c r="G10" s="302"/>
      <c r="H10" s="302"/>
      <c r="I10" s="302"/>
      <c r="J10" s="302"/>
      <c r="K10" s="300"/>
    </row>
    <row r="11" spans="2:11" ht="15" customHeight="1" x14ac:dyDescent="0.3">
      <c r="B11" s="303"/>
      <c r="C11" s="305"/>
      <c r="D11" s="302" t="s">
        <v>592</v>
      </c>
      <c r="E11" s="302"/>
      <c r="F11" s="302"/>
      <c r="G11" s="302"/>
      <c r="H11" s="302"/>
      <c r="I11" s="302"/>
      <c r="J11" s="302"/>
      <c r="K11" s="300"/>
    </row>
    <row r="12" spans="2:11" ht="12.75" customHeight="1" x14ac:dyDescent="0.3">
      <c r="B12" s="303"/>
      <c r="C12" s="305"/>
      <c r="D12" s="305"/>
      <c r="E12" s="305"/>
      <c r="F12" s="305"/>
      <c r="G12" s="305"/>
      <c r="H12" s="305"/>
      <c r="I12" s="305"/>
      <c r="J12" s="305"/>
      <c r="K12" s="300"/>
    </row>
    <row r="13" spans="2:11" ht="15" customHeight="1" x14ac:dyDescent="0.3">
      <c r="B13" s="303"/>
      <c r="C13" s="305"/>
      <c r="D13" s="302" t="s">
        <v>593</v>
      </c>
      <c r="E13" s="302"/>
      <c r="F13" s="302"/>
      <c r="G13" s="302"/>
      <c r="H13" s="302"/>
      <c r="I13" s="302"/>
      <c r="J13" s="302"/>
      <c r="K13" s="300"/>
    </row>
    <row r="14" spans="2:11" ht="15" customHeight="1" x14ac:dyDescent="0.3">
      <c r="B14" s="303"/>
      <c r="C14" s="305"/>
      <c r="D14" s="302" t="s">
        <v>594</v>
      </c>
      <c r="E14" s="302"/>
      <c r="F14" s="302"/>
      <c r="G14" s="302"/>
      <c r="H14" s="302"/>
      <c r="I14" s="302"/>
      <c r="J14" s="302"/>
      <c r="K14" s="300"/>
    </row>
    <row r="15" spans="2:11" ht="15" customHeight="1" x14ac:dyDescent="0.3">
      <c r="B15" s="303"/>
      <c r="C15" s="305"/>
      <c r="D15" s="302" t="s">
        <v>595</v>
      </c>
      <c r="E15" s="302"/>
      <c r="F15" s="302"/>
      <c r="G15" s="302"/>
      <c r="H15" s="302"/>
      <c r="I15" s="302"/>
      <c r="J15" s="302"/>
      <c r="K15" s="300"/>
    </row>
    <row r="16" spans="2:11" ht="15" customHeight="1" x14ac:dyDescent="0.3">
      <c r="B16" s="303"/>
      <c r="C16" s="305"/>
      <c r="D16" s="305"/>
      <c r="E16" s="306" t="s">
        <v>80</v>
      </c>
      <c r="F16" s="302" t="s">
        <v>596</v>
      </c>
      <c r="G16" s="302"/>
      <c r="H16" s="302"/>
      <c r="I16" s="302"/>
      <c r="J16" s="302"/>
      <c r="K16" s="300"/>
    </row>
    <row r="17" spans="2:11" ht="15" customHeight="1" x14ac:dyDescent="0.3">
      <c r="B17" s="303"/>
      <c r="C17" s="305"/>
      <c r="D17" s="305"/>
      <c r="E17" s="306" t="s">
        <v>597</v>
      </c>
      <c r="F17" s="302" t="s">
        <v>598</v>
      </c>
      <c r="G17" s="302"/>
      <c r="H17" s="302"/>
      <c r="I17" s="302"/>
      <c r="J17" s="302"/>
      <c r="K17" s="300"/>
    </row>
    <row r="18" spans="2:11" ht="15" customHeight="1" x14ac:dyDescent="0.3">
      <c r="B18" s="303"/>
      <c r="C18" s="305"/>
      <c r="D18" s="305"/>
      <c r="E18" s="306" t="s">
        <v>599</v>
      </c>
      <c r="F18" s="302" t="s">
        <v>600</v>
      </c>
      <c r="G18" s="302"/>
      <c r="H18" s="302"/>
      <c r="I18" s="302"/>
      <c r="J18" s="302"/>
      <c r="K18" s="300"/>
    </row>
    <row r="19" spans="2:11" ht="15" customHeight="1" x14ac:dyDescent="0.3">
      <c r="B19" s="303"/>
      <c r="C19" s="305"/>
      <c r="D19" s="305"/>
      <c r="E19" s="306" t="s">
        <v>601</v>
      </c>
      <c r="F19" s="302" t="s">
        <v>602</v>
      </c>
      <c r="G19" s="302"/>
      <c r="H19" s="302"/>
      <c r="I19" s="302"/>
      <c r="J19" s="302"/>
      <c r="K19" s="300"/>
    </row>
    <row r="20" spans="2:11" ht="15" customHeight="1" x14ac:dyDescent="0.3">
      <c r="B20" s="303"/>
      <c r="C20" s="305"/>
      <c r="D20" s="305"/>
      <c r="E20" s="306" t="s">
        <v>603</v>
      </c>
      <c r="F20" s="302" t="s">
        <v>604</v>
      </c>
      <c r="G20" s="302"/>
      <c r="H20" s="302"/>
      <c r="I20" s="302"/>
      <c r="J20" s="302"/>
      <c r="K20" s="300"/>
    </row>
    <row r="21" spans="2:11" ht="15" customHeight="1" x14ac:dyDescent="0.3">
      <c r="B21" s="303"/>
      <c r="C21" s="305"/>
      <c r="D21" s="305"/>
      <c r="E21" s="306" t="s">
        <v>605</v>
      </c>
      <c r="F21" s="302" t="s">
        <v>606</v>
      </c>
      <c r="G21" s="302"/>
      <c r="H21" s="302"/>
      <c r="I21" s="302"/>
      <c r="J21" s="302"/>
      <c r="K21" s="300"/>
    </row>
    <row r="22" spans="2:11" ht="12.75" customHeight="1" x14ac:dyDescent="0.3">
      <c r="B22" s="303"/>
      <c r="C22" s="305"/>
      <c r="D22" s="305"/>
      <c r="E22" s="305"/>
      <c r="F22" s="305"/>
      <c r="G22" s="305"/>
      <c r="H22" s="305"/>
      <c r="I22" s="305"/>
      <c r="J22" s="305"/>
      <c r="K22" s="300"/>
    </row>
    <row r="23" spans="2:11" ht="15" customHeight="1" x14ac:dyDescent="0.3">
      <c r="B23" s="303"/>
      <c r="C23" s="302" t="s">
        <v>607</v>
      </c>
      <c r="D23" s="302"/>
      <c r="E23" s="302"/>
      <c r="F23" s="302"/>
      <c r="G23" s="302"/>
      <c r="H23" s="302"/>
      <c r="I23" s="302"/>
      <c r="J23" s="302"/>
      <c r="K23" s="300"/>
    </row>
    <row r="24" spans="2:11" ht="15" customHeight="1" x14ac:dyDescent="0.3">
      <c r="B24" s="303"/>
      <c r="C24" s="302" t="s">
        <v>608</v>
      </c>
      <c r="D24" s="302"/>
      <c r="E24" s="302"/>
      <c r="F24" s="302"/>
      <c r="G24" s="302"/>
      <c r="H24" s="302"/>
      <c r="I24" s="302"/>
      <c r="J24" s="302"/>
      <c r="K24" s="300"/>
    </row>
    <row r="25" spans="2:11" ht="15" customHeight="1" x14ac:dyDescent="0.3">
      <c r="B25" s="303"/>
      <c r="C25" s="304"/>
      <c r="D25" s="302" t="s">
        <v>609</v>
      </c>
      <c r="E25" s="302"/>
      <c r="F25" s="302"/>
      <c r="G25" s="302"/>
      <c r="H25" s="302"/>
      <c r="I25" s="302"/>
      <c r="J25" s="302"/>
      <c r="K25" s="300"/>
    </row>
    <row r="26" spans="2:11" ht="15" customHeight="1" x14ac:dyDescent="0.3">
      <c r="B26" s="303"/>
      <c r="C26" s="305"/>
      <c r="D26" s="302" t="s">
        <v>610</v>
      </c>
      <c r="E26" s="302"/>
      <c r="F26" s="302"/>
      <c r="G26" s="302"/>
      <c r="H26" s="302"/>
      <c r="I26" s="302"/>
      <c r="J26" s="302"/>
      <c r="K26" s="300"/>
    </row>
    <row r="27" spans="2:11" ht="12.75" customHeight="1" x14ac:dyDescent="0.3">
      <c r="B27" s="303"/>
      <c r="C27" s="305"/>
      <c r="D27" s="305"/>
      <c r="E27" s="305"/>
      <c r="F27" s="305"/>
      <c r="G27" s="305"/>
      <c r="H27" s="305"/>
      <c r="I27" s="305"/>
      <c r="J27" s="305"/>
      <c r="K27" s="300"/>
    </row>
    <row r="28" spans="2:11" ht="15" customHeight="1" x14ac:dyDescent="0.3">
      <c r="B28" s="303"/>
      <c r="C28" s="305"/>
      <c r="D28" s="302" t="s">
        <v>611</v>
      </c>
      <c r="E28" s="302"/>
      <c r="F28" s="302"/>
      <c r="G28" s="302"/>
      <c r="H28" s="302"/>
      <c r="I28" s="302"/>
      <c r="J28" s="302"/>
      <c r="K28" s="300"/>
    </row>
    <row r="29" spans="2:11" ht="15" customHeight="1" x14ac:dyDescent="0.3">
      <c r="B29" s="303"/>
      <c r="C29" s="305"/>
      <c r="D29" s="302" t="s">
        <v>612</v>
      </c>
      <c r="E29" s="302"/>
      <c r="F29" s="302"/>
      <c r="G29" s="302"/>
      <c r="H29" s="302"/>
      <c r="I29" s="302"/>
      <c r="J29" s="302"/>
      <c r="K29" s="300"/>
    </row>
    <row r="30" spans="2:11" ht="12.75" customHeight="1" x14ac:dyDescent="0.3">
      <c r="B30" s="303"/>
      <c r="C30" s="305"/>
      <c r="D30" s="305"/>
      <c r="E30" s="305"/>
      <c r="F30" s="305"/>
      <c r="G30" s="305"/>
      <c r="H30" s="305"/>
      <c r="I30" s="305"/>
      <c r="J30" s="305"/>
      <c r="K30" s="300"/>
    </row>
    <row r="31" spans="2:11" ht="15" customHeight="1" x14ac:dyDescent="0.3">
      <c r="B31" s="303"/>
      <c r="C31" s="305"/>
      <c r="D31" s="302" t="s">
        <v>613</v>
      </c>
      <c r="E31" s="302"/>
      <c r="F31" s="302"/>
      <c r="G31" s="302"/>
      <c r="H31" s="302"/>
      <c r="I31" s="302"/>
      <c r="J31" s="302"/>
      <c r="K31" s="300"/>
    </row>
    <row r="32" spans="2:11" ht="15" customHeight="1" x14ac:dyDescent="0.3">
      <c r="B32" s="303"/>
      <c r="C32" s="305"/>
      <c r="D32" s="302" t="s">
        <v>614</v>
      </c>
      <c r="E32" s="302"/>
      <c r="F32" s="302"/>
      <c r="G32" s="302"/>
      <c r="H32" s="302"/>
      <c r="I32" s="302"/>
      <c r="J32" s="302"/>
      <c r="K32" s="300"/>
    </row>
    <row r="33" spans="2:11" ht="15" customHeight="1" x14ac:dyDescent="0.3">
      <c r="B33" s="303"/>
      <c r="C33" s="305"/>
      <c r="D33" s="302" t="s">
        <v>615</v>
      </c>
      <c r="E33" s="302"/>
      <c r="F33" s="302"/>
      <c r="G33" s="302"/>
      <c r="H33" s="302"/>
      <c r="I33" s="302"/>
      <c r="J33" s="302"/>
      <c r="K33" s="300"/>
    </row>
    <row r="34" spans="2:11" ht="15" customHeight="1" x14ac:dyDescent="0.3">
      <c r="B34" s="303"/>
      <c r="C34" s="305"/>
      <c r="D34" s="304"/>
      <c r="E34" s="307" t="s">
        <v>123</v>
      </c>
      <c r="F34" s="304"/>
      <c r="G34" s="302" t="s">
        <v>616</v>
      </c>
      <c r="H34" s="302"/>
      <c r="I34" s="302"/>
      <c r="J34" s="302"/>
      <c r="K34" s="300"/>
    </row>
    <row r="35" spans="2:11" ht="30.75" customHeight="1" x14ac:dyDescent="0.3">
      <c r="B35" s="303"/>
      <c r="C35" s="305"/>
      <c r="D35" s="304"/>
      <c r="E35" s="307" t="s">
        <v>617</v>
      </c>
      <c r="F35" s="304"/>
      <c r="G35" s="302" t="s">
        <v>618</v>
      </c>
      <c r="H35" s="302"/>
      <c r="I35" s="302"/>
      <c r="J35" s="302"/>
      <c r="K35" s="300"/>
    </row>
    <row r="36" spans="2:11" ht="15" customHeight="1" x14ac:dyDescent="0.3">
      <c r="B36" s="303"/>
      <c r="C36" s="305"/>
      <c r="D36" s="304"/>
      <c r="E36" s="307" t="s">
        <v>55</v>
      </c>
      <c r="F36" s="304"/>
      <c r="G36" s="302" t="s">
        <v>619</v>
      </c>
      <c r="H36" s="302"/>
      <c r="I36" s="302"/>
      <c r="J36" s="302"/>
      <c r="K36" s="300"/>
    </row>
    <row r="37" spans="2:11" ht="15" customHeight="1" x14ac:dyDescent="0.3">
      <c r="B37" s="303"/>
      <c r="C37" s="305"/>
      <c r="D37" s="304"/>
      <c r="E37" s="307" t="s">
        <v>124</v>
      </c>
      <c r="F37" s="304"/>
      <c r="G37" s="302" t="s">
        <v>620</v>
      </c>
      <c r="H37" s="302"/>
      <c r="I37" s="302"/>
      <c r="J37" s="302"/>
      <c r="K37" s="300"/>
    </row>
    <row r="38" spans="2:11" ht="15" customHeight="1" x14ac:dyDescent="0.3">
      <c r="B38" s="303"/>
      <c r="C38" s="305"/>
      <c r="D38" s="304"/>
      <c r="E38" s="307" t="s">
        <v>125</v>
      </c>
      <c r="F38" s="304"/>
      <c r="G38" s="302" t="s">
        <v>621</v>
      </c>
      <c r="H38" s="302"/>
      <c r="I38" s="302"/>
      <c r="J38" s="302"/>
      <c r="K38" s="300"/>
    </row>
    <row r="39" spans="2:11" ht="15" customHeight="1" x14ac:dyDescent="0.3">
      <c r="B39" s="303"/>
      <c r="C39" s="305"/>
      <c r="D39" s="304"/>
      <c r="E39" s="307" t="s">
        <v>126</v>
      </c>
      <c r="F39" s="304"/>
      <c r="G39" s="302" t="s">
        <v>622</v>
      </c>
      <c r="H39" s="302"/>
      <c r="I39" s="302"/>
      <c r="J39" s="302"/>
      <c r="K39" s="300"/>
    </row>
    <row r="40" spans="2:11" ht="15" customHeight="1" x14ac:dyDescent="0.3">
      <c r="B40" s="303"/>
      <c r="C40" s="305"/>
      <c r="D40" s="304"/>
      <c r="E40" s="307" t="s">
        <v>623</v>
      </c>
      <c r="F40" s="304"/>
      <c r="G40" s="302" t="s">
        <v>624</v>
      </c>
      <c r="H40" s="302"/>
      <c r="I40" s="302"/>
      <c r="J40" s="302"/>
      <c r="K40" s="300"/>
    </row>
    <row r="41" spans="2:11" ht="15" customHeight="1" x14ac:dyDescent="0.3">
      <c r="B41" s="303"/>
      <c r="C41" s="305"/>
      <c r="D41" s="304"/>
      <c r="E41" s="307"/>
      <c r="F41" s="304"/>
      <c r="G41" s="302" t="s">
        <v>625</v>
      </c>
      <c r="H41" s="302"/>
      <c r="I41" s="302"/>
      <c r="J41" s="302"/>
      <c r="K41" s="300"/>
    </row>
    <row r="42" spans="2:11" ht="15" customHeight="1" x14ac:dyDescent="0.3">
      <c r="B42" s="303"/>
      <c r="C42" s="305"/>
      <c r="D42" s="304"/>
      <c r="E42" s="307" t="s">
        <v>626</v>
      </c>
      <c r="F42" s="304"/>
      <c r="G42" s="302" t="s">
        <v>627</v>
      </c>
      <c r="H42" s="302"/>
      <c r="I42" s="302"/>
      <c r="J42" s="302"/>
      <c r="K42" s="300"/>
    </row>
    <row r="43" spans="2:11" ht="15" customHeight="1" x14ac:dyDescent="0.3">
      <c r="B43" s="303"/>
      <c r="C43" s="305"/>
      <c r="D43" s="304"/>
      <c r="E43" s="307" t="s">
        <v>128</v>
      </c>
      <c r="F43" s="304"/>
      <c r="G43" s="302" t="s">
        <v>628</v>
      </c>
      <c r="H43" s="302"/>
      <c r="I43" s="302"/>
      <c r="J43" s="302"/>
      <c r="K43" s="300"/>
    </row>
    <row r="44" spans="2:11" ht="12.75" customHeight="1" x14ac:dyDescent="0.3">
      <c r="B44" s="303"/>
      <c r="C44" s="305"/>
      <c r="D44" s="304"/>
      <c r="E44" s="304"/>
      <c r="F44" s="304"/>
      <c r="G44" s="304"/>
      <c r="H44" s="304"/>
      <c r="I44" s="304"/>
      <c r="J44" s="304"/>
      <c r="K44" s="300"/>
    </row>
    <row r="45" spans="2:11" ht="15" customHeight="1" x14ac:dyDescent="0.3">
      <c r="B45" s="303"/>
      <c r="C45" s="305"/>
      <c r="D45" s="302" t="s">
        <v>629</v>
      </c>
      <c r="E45" s="302"/>
      <c r="F45" s="302"/>
      <c r="G45" s="302"/>
      <c r="H45" s="302"/>
      <c r="I45" s="302"/>
      <c r="J45" s="302"/>
      <c r="K45" s="300"/>
    </row>
    <row r="46" spans="2:11" ht="15" customHeight="1" x14ac:dyDescent="0.3">
      <c r="B46" s="303"/>
      <c r="C46" s="305"/>
      <c r="D46" s="305"/>
      <c r="E46" s="302" t="s">
        <v>630</v>
      </c>
      <c r="F46" s="302"/>
      <c r="G46" s="302"/>
      <c r="H46" s="302"/>
      <c r="I46" s="302"/>
      <c r="J46" s="302"/>
      <c r="K46" s="300"/>
    </row>
    <row r="47" spans="2:11" ht="15" customHeight="1" x14ac:dyDescent="0.3">
      <c r="B47" s="303"/>
      <c r="C47" s="305"/>
      <c r="D47" s="305"/>
      <c r="E47" s="302" t="s">
        <v>631</v>
      </c>
      <c r="F47" s="302"/>
      <c r="G47" s="302"/>
      <c r="H47" s="302"/>
      <c r="I47" s="302"/>
      <c r="J47" s="302"/>
      <c r="K47" s="300"/>
    </row>
    <row r="48" spans="2:11" ht="15" customHeight="1" x14ac:dyDescent="0.3">
      <c r="B48" s="303"/>
      <c r="C48" s="305"/>
      <c r="D48" s="305"/>
      <c r="E48" s="302" t="s">
        <v>632</v>
      </c>
      <c r="F48" s="302"/>
      <c r="G48" s="302"/>
      <c r="H48" s="302"/>
      <c r="I48" s="302"/>
      <c r="J48" s="302"/>
      <c r="K48" s="300"/>
    </row>
    <row r="49" spans="2:11" ht="15" customHeight="1" x14ac:dyDescent="0.3">
      <c r="B49" s="303"/>
      <c r="C49" s="305"/>
      <c r="D49" s="302" t="s">
        <v>633</v>
      </c>
      <c r="E49" s="302"/>
      <c r="F49" s="302"/>
      <c r="G49" s="302"/>
      <c r="H49" s="302"/>
      <c r="I49" s="302"/>
      <c r="J49" s="302"/>
      <c r="K49" s="300"/>
    </row>
    <row r="50" spans="2:11" ht="25.5" customHeight="1" x14ac:dyDescent="0.3">
      <c r="B50" s="298"/>
      <c r="C50" s="299" t="s">
        <v>634</v>
      </c>
      <c r="D50" s="299"/>
      <c r="E50" s="299"/>
      <c r="F50" s="299"/>
      <c r="G50" s="299"/>
      <c r="H50" s="299"/>
      <c r="I50" s="299"/>
      <c r="J50" s="299"/>
      <c r="K50" s="300"/>
    </row>
    <row r="51" spans="2:11" ht="5.25" customHeight="1" x14ac:dyDescent="0.3">
      <c r="B51" s="298"/>
      <c r="C51" s="301"/>
      <c r="D51" s="301"/>
      <c r="E51" s="301"/>
      <c r="F51" s="301"/>
      <c r="G51" s="301"/>
      <c r="H51" s="301"/>
      <c r="I51" s="301"/>
      <c r="J51" s="301"/>
      <c r="K51" s="300"/>
    </row>
    <row r="52" spans="2:11" ht="15" customHeight="1" x14ac:dyDescent="0.3">
      <c r="B52" s="298"/>
      <c r="C52" s="302" t="s">
        <v>635</v>
      </c>
      <c r="D52" s="302"/>
      <c r="E52" s="302"/>
      <c r="F52" s="302"/>
      <c r="G52" s="302"/>
      <c r="H52" s="302"/>
      <c r="I52" s="302"/>
      <c r="J52" s="302"/>
      <c r="K52" s="300"/>
    </row>
    <row r="53" spans="2:11" ht="15" customHeight="1" x14ac:dyDescent="0.3">
      <c r="B53" s="298"/>
      <c r="C53" s="302" t="s">
        <v>636</v>
      </c>
      <c r="D53" s="302"/>
      <c r="E53" s="302"/>
      <c r="F53" s="302"/>
      <c r="G53" s="302"/>
      <c r="H53" s="302"/>
      <c r="I53" s="302"/>
      <c r="J53" s="302"/>
      <c r="K53" s="300"/>
    </row>
    <row r="54" spans="2:11" ht="12.75" customHeight="1" x14ac:dyDescent="0.3">
      <c r="B54" s="298"/>
      <c r="C54" s="304"/>
      <c r="D54" s="304"/>
      <c r="E54" s="304"/>
      <c r="F54" s="304"/>
      <c r="G54" s="304"/>
      <c r="H54" s="304"/>
      <c r="I54" s="304"/>
      <c r="J54" s="304"/>
      <c r="K54" s="300"/>
    </row>
    <row r="55" spans="2:11" ht="15" customHeight="1" x14ac:dyDescent="0.3">
      <c r="B55" s="298"/>
      <c r="C55" s="302" t="s">
        <v>637</v>
      </c>
      <c r="D55" s="302"/>
      <c r="E55" s="302"/>
      <c r="F55" s="302"/>
      <c r="G55" s="302"/>
      <c r="H55" s="302"/>
      <c r="I55" s="302"/>
      <c r="J55" s="302"/>
      <c r="K55" s="300"/>
    </row>
    <row r="56" spans="2:11" ht="15" customHeight="1" x14ac:dyDescent="0.3">
      <c r="B56" s="298"/>
      <c r="C56" s="305"/>
      <c r="D56" s="302" t="s">
        <v>638</v>
      </c>
      <c r="E56" s="302"/>
      <c r="F56" s="302"/>
      <c r="G56" s="302"/>
      <c r="H56" s="302"/>
      <c r="I56" s="302"/>
      <c r="J56" s="302"/>
      <c r="K56" s="300"/>
    </row>
    <row r="57" spans="2:11" ht="15" customHeight="1" x14ac:dyDescent="0.3">
      <c r="B57" s="298"/>
      <c r="C57" s="305"/>
      <c r="D57" s="302" t="s">
        <v>639</v>
      </c>
      <c r="E57" s="302"/>
      <c r="F57" s="302"/>
      <c r="G57" s="302"/>
      <c r="H57" s="302"/>
      <c r="I57" s="302"/>
      <c r="J57" s="302"/>
      <c r="K57" s="300"/>
    </row>
    <row r="58" spans="2:11" ht="15" customHeight="1" x14ac:dyDescent="0.3">
      <c r="B58" s="298"/>
      <c r="C58" s="305"/>
      <c r="D58" s="302" t="s">
        <v>640</v>
      </c>
      <c r="E58" s="302"/>
      <c r="F58" s="302"/>
      <c r="G58" s="302"/>
      <c r="H58" s="302"/>
      <c r="I58" s="302"/>
      <c r="J58" s="302"/>
      <c r="K58" s="300"/>
    </row>
    <row r="59" spans="2:11" ht="15" customHeight="1" x14ac:dyDescent="0.3">
      <c r="B59" s="298"/>
      <c r="C59" s="305"/>
      <c r="D59" s="302" t="s">
        <v>641</v>
      </c>
      <c r="E59" s="302"/>
      <c r="F59" s="302"/>
      <c r="G59" s="302"/>
      <c r="H59" s="302"/>
      <c r="I59" s="302"/>
      <c r="J59" s="302"/>
      <c r="K59" s="300"/>
    </row>
    <row r="60" spans="2:11" ht="15" customHeight="1" x14ac:dyDescent="0.3">
      <c r="B60" s="298"/>
      <c r="C60" s="305"/>
      <c r="D60" s="308" t="s">
        <v>642</v>
      </c>
      <c r="E60" s="308"/>
      <c r="F60" s="308"/>
      <c r="G60" s="308"/>
      <c r="H60" s="308"/>
      <c r="I60" s="308"/>
      <c r="J60" s="308"/>
      <c r="K60" s="300"/>
    </row>
    <row r="61" spans="2:11" ht="15" customHeight="1" x14ac:dyDescent="0.3">
      <c r="B61" s="298"/>
      <c r="C61" s="305"/>
      <c r="D61" s="302" t="s">
        <v>643</v>
      </c>
      <c r="E61" s="302"/>
      <c r="F61" s="302"/>
      <c r="G61" s="302"/>
      <c r="H61" s="302"/>
      <c r="I61" s="302"/>
      <c r="J61" s="302"/>
      <c r="K61" s="300"/>
    </row>
    <row r="62" spans="2:11" ht="12.75" customHeight="1" x14ac:dyDescent="0.3">
      <c r="B62" s="298"/>
      <c r="C62" s="305"/>
      <c r="D62" s="305"/>
      <c r="E62" s="309"/>
      <c r="F62" s="305"/>
      <c r="G62" s="305"/>
      <c r="H62" s="305"/>
      <c r="I62" s="305"/>
      <c r="J62" s="305"/>
      <c r="K62" s="300"/>
    </row>
    <row r="63" spans="2:11" ht="15" customHeight="1" x14ac:dyDescent="0.3">
      <c r="B63" s="298"/>
      <c r="C63" s="305"/>
      <c r="D63" s="302" t="s">
        <v>644</v>
      </c>
      <c r="E63" s="302"/>
      <c r="F63" s="302"/>
      <c r="G63" s="302"/>
      <c r="H63" s="302"/>
      <c r="I63" s="302"/>
      <c r="J63" s="302"/>
      <c r="K63" s="300"/>
    </row>
    <row r="64" spans="2:11" ht="15" customHeight="1" x14ac:dyDescent="0.3">
      <c r="B64" s="298"/>
      <c r="C64" s="305"/>
      <c r="D64" s="308" t="s">
        <v>645</v>
      </c>
      <c r="E64" s="308"/>
      <c r="F64" s="308"/>
      <c r="G64" s="308"/>
      <c r="H64" s="308"/>
      <c r="I64" s="308"/>
      <c r="J64" s="308"/>
      <c r="K64" s="300"/>
    </row>
    <row r="65" spans="2:11" ht="15" customHeight="1" x14ac:dyDescent="0.3">
      <c r="B65" s="298"/>
      <c r="C65" s="305"/>
      <c r="D65" s="302" t="s">
        <v>646</v>
      </c>
      <c r="E65" s="302"/>
      <c r="F65" s="302"/>
      <c r="G65" s="302"/>
      <c r="H65" s="302"/>
      <c r="I65" s="302"/>
      <c r="J65" s="302"/>
      <c r="K65" s="300"/>
    </row>
    <row r="66" spans="2:11" ht="15" customHeight="1" x14ac:dyDescent="0.3">
      <c r="B66" s="298"/>
      <c r="C66" s="305"/>
      <c r="D66" s="302" t="s">
        <v>647</v>
      </c>
      <c r="E66" s="302"/>
      <c r="F66" s="302"/>
      <c r="G66" s="302"/>
      <c r="H66" s="302"/>
      <c r="I66" s="302"/>
      <c r="J66" s="302"/>
      <c r="K66" s="300"/>
    </row>
    <row r="67" spans="2:11" ht="15" customHeight="1" x14ac:dyDescent="0.3">
      <c r="B67" s="298"/>
      <c r="C67" s="305"/>
      <c r="D67" s="302" t="s">
        <v>648</v>
      </c>
      <c r="E67" s="302"/>
      <c r="F67" s="302"/>
      <c r="G67" s="302"/>
      <c r="H67" s="302"/>
      <c r="I67" s="302"/>
      <c r="J67" s="302"/>
      <c r="K67" s="300"/>
    </row>
    <row r="68" spans="2:11" ht="15" customHeight="1" x14ac:dyDescent="0.3">
      <c r="B68" s="298"/>
      <c r="C68" s="305"/>
      <c r="D68" s="302" t="s">
        <v>649</v>
      </c>
      <c r="E68" s="302"/>
      <c r="F68" s="302"/>
      <c r="G68" s="302"/>
      <c r="H68" s="302"/>
      <c r="I68" s="302"/>
      <c r="J68" s="302"/>
      <c r="K68" s="300"/>
    </row>
    <row r="69" spans="2:11" ht="12.75" customHeight="1" x14ac:dyDescent="0.3">
      <c r="B69" s="310"/>
      <c r="C69" s="311"/>
      <c r="D69" s="311"/>
      <c r="E69" s="311"/>
      <c r="F69" s="311"/>
      <c r="G69" s="311"/>
      <c r="H69" s="311"/>
      <c r="I69" s="311"/>
      <c r="J69" s="311"/>
      <c r="K69" s="312"/>
    </row>
    <row r="70" spans="2:11" ht="18.75" customHeight="1" x14ac:dyDescent="0.3">
      <c r="B70" s="313"/>
      <c r="C70" s="313"/>
      <c r="D70" s="313"/>
      <c r="E70" s="313"/>
      <c r="F70" s="313"/>
      <c r="G70" s="313"/>
      <c r="H70" s="313"/>
      <c r="I70" s="313"/>
      <c r="J70" s="313"/>
      <c r="K70" s="314"/>
    </row>
    <row r="71" spans="2:11" ht="18.75" customHeight="1" x14ac:dyDescent="0.3">
      <c r="B71" s="314"/>
      <c r="C71" s="314"/>
      <c r="D71" s="314"/>
      <c r="E71" s="314"/>
      <c r="F71" s="314"/>
      <c r="G71" s="314"/>
      <c r="H71" s="314"/>
      <c r="I71" s="314"/>
      <c r="J71" s="314"/>
      <c r="K71" s="314"/>
    </row>
    <row r="72" spans="2:11" ht="7.5" customHeight="1" x14ac:dyDescent="0.3">
      <c r="B72" s="315"/>
      <c r="C72" s="316"/>
      <c r="D72" s="316"/>
      <c r="E72" s="316"/>
      <c r="F72" s="316"/>
      <c r="G72" s="316"/>
      <c r="H72" s="316"/>
      <c r="I72" s="316"/>
      <c r="J72" s="316"/>
      <c r="K72" s="317"/>
    </row>
    <row r="73" spans="2:11" ht="45" customHeight="1" x14ac:dyDescent="0.3">
      <c r="B73" s="318"/>
      <c r="C73" s="319" t="s">
        <v>585</v>
      </c>
      <c r="D73" s="319"/>
      <c r="E73" s="319"/>
      <c r="F73" s="319"/>
      <c r="G73" s="319"/>
      <c r="H73" s="319"/>
      <c r="I73" s="319"/>
      <c r="J73" s="319"/>
      <c r="K73" s="320"/>
    </row>
    <row r="74" spans="2:11" ht="17.25" customHeight="1" x14ac:dyDescent="0.3">
      <c r="B74" s="318"/>
      <c r="C74" s="321" t="s">
        <v>650</v>
      </c>
      <c r="D74" s="321"/>
      <c r="E74" s="321"/>
      <c r="F74" s="321" t="s">
        <v>651</v>
      </c>
      <c r="G74" s="322"/>
      <c r="H74" s="321" t="s">
        <v>124</v>
      </c>
      <c r="I74" s="321" t="s">
        <v>59</v>
      </c>
      <c r="J74" s="321" t="s">
        <v>652</v>
      </c>
      <c r="K74" s="320"/>
    </row>
    <row r="75" spans="2:11" ht="17.25" customHeight="1" x14ac:dyDescent="0.3">
      <c r="B75" s="318"/>
      <c r="C75" s="323" t="s">
        <v>653</v>
      </c>
      <c r="D75" s="323"/>
      <c r="E75" s="323"/>
      <c r="F75" s="324" t="s">
        <v>654</v>
      </c>
      <c r="G75" s="325"/>
      <c r="H75" s="323"/>
      <c r="I75" s="323"/>
      <c r="J75" s="323" t="s">
        <v>655</v>
      </c>
      <c r="K75" s="320"/>
    </row>
    <row r="76" spans="2:11" ht="5.25" customHeight="1" x14ac:dyDescent="0.3">
      <c r="B76" s="318"/>
      <c r="C76" s="326"/>
      <c r="D76" s="326"/>
      <c r="E76" s="326"/>
      <c r="F76" s="326"/>
      <c r="G76" s="327"/>
      <c r="H76" s="326"/>
      <c r="I76" s="326"/>
      <c r="J76" s="326"/>
      <c r="K76" s="320"/>
    </row>
    <row r="77" spans="2:11" ht="15" customHeight="1" x14ac:dyDescent="0.3">
      <c r="B77" s="318"/>
      <c r="C77" s="307" t="s">
        <v>55</v>
      </c>
      <c r="D77" s="326"/>
      <c r="E77" s="326"/>
      <c r="F77" s="328" t="s">
        <v>656</v>
      </c>
      <c r="G77" s="327"/>
      <c r="H77" s="307" t="s">
        <v>657</v>
      </c>
      <c r="I77" s="307" t="s">
        <v>658</v>
      </c>
      <c r="J77" s="307">
        <v>20</v>
      </c>
      <c r="K77" s="320"/>
    </row>
    <row r="78" spans="2:11" ht="15" customHeight="1" x14ac:dyDescent="0.3">
      <c r="B78" s="318"/>
      <c r="C78" s="307" t="s">
        <v>659</v>
      </c>
      <c r="D78" s="307"/>
      <c r="E78" s="307"/>
      <c r="F78" s="328" t="s">
        <v>656</v>
      </c>
      <c r="G78" s="327"/>
      <c r="H78" s="307" t="s">
        <v>660</v>
      </c>
      <c r="I78" s="307" t="s">
        <v>658</v>
      </c>
      <c r="J78" s="307">
        <v>120</v>
      </c>
      <c r="K78" s="320"/>
    </row>
    <row r="79" spans="2:11" ht="15" customHeight="1" x14ac:dyDescent="0.3">
      <c r="B79" s="329"/>
      <c r="C79" s="307" t="s">
        <v>661</v>
      </c>
      <c r="D79" s="307"/>
      <c r="E79" s="307"/>
      <c r="F79" s="328" t="s">
        <v>662</v>
      </c>
      <c r="G79" s="327"/>
      <c r="H79" s="307" t="s">
        <v>663</v>
      </c>
      <c r="I79" s="307" t="s">
        <v>658</v>
      </c>
      <c r="J79" s="307">
        <v>50</v>
      </c>
      <c r="K79" s="320"/>
    </row>
    <row r="80" spans="2:11" ht="15" customHeight="1" x14ac:dyDescent="0.3">
      <c r="B80" s="329"/>
      <c r="C80" s="307" t="s">
        <v>664</v>
      </c>
      <c r="D80" s="307"/>
      <c r="E80" s="307"/>
      <c r="F80" s="328" t="s">
        <v>656</v>
      </c>
      <c r="G80" s="327"/>
      <c r="H80" s="307" t="s">
        <v>665</v>
      </c>
      <c r="I80" s="307" t="s">
        <v>666</v>
      </c>
      <c r="J80" s="307"/>
      <c r="K80" s="320"/>
    </row>
    <row r="81" spans="2:11" ht="15" customHeight="1" x14ac:dyDescent="0.3">
      <c r="B81" s="329"/>
      <c r="C81" s="330" t="s">
        <v>667</v>
      </c>
      <c r="D81" s="330"/>
      <c r="E81" s="330"/>
      <c r="F81" s="331" t="s">
        <v>662</v>
      </c>
      <c r="G81" s="330"/>
      <c r="H81" s="330" t="s">
        <v>668</v>
      </c>
      <c r="I81" s="330" t="s">
        <v>658</v>
      </c>
      <c r="J81" s="330">
        <v>15</v>
      </c>
      <c r="K81" s="320"/>
    </row>
    <row r="82" spans="2:11" ht="15" customHeight="1" x14ac:dyDescent="0.3">
      <c r="B82" s="329"/>
      <c r="C82" s="330" t="s">
        <v>669</v>
      </c>
      <c r="D82" s="330"/>
      <c r="E82" s="330"/>
      <c r="F82" s="331" t="s">
        <v>662</v>
      </c>
      <c r="G82" s="330"/>
      <c r="H82" s="330" t="s">
        <v>670</v>
      </c>
      <c r="I82" s="330" t="s">
        <v>658</v>
      </c>
      <c r="J82" s="330">
        <v>15</v>
      </c>
      <c r="K82" s="320"/>
    </row>
    <row r="83" spans="2:11" ht="15" customHeight="1" x14ac:dyDescent="0.3">
      <c r="B83" s="329"/>
      <c r="C83" s="330" t="s">
        <v>671</v>
      </c>
      <c r="D83" s="330"/>
      <c r="E83" s="330"/>
      <c r="F83" s="331" t="s">
        <v>662</v>
      </c>
      <c r="G83" s="330"/>
      <c r="H83" s="330" t="s">
        <v>672</v>
      </c>
      <c r="I83" s="330" t="s">
        <v>658</v>
      </c>
      <c r="J83" s="330">
        <v>20</v>
      </c>
      <c r="K83" s="320"/>
    </row>
    <row r="84" spans="2:11" ht="15" customHeight="1" x14ac:dyDescent="0.3">
      <c r="B84" s="329"/>
      <c r="C84" s="330" t="s">
        <v>673</v>
      </c>
      <c r="D84" s="330"/>
      <c r="E84" s="330"/>
      <c r="F84" s="331" t="s">
        <v>662</v>
      </c>
      <c r="G84" s="330"/>
      <c r="H84" s="330" t="s">
        <v>674</v>
      </c>
      <c r="I84" s="330" t="s">
        <v>658</v>
      </c>
      <c r="J84" s="330">
        <v>20</v>
      </c>
      <c r="K84" s="320"/>
    </row>
    <row r="85" spans="2:11" ht="15" customHeight="1" x14ac:dyDescent="0.3">
      <c r="B85" s="329"/>
      <c r="C85" s="307" t="s">
        <v>675</v>
      </c>
      <c r="D85" s="307"/>
      <c r="E85" s="307"/>
      <c r="F85" s="328" t="s">
        <v>662</v>
      </c>
      <c r="G85" s="327"/>
      <c r="H85" s="307" t="s">
        <v>676</v>
      </c>
      <c r="I85" s="307" t="s">
        <v>658</v>
      </c>
      <c r="J85" s="307">
        <v>50</v>
      </c>
      <c r="K85" s="320"/>
    </row>
    <row r="86" spans="2:11" ht="15" customHeight="1" x14ac:dyDescent="0.3">
      <c r="B86" s="329"/>
      <c r="C86" s="307" t="s">
        <v>677</v>
      </c>
      <c r="D86" s="307"/>
      <c r="E86" s="307"/>
      <c r="F86" s="328" t="s">
        <v>662</v>
      </c>
      <c r="G86" s="327"/>
      <c r="H86" s="307" t="s">
        <v>678</v>
      </c>
      <c r="I86" s="307" t="s">
        <v>658</v>
      </c>
      <c r="J86" s="307">
        <v>20</v>
      </c>
      <c r="K86" s="320"/>
    </row>
    <row r="87" spans="2:11" ht="15" customHeight="1" x14ac:dyDescent="0.3">
      <c r="B87" s="329"/>
      <c r="C87" s="307" t="s">
        <v>679</v>
      </c>
      <c r="D87" s="307"/>
      <c r="E87" s="307"/>
      <c r="F87" s="328" t="s">
        <v>662</v>
      </c>
      <c r="G87" s="327"/>
      <c r="H87" s="307" t="s">
        <v>680</v>
      </c>
      <c r="I87" s="307" t="s">
        <v>658</v>
      </c>
      <c r="J87" s="307">
        <v>20</v>
      </c>
      <c r="K87" s="320"/>
    </row>
    <row r="88" spans="2:11" ht="15" customHeight="1" x14ac:dyDescent="0.3">
      <c r="B88" s="329"/>
      <c r="C88" s="307" t="s">
        <v>681</v>
      </c>
      <c r="D88" s="307"/>
      <c r="E88" s="307"/>
      <c r="F88" s="328" t="s">
        <v>662</v>
      </c>
      <c r="G88" s="327"/>
      <c r="H88" s="307" t="s">
        <v>682</v>
      </c>
      <c r="I88" s="307" t="s">
        <v>658</v>
      </c>
      <c r="J88" s="307">
        <v>50</v>
      </c>
      <c r="K88" s="320"/>
    </row>
    <row r="89" spans="2:11" ht="15" customHeight="1" x14ac:dyDescent="0.3">
      <c r="B89" s="329"/>
      <c r="C89" s="307" t="s">
        <v>683</v>
      </c>
      <c r="D89" s="307"/>
      <c r="E89" s="307"/>
      <c r="F89" s="328" t="s">
        <v>662</v>
      </c>
      <c r="G89" s="327"/>
      <c r="H89" s="307" t="s">
        <v>683</v>
      </c>
      <c r="I89" s="307" t="s">
        <v>658</v>
      </c>
      <c r="J89" s="307">
        <v>50</v>
      </c>
      <c r="K89" s="320"/>
    </row>
    <row r="90" spans="2:11" ht="15" customHeight="1" x14ac:dyDescent="0.3">
      <c r="B90" s="329"/>
      <c r="C90" s="307" t="s">
        <v>129</v>
      </c>
      <c r="D90" s="307"/>
      <c r="E90" s="307"/>
      <c r="F90" s="328" t="s">
        <v>662</v>
      </c>
      <c r="G90" s="327"/>
      <c r="H90" s="307" t="s">
        <v>684</v>
      </c>
      <c r="I90" s="307" t="s">
        <v>658</v>
      </c>
      <c r="J90" s="307">
        <v>255</v>
      </c>
      <c r="K90" s="320"/>
    </row>
    <row r="91" spans="2:11" ht="15" customHeight="1" x14ac:dyDescent="0.3">
      <c r="B91" s="329"/>
      <c r="C91" s="307" t="s">
        <v>685</v>
      </c>
      <c r="D91" s="307"/>
      <c r="E91" s="307"/>
      <c r="F91" s="328" t="s">
        <v>656</v>
      </c>
      <c r="G91" s="327"/>
      <c r="H91" s="307" t="s">
        <v>686</v>
      </c>
      <c r="I91" s="307" t="s">
        <v>687</v>
      </c>
      <c r="J91" s="307"/>
      <c r="K91" s="320"/>
    </row>
    <row r="92" spans="2:11" ht="15" customHeight="1" x14ac:dyDescent="0.3">
      <c r="B92" s="329"/>
      <c r="C92" s="307" t="s">
        <v>688</v>
      </c>
      <c r="D92" s="307"/>
      <c r="E92" s="307"/>
      <c r="F92" s="328" t="s">
        <v>656</v>
      </c>
      <c r="G92" s="327"/>
      <c r="H92" s="307" t="s">
        <v>689</v>
      </c>
      <c r="I92" s="307" t="s">
        <v>690</v>
      </c>
      <c r="J92" s="307"/>
      <c r="K92" s="320"/>
    </row>
    <row r="93" spans="2:11" ht="15" customHeight="1" x14ac:dyDescent="0.3">
      <c r="B93" s="329"/>
      <c r="C93" s="307" t="s">
        <v>691</v>
      </c>
      <c r="D93" s="307"/>
      <c r="E93" s="307"/>
      <c r="F93" s="328" t="s">
        <v>656</v>
      </c>
      <c r="G93" s="327"/>
      <c r="H93" s="307" t="s">
        <v>691</v>
      </c>
      <c r="I93" s="307" t="s">
        <v>690</v>
      </c>
      <c r="J93" s="307"/>
      <c r="K93" s="320"/>
    </row>
    <row r="94" spans="2:11" ht="15" customHeight="1" x14ac:dyDescent="0.3">
      <c r="B94" s="329"/>
      <c r="C94" s="307" t="s">
        <v>40</v>
      </c>
      <c r="D94" s="307"/>
      <c r="E94" s="307"/>
      <c r="F94" s="328" t="s">
        <v>656</v>
      </c>
      <c r="G94" s="327"/>
      <c r="H94" s="307" t="s">
        <v>692</v>
      </c>
      <c r="I94" s="307" t="s">
        <v>690</v>
      </c>
      <c r="J94" s="307"/>
      <c r="K94" s="320"/>
    </row>
    <row r="95" spans="2:11" ht="15" customHeight="1" x14ac:dyDescent="0.3">
      <c r="B95" s="329"/>
      <c r="C95" s="307" t="s">
        <v>50</v>
      </c>
      <c r="D95" s="307"/>
      <c r="E95" s="307"/>
      <c r="F95" s="328" t="s">
        <v>656</v>
      </c>
      <c r="G95" s="327"/>
      <c r="H95" s="307" t="s">
        <v>693</v>
      </c>
      <c r="I95" s="307" t="s">
        <v>690</v>
      </c>
      <c r="J95" s="307"/>
      <c r="K95" s="320"/>
    </row>
    <row r="96" spans="2:11" ht="15" customHeight="1" x14ac:dyDescent="0.3">
      <c r="B96" s="332"/>
      <c r="C96" s="333"/>
      <c r="D96" s="333"/>
      <c r="E96" s="333"/>
      <c r="F96" s="333"/>
      <c r="G96" s="333"/>
      <c r="H96" s="333"/>
      <c r="I96" s="333"/>
      <c r="J96" s="333"/>
      <c r="K96" s="334"/>
    </row>
    <row r="97" spans="2:11" ht="18.75" customHeight="1" x14ac:dyDescent="0.3">
      <c r="B97" s="335"/>
      <c r="C97" s="336"/>
      <c r="D97" s="336"/>
      <c r="E97" s="336"/>
      <c r="F97" s="336"/>
      <c r="G97" s="336"/>
      <c r="H97" s="336"/>
      <c r="I97" s="336"/>
      <c r="J97" s="336"/>
      <c r="K97" s="335"/>
    </row>
    <row r="98" spans="2:11" ht="18.75" customHeight="1" x14ac:dyDescent="0.3">
      <c r="B98" s="314"/>
      <c r="C98" s="314"/>
      <c r="D98" s="314"/>
      <c r="E98" s="314"/>
      <c r="F98" s="314"/>
      <c r="G98" s="314"/>
      <c r="H98" s="314"/>
      <c r="I98" s="314"/>
      <c r="J98" s="314"/>
      <c r="K98" s="314"/>
    </row>
    <row r="99" spans="2:11" ht="7.5" customHeight="1" x14ac:dyDescent="0.3">
      <c r="B99" s="315"/>
      <c r="C99" s="316"/>
      <c r="D99" s="316"/>
      <c r="E99" s="316"/>
      <c r="F99" s="316"/>
      <c r="G99" s="316"/>
      <c r="H99" s="316"/>
      <c r="I99" s="316"/>
      <c r="J99" s="316"/>
      <c r="K99" s="317"/>
    </row>
    <row r="100" spans="2:11" ht="45" customHeight="1" x14ac:dyDescent="0.3">
      <c r="B100" s="318"/>
      <c r="C100" s="319" t="s">
        <v>694</v>
      </c>
      <c r="D100" s="319"/>
      <c r="E100" s="319"/>
      <c r="F100" s="319"/>
      <c r="G100" s="319"/>
      <c r="H100" s="319"/>
      <c r="I100" s="319"/>
      <c r="J100" s="319"/>
      <c r="K100" s="320"/>
    </row>
    <row r="101" spans="2:11" ht="17.25" customHeight="1" x14ac:dyDescent="0.3">
      <c r="B101" s="318"/>
      <c r="C101" s="321" t="s">
        <v>650</v>
      </c>
      <c r="D101" s="321"/>
      <c r="E101" s="321"/>
      <c r="F101" s="321" t="s">
        <v>651</v>
      </c>
      <c r="G101" s="322"/>
      <c r="H101" s="321" t="s">
        <v>124</v>
      </c>
      <c r="I101" s="321" t="s">
        <v>59</v>
      </c>
      <c r="J101" s="321" t="s">
        <v>652</v>
      </c>
      <c r="K101" s="320"/>
    </row>
    <row r="102" spans="2:11" ht="17.25" customHeight="1" x14ac:dyDescent="0.3">
      <c r="B102" s="318"/>
      <c r="C102" s="323" t="s">
        <v>653</v>
      </c>
      <c r="D102" s="323"/>
      <c r="E102" s="323"/>
      <c r="F102" s="324" t="s">
        <v>654</v>
      </c>
      <c r="G102" s="325"/>
      <c r="H102" s="323"/>
      <c r="I102" s="323"/>
      <c r="J102" s="323" t="s">
        <v>655</v>
      </c>
      <c r="K102" s="320"/>
    </row>
    <row r="103" spans="2:11" ht="5.25" customHeight="1" x14ac:dyDescent="0.3">
      <c r="B103" s="318"/>
      <c r="C103" s="321"/>
      <c r="D103" s="321"/>
      <c r="E103" s="321"/>
      <c r="F103" s="321"/>
      <c r="G103" s="337"/>
      <c r="H103" s="321"/>
      <c r="I103" s="321"/>
      <c r="J103" s="321"/>
      <c r="K103" s="320"/>
    </row>
    <row r="104" spans="2:11" ht="15" customHeight="1" x14ac:dyDescent="0.3">
      <c r="B104" s="318"/>
      <c r="C104" s="307" t="s">
        <v>55</v>
      </c>
      <c r="D104" s="326"/>
      <c r="E104" s="326"/>
      <c r="F104" s="328" t="s">
        <v>656</v>
      </c>
      <c r="G104" s="337"/>
      <c r="H104" s="307" t="s">
        <v>695</v>
      </c>
      <c r="I104" s="307" t="s">
        <v>658</v>
      </c>
      <c r="J104" s="307">
        <v>20</v>
      </c>
      <c r="K104" s="320"/>
    </row>
    <row r="105" spans="2:11" ht="15" customHeight="1" x14ac:dyDescent="0.3">
      <c r="B105" s="318"/>
      <c r="C105" s="307" t="s">
        <v>659</v>
      </c>
      <c r="D105" s="307"/>
      <c r="E105" s="307"/>
      <c r="F105" s="328" t="s">
        <v>656</v>
      </c>
      <c r="G105" s="307"/>
      <c r="H105" s="307" t="s">
        <v>695</v>
      </c>
      <c r="I105" s="307" t="s">
        <v>658</v>
      </c>
      <c r="J105" s="307">
        <v>120</v>
      </c>
      <c r="K105" s="320"/>
    </row>
    <row r="106" spans="2:11" ht="15" customHeight="1" x14ac:dyDescent="0.3">
      <c r="B106" s="329"/>
      <c r="C106" s="307" t="s">
        <v>661</v>
      </c>
      <c r="D106" s="307"/>
      <c r="E106" s="307"/>
      <c r="F106" s="328" t="s">
        <v>662</v>
      </c>
      <c r="G106" s="307"/>
      <c r="H106" s="307" t="s">
        <v>695</v>
      </c>
      <c r="I106" s="307" t="s">
        <v>658</v>
      </c>
      <c r="J106" s="307">
        <v>50</v>
      </c>
      <c r="K106" s="320"/>
    </row>
    <row r="107" spans="2:11" ht="15" customHeight="1" x14ac:dyDescent="0.3">
      <c r="B107" s="329"/>
      <c r="C107" s="307" t="s">
        <v>664</v>
      </c>
      <c r="D107" s="307"/>
      <c r="E107" s="307"/>
      <c r="F107" s="328" t="s">
        <v>656</v>
      </c>
      <c r="G107" s="307"/>
      <c r="H107" s="307" t="s">
        <v>695</v>
      </c>
      <c r="I107" s="307" t="s">
        <v>666</v>
      </c>
      <c r="J107" s="307"/>
      <c r="K107" s="320"/>
    </row>
    <row r="108" spans="2:11" ht="15" customHeight="1" x14ac:dyDescent="0.3">
      <c r="B108" s="329"/>
      <c r="C108" s="307" t="s">
        <v>675</v>
      </c>
      <c r="D108" s="307"/>
      <c r="E108" s="307"/>
      <c r="F108" s="328" t="s">
        <v>662</v>
      </c>
      <c r="G108" s="307"/>
      <c r="H108" s="307" t="s">
        <v>695</v>
      </c>
      <c r="I108" s="307" t="s">
        <v>658</v>
      </c>
      <c r="J108" s="307">
        <v>50</v>
      </c>
      <c r="K108" s="320"/>
    </row>
    <row r="109" spans="2:11" ht="15" customHeight="1" x14ac:dyDescent="0.3">
      <c r="B109" s="329"/>
      <c r="C109" s="307" t="s">
        <v>683</v>
      </c>
      <c r="D109" s="307"/>
      <c r="E109" s="307"/>
      <c r="F109" s="328" t="s">
        <v>662</v>
      </c>
      <c r="G109" s="307"/>
      <c r="H109" s="307" t="s">
        <v>695</v>
      </c>
      <c r="I109" s="307" t="s">
        <v>658</v>
      </c>
      <c r="J109" s="307">
        <v>50</v>
      </c>
      <c r="K109" s="320"/>
    </row>
    <row r="110" spans="2:11" ht="15" customHeight="1" x14ac:dyDescent="0.3">
      <c r="B110" s="329"/>
      <c r="C110" s="307" t="s">
        <v>681</v>
      </c>
      <c r="D110" s="307"/>
      <c r="E110" s="307"/>
      <c r="F110" s="328" t="s">
        <v>662</v>
      </c>
      <c r="G110" s="307"/>
      <c r="H110" s="307" t="s">
        <v>695</v>
      </c>
      <c r="I110" s="307" t="s">
        <v>658</v>
      </c>
      <c r="J110" s="307">
        <v>50</v>
      </c>
      <c r="K110" s="320"/>
    </row>
    <row r="111" spans="2:11" ht="15" customHeight="1" x14ac:dyDescent="0.3">
      <c r="B111" s="329"/>
      <c r="C111" s="307" t="s">
        <v>55</v>
      </c>
      <c r="D111" s="307"/>
      <c r="E111" s="307"/>
      <c r="F111" s="328" t="s">
        <v>656</v>
      </c>
      <c r="G111" s="307"/>
      <c r="H111" s="307" t="s">
        <v>696</v>
      </c>
      <c r="I111" s="307" t="s">
        <v>658</v>
      </c>
      <c r="J111" s="307">
        <v>20</v>
      </c>
      <c r="K111" s="320"/>
    </row>
    <row r="112" spans="2:11" ht="15" customHeight="1" x14ac:dyDescent="0.3">
      <c r="B112" s="329"/>
      <c r="C112" s="307" t="s">
        <v>697</v>
      </c>
      <c r="D112" s="307"/>
      <c r="E112" s="307"/>
      <c r="F112" s="328" t="s">
        <v>656</v>
      </c>
      <c r="G112" s="307"/>
      <c r="H112" s="307" t="s">
        <v>698</v>
      </c>
      <c r="I112" s="307" t="s">
        <v>658</v>
      </c>
      <c r="J112" s="307">
        <v>120</v>
      </c>
      <c r="K112" s="320"/>
    </row>
    <row r="113" spans="2:11" ht="15" customHeight="1" x14ac:dyDescent="0.3">
      <c r="B113" s="329"/>
      <c r="C113" s="307" t="s">
        <v>40</v>
      </c>
      <c r="D113" s="307"/>
      <c r="E113" s="307"/>
      <c r="F113" s="328" t="s">
        <v>656</v>
      </c>
      <c r="G113" s="307"/>
      <c r="H113" s="307" t="s">
        <v>699</v>
      </c>
      <c r="I113" s="307" t="s">
        <v>690</v>
      </c>
      <c r="J113" s="307"/>
      <c r="K113" s="320"/>
    </row>
    <row r="114" spans="2:11" ht="15" customHeight="1" x14ac:dyDescent="0.3">
      <c r="B114" s="329"/>
      <c r="C114" s="307" t="s">
        <v>50</v>
      </c>
      <c r="D114" s="307"/>
      <c r="E114" s="307"/>
      <c r="F114" s="328" t="s">
        <v>656</v>
      </c>
      <c r="G114" s="307"/>
      <c r="H114" s="307" t="s">
        <v>700</v>
      </c>
      <c r="I114" s="307" t="s">
        <v>690</v>
      </c>
      <c r="J114" s="307"/>
      <c r="K114" s="320"/>
    </row>
    <row r="115" spans="2:11" ht="15" customHeight="1" x14ac:dyDescent="0.3">
      <c r="B115" s="329"/>
      <c r="C115" s="307" t="s">
        <v>59</v>
      </c>
      <c r="D115" s="307"/>
      <c r="E115" s="307"/>
      <c r="F115" s="328" t="s">
        <v>656</v>
      </c>
      <c r="G115" s="307"/>
      <c r="H115" s="307" t="s">
        <v>701</v>
      </c>
      <c r="I115" s="307" t="s">
        <v>702</v>
      </c>
      <c r="J115" s="307"/>
      <c r="K115" s="320"/>
    </row>
    <row r="116" spans="2:11" ht="15" customHeight="1" x14ac:dyDescent="0.3">
      <c r="B116" s="332"/>
      <c r="C116" s="338"/>
      <c r="D116" s="338"/>
      <c r="E116" s="338"/>
      <c r="F116" s="338"/>
      <c r="G116" s="338"/>
      <c r="H116" s="338"/>
      <c r="I116" s="338"/>
      <c r="J116" s="338"/>
      <c r="K116" s="334"/>
    </row>
    <row r="117" spans="2:11" ht="18.75" customHeight="1" x14ac:dyDescent="0.3">
      <c r="B117" s="339"/>
      <c r="C117" s="304"/>
      <c r="D117" s="304"/>
      <c r="E117" s="304"/>
      <c r="F117" s="340"/>
      <c r="G117" s="304"/>
      <c r="H117" s="304"/>
      <c r="I117" s="304"/>
      <c r="J117" s="304"/>
      <c r="K117" s="339"/>
    </row>
    <row r="118" spans="2:11" ht="18.75" customHeight="1" x14ac:dyDescent="0.3"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</row>
    <row r="119" spans="2:11" ht="7.5" customHeight="1" x14ac:dyDescent="0.3">
      <c r="B119" s="341"/>
      <c r="C119" s="342"/>
      <c r="D119" s="342"/>
      <c r="E119" s="342"/>
      <c r="F119" s="342"/>
      <c r="G119" s="342"/>
      <c r="H119" s="342"/>
      <c r="I119" s="342"/>
      <c r="J119" s="342"/>
      <c r="K119" s="343"/>
    </row>
    <row r="120" spans="2:11" ht="45" customHeight="1" x14ac:dyDescent="0.3">
      <c r="B120" s="344"/>
      <c r="C120" s="295" t="s">
        <v>703</v>
      </c>
      <c r="D120" s="295"/>
      <c r="E120" s="295"/>
      <c r="F120" s="295"/>
      <c r="G120" s="295"/>
      <c r="H120" s="295"/>
      <c r="I120" s="295"/>
      <c r="J120" s="295"/>
      <c r="K120" s="345"/>
    </row>
    <row r="121" spans="2:11" ht="17.25" customHeight="1" x14ac:dyDescent="0.3">
      <c r="B121" s="346"/>
      <c r="C121" s="321" t="s">
        <v>650</v>
      </c>
      <c r="D121" s="321"/>
      <c r="E121" s="321"/>
      <c r="F121" s="321" t="s">
        <v>651</v>
      </c>
      <c r="G121" s="322"/>
      <c r="H121" s="321" t="s">
        <v>124</v>
      </c>
      <c r="I121" s="321" t="s">
        <v>59</v>
      </c>
      <c r="J121" s="321" t="s">
        <v>652</v>
      </c>
      <c r="K121" s="347"/>
    </row>
    <row r="122" spans="2:11" ht="17.25" customHeight="1" x14ac:dyDescent="0.3">
      <c r="B122" s="346"/>
      <c r="C122" s="323" t="s">
        <v>653</v>
      </c>
      <c r="D122" s="323"/>
      <c r="E122" s="323"/>
      <c r="F122" s="324" t="s">
        <v>654</v>
      </c>
      <c r="G122" s="325"/>
      <c r="H122" s="323"/>
      <c r="I122" s="323"/>
      <c r="J122" s="323" t="s">
        <v>655</v>
      </c>
      <c r="K122" s="347"/>
    </row>
    <row r="123" spans="2:11" ht="5.25" customHeight="1" x14ac:dyDescent="0.3">
      <c r="B123" s="348"/>
      <c r="C123" s="326"/>
      <c r="D123" s="326"/>
      <c r="E123" s="326"/>
      <c r="F123" s="326"/>
      <c r="G123" s="307"/>
      <c r="H123" s="326"/>
      <c r="I123" s="326"/>
      <c r="J123" s="326"/>
      <c r="K123" s="349"/>
    </row>
    <row r="124" spans="2:11" ht="15" customHeight="1" x14ac:dyDescent="0.3">
      <c r="B124" s="348"/>
      <c r="C124" s="307" t="s">
        <v>659</v>
      </c>
      <c r="D124" s="326"/>
      <c r="E124" s="326"/>
      <c r="F124" s="328" t="s">
        <v>656</v>
      </c>
      <c r="G124" s="307"/>
      <c r="H124" s="307" t="s">
        <v>695</v>
      </c>
      <c r="I124" s="307" t="s">
        <v>658</v>
      </c>
      <c r="J124" s="307">
        <v>120</v>
      </c>
      <c r="K124" s="350"/>
    </row>
    <row r="125" spans="2:11" ht="15" customHeight="1" x14ac:dyDescent="0.3">
      <c r="B125" s="348"/>
      <c r="C125" s="307" t="s">
        <v>704</v>
      </c>
      <c r="D125" s="307"/>
      <c r="E125" s="307"/>
      <c r="F125" s="328" t="s">
        <v>656</v>
      </c>
      <c r="G125" s="307"/>
      <c r="H125" s="307" t="s">
        <v>705</v>
      </c>
      <c r="I125" s="307" t="s">
        <v>658</v>
      </c>
      <c r="J125" s="307" t="s">
        <v>706</v>
      </c>
      <c r="K125" s="350"/>
    </row>
    <row r="126" spans="2:11" ht="15" customHeight="1" x14ac:dyDescent="0.3">
      <c r="B126" s="348"/>
      <c r="C126" s="307" t="s">
        <v>605</v>
      </c>
      <c r="D126" s="307"/>
      <c r="E126" s="307"/>
      <c r="F126" s="328" t="s">
        <v>656</v>
      </c>
      <c r="G126" s="307"/>
      <c r="H126" s="307" t="s">
        <v>707</v>
      </c>
      <c r="I126" s="307" t="s">
        <v>658</v>
      </c>
      <c r="J126" s="307" t="s">
        <v>706</v>
      </c>
      <c r="K126" s="350"/>
    </row>
    <row r="127" spans="2:11" ht="15" customHeight="1" x14ac:dyDescent="0.3">
      <c r="B127" s="348"/>
      <c r="C127" s="307" t="s">
        <v>667</v>
      </c>
      <c r="D127" s="307"/>
      <c r="E127" s="307"/>
      <c r="F127" s="328" t="s">
        <v>662</v>
      </c>
      <c r="G127" s="307"/>
      <c r="H127" s="307" t="s">
        <v>668</v>
      </c>
      <c r="I127" s="307" t="s">
        <v>658</v>
      </c>
      <c r="J127" s="307">
        <v>15</v>
      </c>
      <c r="K127" s="350"/>
    </row>
    <row r="128" spans="2:11" ht="15" customHeight="1" x14ac:dyDescent="0.3">
      <c r="B128" s="348"/>
      <c r="C128" s="330" t="s">
        <v>669</v>
      </c>
      <c r="D128" s="330"/>
      <c r="E128" s="330"/>
      <c r="F128" s="331" t="s">
        <v>662</v>
      </c>
      <c r="G128" s="330"/>
      <c r="H128" s="330" t="s">
        <v>670</v>
      </c>
      <c r="I128" s="330" t="s">
        <v>658</v>
      </c>
      <c r="J128" s="330">
        <v>15</v>
      </c>
      <c r="K128" s="350"/>
    </row>
    <row r="129" spans="2:11" ht="15" customHeight="1" x14ac:dyDescent="0.3">
      <c r="B129" s="348"/>
      <c r="C129" s="330" t="s">
        <v>671</v>
      </c>
      <c r="D129" s="330"/>
      <c r="E129" s="330"/>
      <c r="F129" s="331" t="s">
        <v>662</v>
      </c>
      <c r="G129" s="330"/>
      <c r="H129" s="330" t="s">
        <v>672</v>
      </c>
      <c r="I129" s="330" t="s">
        <v>658</v>
      </c>
      <c r="J129" s="330">
        <v>20</v>
      </c>
      <c r="K129" s="350"/>
    </row>
    <row r="130" spans="2:11" ht="15" customHeight="1" x14ac:dyDescent="0.3">
      <c r="B130" s="348"/>
      <c r="C130" s="330" t="s">
        <v>673</v>
      </c>
      <c r="D130" s="330"/>
      <c r="E130" s="330"/>
      <c r="F130" s="331" t="s">
        <v>662</v>
      </c>
      <c r="G130" s="330"/>
      <c r="H130" s="330" t="s">
        <v>674</v>
      </c>
      <c r="I130" s="330" t="s">
        <v>658</v>
      </c>
      <c r="J130" s="330">
        <v>20</v>
      </c>
      <c r="K130" s="350"/>
    </row>
    <row r="131" spans="2:11" ht="15" customHeight="1" x14ac:dyDescent="0.3">
      <c r="B131" s="348"/>
      <c r="C131" s="307" t="s">
        <v>661</v>
      </c>
      <c r="D131" s="307"/>
      <c r="E131" s="307"/>
      <c r="F131" s="328" t="s">
        <v>662</v>
      </c>
      <c r="G131" s="307"/>
      <c r="H131" s="307" t="s">
        <v>695</v>
      </c>
      <c r="I131" s="307" t="s">
        <v>658</v>
      </c>
      <c r="J131" s="307">
        <v>50</v>
      </c>
      <c r="K131" s="350"/>
    </row>
    <row r="132" spans="2:11" ht="15" customHeight="1" x14ac:dyDescent="0.3">
      <c r="B132" s="348"/>
      <c r="C132" s="307" t="s">
        <v>675</v>
      </c>
      <c r="D132" s="307"/>
      <c r="E132" s="307"/>
      <c r="F132" s="328" t="s">
        <v>662</v>
      </c>
      <c r="G132" s="307"/>
      <c r="H132" s="307" t="s">
        <v>695</v>
      </c>
      <c r="I132" s="307" t="s">
        <v>658</v>
      </c>
      <c r="J132" s="307">
        <v>50</v>
      </c>
      <c r="K132" s="350"/>
    </row>
    <row r="133" spans="2:11" ht="15" customHeight="1" x14ac:dyDescent="0.3">
      <c r="B133" s="348"/>
      <c r="C133" s="307" t="s">
        <v>681</v>
      </c>
      <c r="D133" s="307"/>
      <c r="E133" s="307"/>
      <c r="F133" s="328" t="s">
        <v>662</v>
      </c>
      <c r="G133" s="307"/>
      <c r="H133" s="307" t="s">
        <v>695</v>
      </c>
      <c r="I133" s="307" t="s">
        <v>658</v>
      </c>
      <c r="J133" s="307">
        <v>50</v>
      </c>
      <c r="K133" s="350"/>
    </row>
    <row r="134" spans="2:11" ht="15" customHeight="1" x14ac:dyDescent="0.3">
      <c r="B134" s="348"/>
      <c r="C134" s="307" t="s">
        <v>683</v>
      </c>
      <c r="D134" s="307"/>
      <c r="E134" s="307"/>
      <c r="F134" s="328" t="s">
        <v>662</v>
      </c>
      <c r="G134" s="307"/>
      <c r="H134" s="307" t="s">
        <v>695</v>
      </c>
      <c r="I134" s="307" t="s">
        <v>658</v>
      </c>
      <c r="J134" s="307">
        <v>50</v>
      </c>
      <c r="K134" s="350"/>
    </row>
    <row r="135" spans="2:11" ht="15" customHeight="1" x14ac:dyDescent="0.3">
      <c r="B135" s="348"/>
      <c r="C135" s="307" t="s">
        <v>129</v>
      </c>
      <c r="D135" s="307"/>
      <c r="E135" s="307"/>
      <c r="F135" s="328" t="s">
        <v>662</v>
      </c>
      <c r="G135" s="307"/>
      <c r="H135" s="307" t="s">
        <v>708</v>
      </c>
      <c r="I135" s="307" t="s">
        <v>658</v>
      </c>
      <c r="J135" s="307">
        <v>255</v>
      </c>
      <c r="K135" s="350"/>
    </row>
    <row r="136" spans="2:11" ht="15" customHeight="1" x14ac:dyDescent="0.3">
      <c r="B136" s="348"/>
      <c r="C136" s="307" t="s">
        <v>685</v>
      </c>
      <c r="D136" s="307"/>
      <c r="E136" s="307"/>
      <c r="F136" s="328" t="s">
        <v>656</v>
      </c>
      <c r="G136" s="307"/>
      <c r="H136" s="307" t="s">
        <v>709</v>
      </c>
      <c r="I136" s="307" t="s">
        <v>687</v>
      </c>
      <c r="J136" s="307"/>
      <c r="K136" s="350"/>
    </row>
    <row r="137" spans="2:11" ht="15" customHeight="1" x14ac:dyDescent="0.3">
      <c r="B137" s="348"/>
      <c r="C137" s="307" t="s">
        <v>688</v>
      </c>
      <c r="D137" s="307"/>
      <c r="E137" s="307"/>
      <c r="F137" s="328" t="s">
        <v>656</v>
      </c>
      <c r="G137" s="307"/>
      <c r="H137" s="307" t="s">
        <v>710</v>
      </c>
      <c r="I137" s="307" t="s">
        <v>690</v>
      </c>
      <c r="J137" s="307"/>
      <c r="K137" s="350"/>
    </row>
    <row r="138" spans="2:11" ht="15" customHeight="1" x14ac:dyDescent="0.3">
      <c r="B138" s="348"/>
      <c r="C138" s="307" t="s">
        <v>691</v>
      </c>
      <c r="D138" s="307"/>
      <c r="E138" s="307"/>
      <c r="F138" s="328" t="s">
        <v>656</v>
      </c>
      <c r="G138" s="307"/>
      <c r="H138" s="307" t="s">
        <v>691</v>
      </c>
      <c r="I138" s="307" t="s">
        <v>690</v>
      </c>
      <c r="J138" s="307"/>
      <c r="K138" s="350"/>
    </row>
    <row r="139" spans="2:11" ht="15" customHeight="1" x14ac:dyDescent="0.3">
      <c r="B139" s="348"/>
      <c r="C139" s="307" t="s">
        <v>40</v>
      </c>
      <c r="D139" s="307"/>
      <c r="E139" s="307"/>
      <c r="F139" s="328" t="s">
        <v>656</v>
      </c>
      <c r="G139" s="307"/>
      <c r="H139" s="307" t="s">
        <v>711</v>
      </c>
      <c r="I139" s="307" t="s">
        <v>690</v>
      </c>
      <c r="J139" s="307"/>
      <c r="K139" s="350"/>
    </row>
    <row r="140" spans="2:11" ht="15" customHeight="1" x14ac:dyDescent="0.3">
      <c r="B140" s="348"/>
      <c r="C140" s="307" t="s">
        <v>712</v>
      </c>
      <c r="D140" s="307"/>
      <c r="E140" s="307"/>
      <c r="F140" s="328" t="s">
        <v>656</v>
      </c>
      <c r="G140" s="307"/>
      <c r="H140" s="307" t="s">
        <v>713</v>
      </c>
      <c r="I140" s="307" t="s">
        <v>690</v>
      </c>
      <c r="J140" s="307"/>
      <c r="K140" s="350"/>
    </row>
    <row r="141" spans="2:11" ht="15" customHeight="1" x14ac:dyDescent="0.3">
      <c r="B141" s="351"/>
      <c r="C141" s="352"/>
      <c r="D141" s="352"/>
      <c r="E141" s="352"/>
      <c r="F141" s="352"/>
      <c r="G141" s="352"/>
      <c r="H141" s="352"/>
      <c r="I141" s="352"/>
      <c r="J141" s="352"/>
      <c r="K141" s="353"/>
    </row>
    <row r="142" spans="2:11" ht="18.75" customHeight="1" x14ac:dyDescent="0.3">
      <c r="B142" s="304"/>
      <c r="C142" s="304"/>
      <c r="D142" s="304"/>
      <c r="E142" s="304"/>
      <c r="F142" s="340"/>
      <c r="G142" s="304"/>
      <c r="H142" s="304"/>
      <c r="I142" s="304"/>
      <c r="J142" s="304"/>
      <c r="K142" s="304"/>
    </row>
    <row r="143" spans="2:11" ht="18.75" customHeight="1" x14ac:dyDescent="0.3"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</row>
    <row r="144" spans="2:11" ht="7.5" customHeight="1" x14ac:dyDescent="0.3">
      <c r="B144" s="315"/>
      <c r="C144" s="316"/>
      <c r="D144" s="316"/>
      <c r="E144" s="316"/>
      <c r="F144" s="316"/>
      <c r="G144" s="316"/>
      <c r="H144" s="316"/>
      <c r="I144" s="316"/>
      <c r="J144" s="316"/>
      <c r="K144" s="317"/>
    </row>
    <row r="145" spans="2:11" ht="45" customHeight="1" x14ac:dyDescent="0.3">
      <c r="B145" s="318"/>
      <c r="C145" s="319" t="s">
        <v>714</v>
      </c>
      <c r="D145" s="319"/>
      <c r="E145" s="319"/>
      <c r="F145" s="319"/>
      <c r="G145" s="319"/>
      <c r="H145" s="319"/>
      <c r="I145" s="319"/>
      <c r="J145" s="319"/>
      <c r="K145" s="320"/>
    </row>
    <row r="146" spans="2:11" ht="17.25" customHeight="1" x14ac:dyDescent="0.3">
      <c r="B146" s="318"/>
      <c r="C146" s="321" t="s">
        <v>650</v>
      </c>
      <c r="D146" s="321"/>
      <c r="E146" s="321"/>
      <c r="F146" s="321" t="s">
        <v>651</v>
      </c>
      <c r="G146" s="322"/>
      <c r="H146" s="321" t="s">
        <v>124</v>
      </c>
      <c r="I146" s="321" t="s">
        <v>59</v>
      </c>
      <c r="J146" s="321" t="s">
        <v>652</v>
      </c>
      <c r="K146" s="320"/>
    </row>
    <row r="147" spans="2:11" ht="17.25" customHeight="1" x14ac:dyDescent="0.3">
      <c r="B147" s="318"/>
      <c r="C147" s="323" t="s">
        <v>653</v>
      </c>
      <c r="D147" s="323"/>
      <c r="E147" s="323"/>
      <c r="F147" s="324" t="s">
        <v>654</v>
      </c>
      <c r="G147" s="325"/>
      <c r="H147" s="323"/>
      <c r="I147" s="323"/>
      <c r="J147" s="323" t="s">
        <v>655</v>
      </c>
      <c r="K147" s="320"/>
    </row>
    <row r="148" spans="2:11" ht="5.25" customHeight="1" x14ac:dyDescent="0.3">
      <c r="B148" s="329"/>
      <c r="C148" s="326"/>
      <c r="D148" s="326"/>
      <c r="E148" s="326"/>
      <c r="F148" s="326"/>
      <c r="G148" s="327"/>
      <c r="H148" s="326"/>
      <c r="I148" s="326"/>
      <c r="J148" s="326"/>
      <c r="K148" s="350"/>
    </row>
    <row r="149" spans="2:11" ht="15" customHeight="1" x14ac:dyDescent="0.3">
      <c r="B149" s="329"/>
      <c r="C149" s="354" t="s">
        <v>659</v>
      </c>
      <c r="D149" s="307"/>
      <c r="E149" s="307"/>
      <c r="F149" s="355" t="s">
        <v>656</v>
      </c>
      <c r="G149" s="307"/>
      <c r="H149" s="354" t="s">
        <v>695</v>
      </c>
      <c r="I149" s="354" t="s">
        <v>658</v>
      </c>
      <c r="J149" s="354">
        <v>120</v>
      </c>
      <c r="K149" s="350"/>
    </row>
    <row r="150" spans="2:11" ht="15" customHeight="1" x14ac:dyDescent="0.3">
      <c r="B150" s="329"/>
      <c r="C150" s="354" t="s">
        <v>704</v>
      </c>
      <c r="D150" s="307"/>
      <c r="E150" s="307"/>
      <c r="F150" s="355" t="s">
        <v>656</v>
      </c>
      <c r="G150" s="307"/>
      <c r="H150" s="354" t="s">
        <v>715</v>
      </c>
      <c r="I150" s="354" t="s">
        <v>658</v>
      </c>
      <c r="J150" s="354" t="s">
        <v>706</v>
      </c>
      <c r="K150" s="350"/>
    </row>
    <row r="151" spans="2:11" ht="15" customHeight="1" x14ac:dyDescent="0.3">
      <c r="B151" s="329"/>
      <c r="C151" s="354" t="s">
        <v>605</v>
      </c>
      <c r="D151" s="307"/>
      <c r="E151" s="307"/>
      <c r="F151" s="355" t="s">
        <v>656</v>
      </c>
      <c r="G151" s="307"/>
      <c r="H151" s="354" t="s">
        <v>716</v>
      </c>
      <c r="I151" s="354" t="s">
        <v>658</v>
      </c>
      <c r="J151" s="354" t="s">
        <v>706</v>
      </c>
      <c r="K151" s="350"/>
    </row>
    <row r="152" spans="2:11" ht="15" customHeight="1" x14ac:dyDescent="0.3">
      <c r="B152" s="329"/>
      <c r="C152" s="354" t="s">
        <v>661</v>
      </c>
      <c r="D152" s="307"/>
      <c r="E152" s="307"/>
      <c r="F152" s="355" t="s">
        <v>662</v>
      </c>
      <c r="G152" s="307"/>
      <c r="H152" s="354" t="s">
        <v>695</v>
      </c>
      <c r="I152" s="354" t="s">
        <v>658</v>
      </c>
      <c r="J152" s="354">
        <v>50</v>
      </c>
      <c r="K152" s="350"/>
    </row>
    <row r="153" spans="2:11" ht="15" customHeight="1" x14ac:dyDescent="0.3">
      <c r="B153" s="329"/>
      <c r="C153" s="354" t="s">
        <v>664</v>
      </c>
      <c r="D153" s="307"/>
      <c r="E153" s="307"/>
      <c r="F153" s="355" t="s">
        <v>656</v>
      </c>
      <c r="G153" s="307"/>
      <c r="H153" s="354" t="s">
        <v>695</v>
      </c>
      <c r="I153" s="354" t="s">
        <v>666</v>
      </c>
      <c r="J153" s="354"/>
      <c r="K153" s="350"/>
    </row>
    <row r="154" spans="2:11" ht="15" customHeight="1" x14ac:dyDescent="0.3">
      <c r="B154" s="329"/>
      <c r="C154" s="354" t="s">
        <v>675</v>
      </c>
      <c r="D154" s="307"/>
      <c r="E154" s="307"/>
      <c r="F154" s="355" t="s">
        <v>662</v>
      </c>
      <c r="G154" s="307"/>
      <c r="H154" s="354" t="s">
        <v>695</v>
      </c>
      <c r="I154" s="354" t="s">
        <v>658</v>
      </c>
      <c r="J154" s="354">
        <v>50</v>
      </c>
      <c r="K154" s="350"/>
    </row>
    <row r="155" spans="2:11" ht="15" customHeight="1" x14ac:dyDescent="0.3">
      <c r="B155" s="329"/>
      <c r="C155" s="354" t="s">
        <v>683</v>
      </c>
      <c r="D155" s="307"/>
      <c r="E155" s="307"/>
      <c r="F155" s="355" t="s">
        <v>662</v>
      </c>
      <c r="G155" s="307"/>
      <c r="H155" s="354" t="s">
        <v>695</v>
      </c>
      <c r="I155" s="354" t="s">
        <v>658</v>
      </c>
      <c r="J155" s="354">
        <v>50</v>
      </c>
      <c r="K155" s="350"/>
    </row>
    <row r="156" spans="2:11" ht="15" customHeight="1" x14ac:dyDescent="0.3">
      <c r="B156" s="329"/>
      <c r="C156" s="354" t="s">
        <v>681</v>
      </c>
      <c r="D156" s="307"/>
      <c r="E156" s="307"/>
      <c r="F156" s="355" t="s">
        <v>662</v>
      </c>
      <c r="G156" s="307"/>
      <c r="H156" s="354" t="s">
        <v>695</v>
      </c>
      <c r="I156" s="354" t="s">
        <v>658</v>
      </c>
      <c r="J156" s="354">
        <v>50</v>
      </c>
      <c r="K156" s="350"/>
    </row>
    <row r="157" spans="2:11" ht="15" customHeight="1" x14ac:dyDescent="0.3">
      <c r="B157" s="329"/>
      <c r="C157" s="354" t="s">
        <v>103</v>
      </c>
      <c r="D157" s="307"/>
      <c r="E157" s="307"/>
      <c r="F157" s="355" t="s">
        <v>656</v>
      </c>
      <c r="G157" s="307"/>
      <c r="H157" s="354" t="s">
        <v>717</v>
      </c>
      <c r="I157" s="354" t="s">
        <v>658</v>
      </c>
      <c r="J157" s="354" t="s">
        <v>718</v>
      </c>
      <c r="K157" s="350"/>
    </row>
    <row r="158" spans="2:11" ht="15" customHeight="1" x14ac:dyDescent="0.3">
      <c r="B158" s="329"/>
      <c r="C158" s="354" t="s">
        <v>719</v>
      </c>
      <c r="D158" s="307"/>
      <c r="E158" s="307"/>
      <c r="F158" s="355" t="s">
        <v>656</v>
      </c>
      <c r="G158" s="307"/>
      <c r="H158" s="354" t="s">
        <v>720</v>
      </c>
      <c r="I158" s="354" t="s">
        <v>690</v>
      </c>
      <c r="J158" s="354"/>
      <c r="K158" s="350"/>
    </row>
    <row r="159" spans="2:11" ht="15" customHeight="1" x14ac:dyDescent="0.3">
      <c r="B159" s="356"/>
      <c r="C159" s="338"/>
      <c r="D159" s="338"/>
      <c r="E159" s="338"/>
      <c r="F159" s="338"/>
      <c r="G159" s="338"/>
      <c r="H159" s="338"/>
      <c r="I159" s="338"/>
      <c r="J159" s="338"/>
      <c r="K159" s="357"/>
    </row>
    <row r="160" spans="2:11" ht="18.75" customHeight="1" x14ac:dyDescent="0.3">
      <c r="B160" s="304"/>
      <c r="C160" s="307"/>
      <c r="D160" s="307"/>
      <c r="E160" s="307"/>
      <c r="F160" s="328"/>
      <c r="G160" s="307"/>
      <c r="H160" s="307"/>
      <c r="I160" s="307"/>
      <c r="J160" s="307"/>
      <c r="K160" s="304"/>
    </row>
    <row r="161" spans="2:11" ht="18.75" customHeight="1" x14ac:dyDescent="0.3"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</row>
    <row r="162" spans="2:11" ht="7.5" customHeight="1" x14ac:dyDescent="0.3">
      <c r="B162" s="291"/>
      <c r="C162" s="292"/>
      <c r="D162" s="292"/>
      <c r="E162" s="292"/>
      <c r="F162" s="292"/>
      <c r="G162" s="292"/>
      <c r="H162" s="292"/>
      <c r="I162" s="292"/>
      <c r="J162" s="292"/>
      <c r="K162" s="293"/>
    </row>
    <row r="163" spans="2:11" ht="45" customHeight="1" x14ac:dyDescent="0.3">
      <c r="B163" s="294"/>
      <c r="C163" s="295" t="s">
        <v>721</v>
      </c>
      <c r="D163" s="295"/>
      <c r="E163" s="295"/>
      <c r="F163" s="295"/>
      <c r="G163" s="295"/>
      <c r="H163" s="295"/>
      <c r="I163" s="295"/>
      <c r="J163" s="295"/>
      <c r="K163" s="296"/>
    </row>
    <row r="164" spans="2:11" ht="17.25" customHeight="1" x14ac:dyDescent="0.3">
      <c r="B164" s="294"/>
      <c r="C164" s="321" t="s">
        <v>650</v>
      </c>
      <c r="D164" s="321"/>
      <c r="E164" s="321"/>
      <c r="F164" s="321" t="s">
        <v>651</v>
      </c>
      <c r="G164" s="358"/>
      <c r="H164" s="359" t="s">
        <v>124</v>
      </c>
      <c r="I164" s="359" t="s">
        <v>59</v>
      </c>
      <c r="J164" s="321" t="s">
        <v>652</v>
      </c>
      <c r="K164" s="296"/>
    </row>
    <row r="165" spans="2:11" ht="17.25" customHeight="1" x14ac:dyDescent="0.3">
      <c r="B165" s="298"/>
      <c r="C165" s="323" t="s">
        <v>653</v>
      </c>
      <c r="D165" s="323"/>
      <c r="E165" s="323"/>
      <c r="F165" s="324" t="s">
        <v>654</v>
      </c>
      <c r="G165" s="360"/>
      <c r="H165" s="361"/>
      <c r="I165" s="361"/>
      <c r="J165" s="323" t="s">
        <v>655</v>
      </c>
      <c r="K165" s="300"/>
    </row>
    <row r="166" spans="2:11" ht="5.25" customHeight="1" x14ac:dyDescent="0.3">
      <c r="B166" s="329"/>
      <c r="C166" s="326"/>
      <c r="D166" s="326"/>
      <c r="E166" s="326"/>
      <c r="F166" s="326"/>
      <c r="G166" s="327"/>
      <c r="H166" s="326"/>
      <c r="I166" s="326"/>
      <c r="J166" s="326"/>
      <c r="K166" s="350"/>
    </row>
    <row r="167" spans="2:11" ht="15" customHeight="1" x14ac:dyDescent="0.3">
      <c r="B167" s="329"/>
      <c r="C167" s="307" t="s">
        <v>659</v>
      </c>
      <c r="D167" s="307"/>
      <c r="E167" s="307"/>
      <c r="F167" s="328" t="s">
        <v>656</v>
      </c>
      <c r="G167" s="307"/>
      <c r="H167" s="307" t="s">
        <v>695</v>
      </c>
      <c r="I167" s="307" t="s">
        <v>658</v>
      </c>
      <c r="J167" s="307">
        <v>120</v>
      </c>
      <c r="K167" s="350"/>
    </row>
    <row r="168" spans="2:11" ht="15" customHeight="1" x14ac:dyDescent="0.3">
      <c r="B168" s="329"/>
      <c r="C168" s="307" t="s">
        <v>704</v>
      </c>
      <c r="D168" s="307"/>
      <c r="E168" s="307"/>
      <c r="F168" s="328" t="s">
        <v>656</v>
      </c>
      <c r="G168" s="307"/>
      <c r="H168" s="307" t="s">
        <v>705</v>
      </c>
      <c r="I168" s="307" t="s">
        <v>658</v>
      </c>
      <c r="J168" s="307" t="s">
        <v>706</v>
      </c>
      <c r="K168" s="350"/>
    </row>
    <row r="169" spans="2:11" ht="15" customHeight="1" x14ac:dyDescent="0.3">
      <c r="B169" s="329"/>
      <c r="C169" s="307" t="s">
        <v>605</v>
      </c>
      <c r="D169" s="307"/>
      <c r="E169" s="307"/>
      <c r="F169" s="328" t="s">
        <v>656</v>
      </c>
      <c r="G169" s="307"/>
      <c r="H169" s="307" t="s">
        <v>722</v>
      </c>
      <c r="I169" s="307" t="s">
        <v>658</v>
      </c>
      <c r="J169" s="307" t="s">
        <v>706</v>
      </c>
      <c r="K169" s="350"/>
    </row>
    <row r="170" spans="2:11" ht="15" customHeight="1" x14ac:dyDescent="0.3">
      <c r="B170" s="329"/>
      <c r="C170" s="307" t="s">
        <v>661</v>
      </c>
      <c r="D170" s="307"/>
      <c r="E170" s="307"/>
      <c r="F170" s="328" t="s">
        <v>662</v>
      </c>
      <c r="G170" s="307"/>
      <c r="H170" s="307" t="s">
        <v>722</v>
      </c>
      <c r="I170" s="307" t="s">
        <v>658</v>
      </c>
      <c r="J170" s="307">
        <v>50</v>
      </c>
      <c r="K170" s="350"/>
    </row>
    <row r="171" spans="2:11" ht="15" customHeight="1" x14ac:dyDescent="0.3">
      <c r="B171" s="329"/>
      <c r="C171" s="307" t="s">
        <v>664</v>
      </c>
      <c r="D171" s="307"/>
      <c r="E171" s="307"/>
      <c r="F171" s="328" t="s">
        <v>656</v>
      </c>
      <c r="G171" s="307"/>
      <c r="H171" s="307" t="s">
        <v>722</v>
      </c>
      <c r="I171" s="307" t="s">
        <v>666</v>
      </c>
      <c r="J171" s="307"/>
      <c r="K171" s="350"/>
    </row>
    <row r="172" spans="2:11" ht="15" customHeight="1" x14ac:dyDescent="0.3">
      <c r="B172" s="329"/>
      <c r="C172" s="307" t="s">
        <v>675</v>
      </c>
      <c r="D172" s="307"/>
      <c r="E172" s="307"/>
      <c r="F172" s="328" t="s">
        <v>662</v>
      </c>
      <c r="G172" s="307"/>
      <c r="H172" s="307" t="s">
        <v>722</v>
      </c>
      <c r="I172" s="307" t="s">
        <v>658</v>
      </c>
      <c r="J172" s="307">
        <v>50</v>
      </c>
      <c r="K172" s="350"/>
    </row>
    <row r="173" spans="2:11" ht="15" customHeight="1" x14ac:dyDescent="0.3">
      <c r="B173" s="329"/>
      <c r="C173" s="307" t="s">
        <v>683</v>
      </c>
      <c r="D173" s="307"/>
      <c r="E173" s="307"/>
      <c r="F173" s="328" t="s">
        <v>662</v>
      </c>
      <c r="G173" s="307"/>
      <c r="H173" s="307" t="s">
        <v>722</v>
      </c>
      <c r="I173" s="307" t="s">
        <v>658</v>
      </c>
      <c r="J173" s="307">
        <v>50</v>
      </c>
      <c r="K173" s="350"/>
    </row>
    <row r="174" spans="2:11" ht="15" customHeight="1" x14ac:dyDescent="0.3">
      <c r="B174" s="329"/>
      <c r="C174" s="307" t="s">
        <v>681</v>
      </c>
      <c r="D174" s="307"/>
      <c r="E174" s="307"/>
      <c r="F174" s="328" t="s">
        <v>662</v>
      </c>
      <c r="G174" s="307"/>
      <c r="H174" s="307" t="s">
        <v>722</v>
      </c>
      <c r="I174" s="307" t="s">
        <v>658</v>
      </c>
      <c r="J174" s="307">
        <v>50</v>
      </c>
      <c r="K174" s="350"/>
    </row>
    <row r="175" spans="2:11" ht="15" customHeight="1" x14ac:dyDescent="0.3">
      <c r="B175" s="329"/>
      <c r="C175" s="307" t="s">
        <v>123</v>
      </c>
      <c r="D175" s="307"/>
      <c r="E175" s="307"/>
      <c r="F175" s="328" t="s">
        <v>656</v>
      </c>
      <c r="G175" s="307"/>
      <c r="H175" s="307" t="s">
        <v>723</v>
      </c>
      <c r="I175" s="307" t="s">
        <v>724</v>
      </c>
      <c r="J175" s="307"/>
      <c r="K175" s="350"/>
    </row>
    <row r="176" spans="2:11" ht="15" customHeight="1" x14ac:dyDescent="0.3">
      <c r="B176" s="329"/>
      <c r="C176" s="307" t="s">
        <v>59</v>
      </c>
      <c r="D176" s="307"/>
      <c r="E176" s="307"/>
      <c r="F176" s="328" t="s">
        <v>656</v>
      </c>
      <c r="G176" s="307"/>
      <c r="H176" s="307" t="s">
        <v>725</v>
      </c>
      <c r="I176" s="307" t="s">
        <v>726</v>
      </c>
      <c r="J176" s="307">
        <v>1</v>
      </c>
      <c r="K176" s="350"/>
    </row>
    <row r="177" spans="2:11" ht="15" customHeight="1" x14ac:dyDescent="0.3">
      <c r="B177" s="329"/>
      <c r="C177" s="307" t="s">
        <v>55</v>
      </c>
      <c r="D177" s="307"/>
      <c r="E177" s="307"/>
      <c r="F177" s="328" t="s">
        <v>656</v>
      </c>
      <c r="G177" s="307"/>
      <c r="H177" s="307" t="s">
        <v>727</v>
      </c>
      <c r="I177" s="307" t="s">
        <v>658</v>
      </c>
      <c r="J177" s="307">
        <v>20</v>
      </c>
      <c r="K177" s="350"/>
    </row>
    <row r="178" spans="2:11" ht="15" customHeight="1" x14ac:dyDescent="0.3">
      <c r="B178" s="329"/>
      <c r="C178" s="307" t="s">
        <v>124</v>
      </c>
      <c r="D178" s="307"/>
      <c r="E178" s="307"/>
      <c r="F178" s="328" t="s">
        <v>656</v>
      </c>
      <c r="G178" s="307"/>
      <c r="H178" s="307" t="s">
        <v>728</v>
      </c>
      <c r="I178" s="307" t="s">
        <v>658</v>
      </c>
      <c r="J178" s="307">
        <v>255</v>
      </c>
      <c r="K178" s="350"/>
    </row>
    <row r="179" spans="2:11" ht="15" customHeight="1" x14ac:dyDescent="0.3">
      <c r="B179" s="329"/>
      <c r="C179" s="307" t="s">
        <v>125</v>
      </c>
      <c r="D179" s="307"/>
      <c r="E179" s="307"/>
      <c r="F179" s="328" t="s">
        <v>656</v>
      </c>
      <c r="G179" s="307"/>
      <c r="H179" s="307" t="s">
        <v>621</v>
      </c>
      <c r="I179" s="307" t="s">
        <v>658</v>
      </c>
      <c r="J179" s="307">
        <v>10</v>
      </c>
      <c r="K179" s="350"/>
    </row>
    <row r="180" spans="2:11" ht="15" customHeight="1" x14ac:dyDescent="0.3">
      <c r="B180" s="329"/>
      <c r="C180" s="307" t="s">
        <v>126</v>
      </c>
      <c r="D180" s="307"/>
      <c r="E180" s="307"/>
      <c r="F180" s="328" t="s">
        <v>656</v>
      </c>
      <c r="G180" s="307"/>
      <c r="H180" s="307" t="s">
        <v>729</v>
      </c>
      <c r="I180" s="307" t="s">
        <v>690</v>
      </c>
      <c r="J180" s="307"/>
      <c r="K180" s="350"/>
    </row>
    <row r="181" spans="2:11" ht="15" customHeight="1" x14ac:dyDescent="0.3">
      <c r="B181" s="329"/>
      <c r="C181" s="307" t="s">
        <v>730</v>
      </c>
      <c r="D181" s="307"/>
      <c r="E181" s="307"/>
      <c r="F181" s="328" t="s">
        <v>656</v>
      </c>
      <c r="G181" s="307"/>
      <c r="H181" s="307" t="s">
        <v>731</v>
      </c>
      <c r="I181" s="307" t="s">
        <v>690</v>
      </c>
      <c r="J181" s="307"/>
      <c r="K181" s="350"/>
    </row>
    <row r="182" spans="2:11" ht="15" customHeight="1" x14ac:dyDescent="0.3">
      <c r="B182" s="329"/>
      <c r="C182" s="307" t="s">
        <v>719</v>
      </c>
      <c r="D182" s="307"/>
      <c r="E182" s="307"/>
      <c r="F182" s="328" t="s">
        <v>656</v>
      </c>
      <c r="G182" s="307"/>
      <c r="H182" s="307" t="s">
        <v>732</v>
      </c>
      <c r="I182" s="307" t="s">
        <v>690</v>
      </c>
      <c r="J182" s="307"/>
      <c r="K182" s="350"/>
    </row>
    <row r="183" spans="2:11" ht="15" customHeight="1" x14ac:dyDescent="0.3">
      <c r="B183" s="329"/>
      <c r="C183" s="307" t="s">
        <v>128</v>
      </c>
      <c r="D183" s="307"/>
      <c r="E183" s="307"/>
      <c r="F183" s="328" t="s">
        <v>662</v>
      </c>
      <c r="G183" s="307"/>
      <c r="H183" s="307" t="s">
        <v>733</v>
      </c>
      <c r="I183" s="307" t="s">
        <v>658</v>
      </c>
      <c r="J183" s="307">
        <v>50</v>
      </c>
      <c r="K183" s="350"/>
    </row>
    <row r="184" spans="2:11" ht="15" customHeight="1" x14ac:dyDescent="0.3">
      <c r="B184" s="329"/>
      <c r="C184" s="307" t="s">
        <v>734</v>
      </c>
      <c r="D184" s="307"/>
      <c r="E184" s="307"/>
      <c r="F184" s="328" t="s">
        <v>662</v>
      </c>
      <c r="G184" s="307"/>
      <c r="H184" s="307" t="s">
        <v>735</v>
      </c>
      <c r="I184" s="307" t="s">
        <v>736</v>
      </c>
      <c r="J184" s="307"/>
      <c r="K184" s="350"/>
    </row>
    <row r="185" spans="2:11" ht="15" customHeight="1" x14ac:dyDescent="0.3">
      <c r="B185" s="329"/>
      <c r="C185" s="307" t="s">
        <v>737</v>
      </c>
      <c r="D185" s="307"/>
      <c r="E185" s="307"/>
      <c r="F185" s="328" t="s">
        <v>662</v>
      </c>
      <c r="G185" s="307"/>
      <c r="H185" s="307" t="s">
        <v>738</v>
      </c>
      <c r="I185" s="307" t="s">
        <v>736</v>
      </c>
      <c r="J185" s="307"/>
      <c r="K185" s="350"/>
    </row>
    <row r="186" spans="2:11" ht="15" customHeight="1" x14ac:dyDescent="0.3">
      <c r="B186" s="329"/>
      <c r="C186" s="307" t="s">
        <v>739</v>
      </c>
      <c r="D186" s="307"/>
      <c r="E186" s="307"/>
      <c r="F186" s="328" t="s">
        <v>662</v>
      </c>
      <c r="G186" s="307"/>
      <c r="H186" s="307" t="s">
        <v>740</v>
      </c>
      <c r="I186" s="307" t="s">
        <v>736</v>
      </c>
      <c r="J186" s="307"/>
      <c r="K186" s="350"/>
    </row>
    <row r="187" spans="2:11" ht="15" customHeight="1" x14ac:dyDescent="0.3">
      <c r="B187" s="329"/>
      <c r="C187" s="362" t="s">
        <v>741</v>
      </c>
      <c r="D187" s="307"/>
      <c r="E187" s="307"/>
      <c r="F187" s="328" t="s">
        <v>662</v>
      </c>
      <c r="G187" s="307"/>
      <c r="H187" s="307" t="s">
        <v>742</v>
      </c>
      <c r="I187" s="307" t="s">
        <v>743</v>
      </c>
      <c r="J187" s="363" t="s">
        <v>744</v>
      </c>
      <c r="K187" s="350"/>
    </row>
    <row r="188" spans="2:11" ht="15" customHeight="1" x14ac:dyDescent="0.3">
      <c r="B188" s="329"/>
      <c r="C188" s="313" t="s">
        <v>44</v>
      </c>
      <c r="D188" s="307"/>
      <c r="E188" s="307"/>
      <c r="F188" s="328" t="s">
        <v>656</v>
      </c>
      <c r="G188" s="307"/>
      <c r="H188" s="304" t="s">
        <v>745</v>
      </c>
      <c r="I188" s="307" t="s">
        <v>746</v>
      </c>
      <c r="J188" s="307"/>
      <c r="K188" s="350"/>
    </row>
    <row r="189" spans="2:11" ht="15" customHeight="1" x14ac:dyDescent="0.3">
      <c r="B189" s="329"/>
      <c r="C189" s="313" t="s">
        <v>747</v>
      </c>
      <c r="D189" s="307"/>
      <c r="E189" s="307"/>
      <c r="F189" s="328" t="s">
        <v>656</v>
      </c>
      <c r="G189" s="307"/>
      <c r="H189" s="307" t="s">
        <v>748</v>
      </c>
      <c r="I189" s="307" t="s">
        <v>690</v>
      </c>
      <c r="J189" s="307"/>
      <c r="K189" s="350"/>
    </row>
    <row r="190" spans="2:11" ht="15" customHeight="1" x14ac:dyDescent="0.3">
      <c r="B190" s="329"/>
      <c r="C190" s="313" t="s">
        <v>749</v>
      </c>
      <c r="D190" s="307"/>
      <c r="E190" s="307"/>
      <c r="F190" s="328" t="s">
        <v>656</v>
      </c>
      <c r="G190" s="307"/>
      <c r="H190" s="307" t="s">
        <v>750</v>
      </c>
      <c r="I190" s="307" t="s">
        <v>690</v>
      </c>
      <c r="J190" s="307"/>
      <c r="K190" s="350"/>
    </row>
    <row r="191" spans="2:11" ht="15" customHeight="1" x14ac:dyDescent="0.3">
      <c r="B191" s="329"/>
      <c r="C191" s="313" t="s">
        <v>751</v>
      </c>
      <c r="D191" s="307"/>
      <c r="E191" s="307"/>
      <c r="F191" s="328" t="s">
        <v>662</v>
      </c>
      <c r="G191" s="307"/>
      <c r="H191" s="307" t="s">
        <v>752</v>
      </c>
      <c r="I191" s="307" t="s">
        <v>690</v>
      </c>
      <c r="J191" s="307"/>
      <c r="K191" s="350"/>
    </row>
    <row r="192" spans="2:11" ht="15" customHeight="1" x14ac:dyDescent="0.3">
      <c r="B192" s="356"/>
      <c r="C192" s="364"/>
      <c r="D192" s="338"/>
      <c r="E192" s="338"/>
      <c r="F192" s="338"/>
      <c r="G192" s="338"/>
      <c r="H192" s="338"/>
      <c r="I192" s="338"/>
      <c r="J192" s="338"/>
      <c r="K192" s="357"/>
    </row>
    <row r="193" spans="2:11" ht="18.75" customHeight="1" x14ac:dyDescent="0.3">
      <c r="B193" s="304"/>
      <c r="C193" s="307"/>
      <c r="D193" s="307"/>
      <c r="E193" s="307"/>
      <c r="F193" s="328"/>
      <c r="G193" s="307"/>
      <c r="H193" s="307"/>
      <c r="I193" s="307"/>
      <c r="J193" s="307"/>
      <c r="K193" s="304"/>
    </row>
    <row r="194" spans="2:11" ht="18.75" customHeight="1" x14ac:dyDescent="0.3">
      <c r="B194" s="304"/>
      <c r="C194" s="307"/>
      <c r="D194" s="307"/>
      <c r="E194" s="307"/>
      <c r="F194" s="328"/>
      <c r="G194" s="307"/>
      <c r="H194" s="307"/>
      <c r="I194" s="307"/>
      <c r="J194" s="307"/>
      <c r="K194" s="304"/>
    </row>
    <row r="195" spans="2:11" ht="18.75" customHeight="1" x14ac:dyDescent="0.3"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</row>
    <row r="196" spans="2:11" x14ac:dyDescent="0.3">
      <c r="B196" s="291"/>
      <c r="C196" s="292"/>
      <c r="D196" s="292"/>
      <c r="E196" s="292"/>
      <c r="F196" s="292"/>
      <c r="G196" s="292"/>
      <c r="H196" s="292"/>
      <c r="I196" s="292"/>
      <c r="J196" s="292"/>
      <c r="K196" s="293"/>
    </row>
    <row r="197" spans="2:11" ht="22.2" x14ac:dyDescent="0.3">
      <c r="B197" s="294"/>
      <c r="C197" s="295" t="s">
        <v>753</v>
      </c>
      <c r="D197" s="295"/>
      <c r="E197" s="295"/>
      <c r="F197" s="295"/>
      <c r="G197" s="295"/>
      <c r="H197" s="295"/>
      <c r="I197" s="295"/>
      <c r="J197" s="295"/>
      <c r="K197" s="296"/>
    </row>
    <row r="198" spans="2:11" ht="25.5" customHeight="1" x14ac:dyDescent="0.3">
      <c r="B198" s="294"/>
      <c r="C198" s="365" t="s">
        <v>754</v>
      </c>
      <c r="D198" s="365"/>
      <c r="E198" s="365"/>
      <c r="F198" s="365" t="s">
        <v>755</v>
      </c>
      <c r="G198" s="366"/>
      <c r="H198" s="367" t="s">
        <v>756</v>
      </c>
      <c r="I198" s="367"/>
      <c r="J198" s="367"/>
      <c r="K198" s="296"/>
    </row>
    <row r="199" spans="2:11" ht="5.25" customHeight="1" x14ac:dyDescent="0.3">
      <c r="B199" s="329"/>
      <c r="C199" s="326"/>
      <c r="D199" s="326"/>
      <c r="E199" s="326"/>
      <c r="F199" s="326"/>
      <c r="G199" s="307"/>
      <c r="H199" s="326"/>
      <c r="I199" s="326"/>
      <c r="J199" s="326"/>
      <c r="K199" s="350"/>
    </row>
    <row r="200" spans="2:11" ht="15" customHeight="1" x14ac:dyDescent="0.3">
      <c r="B200" s="329"/>
      <c r="C200" s="307" t="s">
        <v>746</v>
      </c>
      <c r="D200" s="307"/>
      <c r="E200" s="307"/>
      <c r="F200" s="328" t="s">
        <v>45</v>
      </c>
      <c r="G200" s="307"/>
      <c r="H200" s="368" t="s">
        <v>757</v>
      </c>
      <c r="I200" s="368"/>
      <c r="J200" s="368"/>
      <c r="K200" s="350"/>
    </row>
    <row r="201" spans="2:11" ht="15" customHeight="1" x14ac:dyDescent="0.3">
      <c r="B201" s="329"/>
      <c r="C201" s="335"/>
      <c r="D201" s="307"/>
      <c r="E201" s="307"/>
      <c r="F201" s="328" t="s">
        <v>46</v>
      </c>
      <c r="G201" s="307"/>
      <c r="H201" s="368" t="s">
        <v>758</v>
      </c>
      <c r="I201" s="368"/>
      <c r="J201" s="368"/>
      <c r="K201" s="350"/>
    </row>
    <row r="202" spans="2:11" ht="15" customHeight="1" x14ac:dyDescent="0.3">
      <c r="B202" s="329"/>
      <c r="C202" s="335"/>
      <c r="D202" s="307"/>
      <c r="E202" s="307"/>
      <c r="F202" s="328" t="s">
        <v>49</v>
      </c>
      <c r="G202" s="307"/>
      <c r="H202" s="368" t="s">
        <v>759</v>
      </c>
      <c r="I202" s="368"/>
      <c r="J202" s="368"/>
      <c r="K202" s="350"/>
    </row>
    <row r="203" spans="2:11" ht="15" customHeight="1" x14ac:dyDescent="0.3">
      <c r="B203" s="329"/>
      <c r="C203" s="307"/>
      <c r="D203" s="307"/>
      <c r="E203" s="307"/>
      <c r="F203" s="328" t="s">
        <v>47</v>
      </c>
      <c r="G203" s="307"/>
      <c r="H203" s="368" t="s">
        <v>760</v>
      </c>
      <c r="I203" s="368"/>
      <c r="J203" s="368"/>
      <c r="K203" s="350"/>
    </row>
    <row r="204" spans="2:11" ht="15" customHeight="1" x14ac:dyDescent="0.3">
      <c r="B204" s="329"/>
      <c r="C204" s="307"/>
      <c r="D204" s="307"/>
      <c r="E204" s="307"/>
      <c r="F204" s="328" t="s">
        <v>48</v>
      </c>
      <c r="G204" s="307"/>
      <c r="H204" s="368" t="s">
        <v>761</v>
      </c>
      <c r="I204" s="368"/>
      <c r="J204" s="368"/>
      <c r="K204" s="350"/>
    </row>
    <row r="205" spans="2:11" ht="15" customHeight="1" x14ac:dyDescent="0.3">
      <c r="B205" s="329"/>
      <c r="C205" s="307"/>
      <c r="D205" s="307"/>
      <c r="E205" s="307"/>
      <c r="F205" s="328"/>
      <c r="G205" s="307"/>
      <c r="H205" s="307"/>
      <c r="I205" s="307"/>
      <c r="J205" s="307"/>
      <c r="K205" s="350"/>
    </row>
    <row r="206" spans="2:11" ht="15" customHeight="1" x14ac:dyDescent="0.3">
      <c r="B206" s="329"/>
      <c r="C206" s="307" t="s">
        <v>702</v>
      </c>
      <c r="D206" s="307"/>
      <c r="E206" s="307"/>
      <c r="F206" s="328" t="s">
        <v>80</v>
      </c>
      <c r="G206" s="307"/>
      <c r="H206" s="368" t="s">
        <v>762</v>
      </c>
      <c r="I206" s="368"/>
      <c r="J206" s="368"/>
      <c r="K206" s="350"/>
    </row>
    <row r="207" spans="2:11" ht="15" customHeight="1" x14ac:dyDescent="0.3">
      <c r="B207" s="329"/>
      <c r="C207" s="335"/>
      <c r="D207" s="307"/>
      <c r="E207" s="307"/>
      <c r="F207" s="328" t="s">
        <v>599</v>
      </c>
      <c r="G207" s="307"/>
      <c r="H207" s="368" t="s">
        <v>600</v>
      </c>
      <c r="I207" s="368"/>
      <c r="J207" s="368"/>
      <c r="K207" s="350"/>
    </row>
    <row r="208" spans="2:11" ht="15" customHeight="1" x14ac:dyDescent="0.3">
      <c r="B208" s="329"/>
      <c r="C208" s="307"/>
      <c r="D208" s="307"/>
      <c r="E208" s="307"/>
      <c r="F208" s="328" t="s">
        <v>597</v>
      </c>
      <c r="G208" s="307"/>
      <c r="H208" s="368" t="s">
        <v>763</v>
      </c>
      <c r="I208" s="368"/>
      <c r="J208" s="368"/>
      <c r="K208" s="350"/>
    </row>
    <row r="209" spans="2:11" ht="15" customHeight="1" x14ac:dyDescent="0.3">
      <c r="B209" s="369"/>
      <c r="C209" s="335"/>
      <c r="D209" s="335"/>
      <c r="E209" s="335"/>
      <c r="F209" s="328" t="s">
        <v>601</v>
      </c>
      <c r="G209" s="313"/>
      <c r="H209" s="370" t="s">
        <v>602</v>
      </c>
      <c r="I209" s="370"/>
      <c r="J209" s="370"/>
      <c r="K209" s="371"/>
    </row>
    <row r="210" spans="2:11" ht="15" customHeight="1" x14ac:dyDescent="0.3">
      <c r="B210" s="369"/>
      <c r="C210" s="335"/>
      <c r="D210" s="335"/>
      <c r="E210" s="335"/>
      <c r="F210" s="328" t="s">
        <v>603</v>
      </c>
      <c r="G210" s="313"/>
      <c r="H210" s="370" t="s">
        <v>764</v>
      </c>
      <c r="I210" s="370"/>
      <c r="J210" s="370"/>
      <c r="K210" s="371"/>
    </row>
    <row r="211" spans="2:11" ht="15" customHeight="1" x14ac:dyDescent="0.3">
      <c r="B211" s="369"/>
      <c r="C211" s="335"/>
      <c r="D211" s="335"/>
      <c r="E211" s="335"/>
      <c r="F211" s="372"/>
      <c r="G211" s="313"/>
      <c r="H211" s="373"/>
      <c r="I211" s="373"/>
      <c r="J211" s="373"/>
      <c r="K211" s="371"/>
    </row>
    <row r="212" spans="2:11" ht="15" customHeight="1" x14ac:dyDescent="0.3">
      <c r="B212" s="369"/>
      <c r="C212" s="307" t="s">
        <v>726</v>
      </c>
      <c r="D212" s="335"/>
      <c r="E212" s="335"/>
      <c r="F212" s="328">
        <v>1</v>
      </c>
      <c r="G212" s="313"/>
      <c r="H212" s="370" t="s">
        <v>765</v>
      </c>
      <c r="I212" s="370"/>
      <c r="J212" s="370"/>
      <c r="K212" s="371"/>
    </row>
    <row r="213" spans="2:11" ht="15" customHeight="1" x14ac:dyDescent="0.3">
      <c r="B213" s="369"/>
      <c r="C213" s="335"/>
      <c r="D213" s="335"/>
      <c r="E213" s="335"/>
      <c r="F213" s="328">
        <v>2</v>
      </c>
      <c r="G213" s="313"/>
      <c r="H213" s="370" t="s">
        <v>766</v>
      </c>
      <c r="I213" s="370"/>
      <c r="J213" s="370"/>
      <c r="K213" s="371"/>
    </row>
    <row r="214" spans="2:11" ht="15" customHeight="1" x14ac:dyDescent="0.3">
      <c r="B214" s="369"/>
      <c r="C214" s="335"/>
      <c r="D214" s="335"/>
      <c r="E214" s="335"/>
      <c r="F214" s="328">
        <v>3</v>
      </c>
      <c r="G214" s="313"/>
      <c r="H214" s="370" t="s">
        <v>767</v>
      </c>
      <c r="I214" s="370"/>
      <c r="J214" s="370"/>
      <c r="K214" s="371"/>
    </row>
    <row r="215" spans="2:11" ht="15" customHeight="1" x14ac:dyDescent="0.3">
      <c r="B215" s="369"/>
      <c r="C215" s="335"/>
      <c r="D215" s="335"/>
      <c r="E215" s="335"/>
      <c r="F215" s="328">
        <v>4</v>
      </c>
      <c r="G215" s="313"/>
      <c r="H215" s="370" t="s">
        <v>768</v>
      </c>
      <c r="I215" s="370"/>
      <c r="J215" s="370"/>
      <c r="K215" s="371"/>
    </row>
    <row r="216" spans="2:11" ht="12.75" customHeight="1" x14ac:dyDescent="0.3">
      <c r="B216" s="374"/>
      <c r="C216" s="375"/>
      <c r="D216" s="375"/>
      <c r="E216" s="375"/>
      <c r="F216" s="375"/>
      <c r="G216" s="375"/>
      <c r="H216" s="375"/>
      <c r="I216" s="375"/>
      <c r="J216" s="375"/>
      <c r="K216" s="37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20160905a - Pánské šatny ...</vt:lpstr>
      <vt:lpstr>20160905b - podlaha sál</vt:lpstr>
      <vt:lpstr>20160905c - podlaha spining</vt:lpstr>
      <vt:lpstr>20160905d - dámské šatny ...</vt:lpstr>
      <vt:lpstr>20160905e - sauna</vt:lpstr>
      <vt:lpstr>20160905f - chodba hala</vt:lpstr>
      <vt:lpstr>Pokyny pro vyplnění</vt:lpstr>
      <vt:lpstr>'20160905a - Pánské šatny ...'!Názvy_tisku</vt:lpstr>
      <vt:lpstr>'20160905b - podlaha sál'!Názvy_tisku</vt:lpstr>
      <vt:lpstr>'20160905c - podlaha spining'!Názvy_tisku</vt:lpstr>
      <vt:lpstr>'20160905d - dámské šatny ...'!Názvy_tisku</vt:lpstr>
      <vt:lpstr>'20160905e - sauna'!Názvy_tisku</vt:lpstr>
      <vt:lpstr>'20160905f - chodba hala'!Názvy_tisku</vt:lpstr>
      <vt:lpstr>'Rekapitulace stavby'!Názvy_tisku</vt:lpstr>
      <vt:lpstr>'20160905a - Pánské šatny ...'!Oblast_tisku</vt:lpstr>
      <vt:lpstr>'20160905b - podlaha sál'!Oblast_tisku</vt:lpstr>
      <vt:lpstr>'20160905c - podlaha spining'!Oblast_tisku</vt:lpstr>
      <vt:lpstr>'20160905d - dámské šatny ...'!Oblast_tisku</vt:lpstr>
      <vt:lpstr>'20160905e - sauna'!Oblast_tisku</vt:lpstr>
      <vt:lpstr>'20160905f - chodba hala'!Oblast_tisku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Nesnera</cp:lastModifiedBy>
  <dcterms:created xsi:type="dcterms:W3CDTF">2016-09-06T09:01:03Z</dcterms:created>
  <dcterms:modified xsi:type="dcterms:W3CDTF">2016-09-06T09:01:15Z</dcterms:modified>
</cp:coreProperties>
</file>