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7" rupBuild="4507"/>
  <workbookPr/>
  <bookViews>
    <workbookView xWindow="0" yWindow="0" windowWidth="14490" windowHeight="7365" activeTab="0"/>
  </bookViews>
  <sheets>
    <sheet name="Rekapitulace stavby" sheetId="1" r:id="rId1"/>
    <sheet name="20161003a - Stavební část" sheetId="2" r:id="rId2"/>
    <sheet name="20161003b - ZTI" sheetId="3" r:id="rId3"/>
    <sheet name="20161003c - UT a VZT" sheetId="4" r:id="rId4"/>
    <sheet name="20161003d - Elektroinstalace" sheetId="5" r:id="rId5"/>
    <sheet name="20161003e - VRN" sheetId="6" r:id="rId6"/>
    <sheet name="Pokyny pro vyplnění" sheetId="7" r:id="rId7"/>
  </sheets>
  <definedNames>
    <definedName name="_xlnm._FilterDatabase" localSheetId="1" hidden="1">'20161003a - Stavební část'!$C$97:$K$97</definedName>
    <definedName name="_xlnm._FilterDatabase" localSheetId="2" hidden="1">'20161003b - ZTI'!$C$86:$K$86</definedName>
    <definedName name="_xlnm._FilterDatabase" localSheetId="3" hidden="1">'20161003c - UT a VZT'!$C$85:$K$85</definedName>
    <definedName name="_xlnm._FilterDatabase" localSheetId="4" hidden="1">'20161003d - Elektroinstalace'!$C$82:$K$82</definedName>
    <definedName name="_xlnm._FilterDatabase" localSheetId="5" hidden="1">'20161003e - VRN'!$C$78:$K$78</definedName>
    <definedName name="_xlnm.Print_Area" localSheetId="1">'20161003a - Stavební část'!$C$4:$J$36,'20161003a - Stavební část'!$C$42:$J$79,'20161003a - Stavební část'!$C$85:$K$438</definedName>
    <definedName name="_xlnm.Print_Area" localSheetId="2">'20161003b - ZTI'!$C$4:$J$36,'20161003b - ZTI'!$C$42:$J$68,'20161003b - ZTI'!$C$74:$K$273</definedName>
    <definedName name="_xlnm.Print_Area" localSheetId="3">'20161003c - UT a VZT'!$C$4:$J$36,'20161003c - UT a VZT'!$C$42:$J$67,'20161003c - UT a VZT'!$C$73:$K$173</definedName>
    <definedName name="_xlnm.Print_Area" localSheetId="4">'20161003d - Elektroinstalace'!$C$4:$J$36,'20161003d - Elektroinstalace'!$C$42:$J$64,'20161003d - Elektroinstalace'!$C$70:$K$135</definedName>
    <definedName name="_xlnm.Print_Area" localSheetId="5">'20161003e - VRN'!$C$4:$J$36,'20161003e - VRN'!$C$42:$J$60,'20161003e - VRN'!$C$66:$K$85</definedName>
    <definedName name="_xlnm.Print_Area" localSheetId="6">'Pokyny pro vyplnění'!$B$2:$K$69,'Pokyny pro vyplnění'!$B$72:$K$116,'Pokyny pro vyplnění'!$B$119:$K$188,'Pokyny pro vyplnění'!$B$196:$K$216</definedName>
    <definedName name="_xlnm.Print_Area" localSheetId="0">'Rekapitulace stavby'!$D$4:$AO$33,'Rekapitulace stavby'!$C$39:$AQ$57</definedName>
    <definedName name="_xlnm.Print_Titles" localSheetId="0">'Rekapitulace stavby'!$49:$49</definedName>
    <definedName name="_xlnm.Print_Titles" localSheetId="1">'20161003a - Stavební část'!$97:$97</definedName>
    <definedName name="_xlnm.Print_Titles" localSheetId="2">'20161003b - ZTI'!$86:$86</definedName>
    <definedName name="_xlnm.Print_Titles" localSheetId="3">'20161003c - UT a VZT'!$85:$85</definedName>
    <definedName name="_xlnm.Print_Titles" localSheetId="4">'20161003d - Elektroinstalace'!$82:$82</definedName>
    <definedName name="_xlnm.Print_Titles" localSheetId="5">'20161003e - VRN'!$78:$78</definedName>
  </definedNames>
  <calcPr calcId="125725"/>
</workbook>
</file>

<file path=xl/sharedStrings.xml><?xml version="1.0" encoding="utf-8"?>
<sst xmlns="http://schemas.openxmlformats.org/spreadsheetml/2006/main" count="8293" uniqueCount="1724">
  <si>
    <t>Export VZ</t>
  </si>
  <si>
    <t>List obsahuje:</t>
  </si>
  <si>
    <t>3.0</t>
  </si>
  <si>
    <t>ZAMOK</t>
  </si>
  <si>
    <t>False</t>
  </si>
  <si>
    <t>{405f7865-d7a5-41b2-974c-48d0ab984054}</t>
  </si>
  <si>
    <t>0,01</t>
  </si>
  <si>
    <t>21</t>
  </si>
  <si>
    <t>15</t>
  </si>
  <si>
    <t>REKAPITULACE STAVBY</t>
  </si>
  <si>
    <t>v ---  níže se nacházejí doplnkové a pomocné údaje k sestavám  --- v</t>
  </si>
  <si>
    <t>Návod na vyplnění</t>
  </si>
  <si>
    <t>0,001</t>
  </si>
  <si>
    <t>Kód:</t>
  </si>
  <si>
    <t>20161003</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</si>
  <si>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</si>
  <si>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</si>
  <si>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Šatny VPP Č. Lípa</t>
  </si>
  <si>
    <t>0,1</t>
  </si>
  <si>
    <t>KSO:</t>
  </si>
  <si>
    <t/>
  </si>
  <si>
    <t>CC-CZ:</t>
  </si>
  <si>
    <t>1274</t>
  </si>
  <si>
    <t>1</t>
  </si>
  <si>
    <t>Místo:</t>
  </si>
  <si>
    <t>Č. Lípa</t>
  </si>
  <si>
    <t>Datum:</t>
  </si>
  <si>
    <t>3. 10. 2016</t>
  </si>
  <si>
    <t>10</t>
  </si>
  <si>
    <t>100</t>
  </si>
  <si>
    <t>Zadavatel:</t>
  </si>
  <si>
    <t>IČ:</t>
  </si>
  <si>
    <t>Město Č. Lípa</t>
  </si>
  <si>
    <t>DIČ:</t>
  </si>
  <si>
    <t>Uchazeč:</t>
  </si>
  <si>
    <t>Vyplň údaj</t>
  </si>
  <si>
    <t>Projektant:</t>
  </si>
  <si>
    <t xml:space="preserve"> </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</si>
  <si>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</si>
  <si>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</si>
  <si>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</si>
  <si>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</si>
  <si>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</si>
  <si>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</si>
  <si>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</si>
  <si>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</si>
  <si>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</si>
  <si>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</si>
  <si>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</si>
  <si>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</si>
  <si>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</si>
  <si>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</si>
  <si>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</si>
  <si>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</si>
  <si>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</si>
  <si>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</si>
  <si>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</si>
  <si>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</si>
  <si>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</si>
  <si>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</si>
  <si>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</si>
  <si>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</si>
  <si>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</si>
  <si>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</si>
  <si>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</si>
  <si>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</si>
  <si>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</si>
  <si>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</si>
  <si>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</si>
  <si>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</si>
  <si>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</si>
  <si>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</si>
  <si>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</si>
  <si>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</si>
  <si>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</si>
  <si>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</si>
  <si>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</si>
  <si>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</si>
  <si>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</si>
  <si>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20161003a</t>
  </si>
  <si>
    <t>Stavební část</t>
  </si>
  <si>
    <t>STA</t>
  </si>
  <si>
    <t>{9f0ee877-02e1-4d80-9353-6fa49d1db750}</t>
  </si>
  <si>
    <t>2</t>
  </si>
  <si>
    <t>20161003b</t>
  </si>
  <si>
    <t>ZTI</t>
  </si>
  <si>
    <t>{07b8e115-d979-4131-b105-ce2e660a7cd7}</t>
  </si>
  <si>
    <t>20161003c</t>
  </si>
  <si>
    <t>UT a VZT</t>
  </si>
  <si>
    <t>{981c8aed-259c-426d-ac81-4497a6369e8b}</t>
  </si>
  <si>
    <t>20161003d</t>
  </si>
  <si>
    <t>Elektroinstalace</t>
  </si>
  <si>
    <t>{88342471-9a29-44be-a240-1f52d209c90c}</t>
  </si>
  <si>
    <t>20161003e</t>
  </si>
  <si>
    <t>VRN</t>
  </si>
  <si>
    <t>{335ea5cb-6a52-424d-a50a-d304efa05cf9}</t>
  </si>
  <si>
    <t>Zpět na list:</t>
  </si>
  <si>
    <t>KRYCÍ LIST SOUPISU</t>
  </si>
  <si>
    <t>Objekt:</t>
  </si>
  <si>
    <t>20161003a - Stavební část</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</si>
  <si>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</si>
  <si>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</si>
  <si>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</si>
  <si>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</si>
  <si>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</si>
  <si>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</si>
  <si>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</si>
  <si>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</si>
  <si>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3 - Svislé a kompletní konstrukce</t>
  </si>
  <si>
    <t xml:space="preserve">    5 - Komunikace pozemní</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</si>
  <si>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</si>
  <si>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</si>
  <si>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</si>
  <si>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</si>
  <si>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</si>
  <si>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</si>
  <si>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713 - Izolace tepelné</t>
  </si>
  <si>
    <t xml:space="preserve">    722 - Zdravotechnika - vnitřní vodovod</t>
  </si>
  <si>
    <t xml:space="preserve">    725 - Zdravotechnika - zařizovací předměty</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</si>
  <si>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</si>
  <si>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</si>
  <si>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</si>
  <si>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</si>
  <si>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</si>
  <si>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781 - Dokončovací práce - obklady</t>
  </si>
  <si>
    <t xml:space="preserve">    783 - Dokončovací práce - nátěry</t>
  </si>
  <si>
    <t xml:space="preserve">    784 - Dokončovací práce - malby a tapety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</si>
  <si>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</si>
  <si>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</si>
  <si>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</si>
  <si>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</si>
  <si>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</si>
  <si>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</si>
  <si>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</si>
  <si>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</si>
  <si>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</si>
  <si>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</si>
  <si>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</si>
  <si>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</si>
  <si>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</si>
  <si>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</si>
  <si>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</si>
  <si>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</si>
  <si>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</si>
  <si>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</si>
  <si>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</si>
  <si>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113106023</t>
  </si>
  <si>
    <t>Rozebrání dlažeb při překopech inženýrských sítí plochy do 15 m2 s přemístěním hmot na skládku na vzdálenost do 3 m nebo s naložením na dopravní prostředek komunikací pro pěší s ložem z kameniva nebo živice a s výplní spár ze zámkové dlažby</t>
  </si>
  <si>
    <t>m2</t>
  </si>
  <si>
    <t>CS ÚRS 2016 02</t>
  </si>
  <si>
    <t>4</t>
  </si>
  <si>
    <t>-1407780240</t>
  </si>
  <si>
    <t>PSC</t>
  </si>
  <si>
    <t xml:space="preserve">Poznámka k souboru cen:
1. Ceny jsou určeny pouze pro rozebrání dlažeb včetně odstranění lože po překopech inženýrských sítí z důvodu oprav havárií, přeložek nebo běžných oprav. 2. Ceny nelze použít pro rozebrání dlažeb při zřízení nových inženýrských sítí. 3. Ceny nelze použít pro rozebrání dlažeb uložených do betonového lože nebo do cementové malty, které se oceňují cenami 113 10-7030, -7031 a -7032 Odstranění podkladů nebo krytů po překopech z betonu prostého. 4. V cenách nejsou započteny náklady na popř. nutné očištění: a) dlažebních nebo mozaikových kostek, které se oceňuje cenami souboru cen 979 07-11 Očištění vybouraných dlažebních kostek části C 01 tohoto katalogu, b) betonových, kameninových nebo kamenných desek nebo dlaždic, které se oceňuje cenami souboru cen 979 0 . - . . Očištění vybouraných obrubníků, krajníků, desek nebo dílců části C 01 tohoto katalogu. 5. Přemístění vybourané dlažby včetně materiálu z lože a spár na vzdálenost přes 3 m se oceňuje cenami souborů cen 997 22-1 Vodorovná doprava suti a vybouraných hmot. </t>
  </si>
  <si>
    <t>113107142</t>
  </si>
  <si>
    <t>Odstranění podkladů nebo krytů s přemístěním hmot na skládku na vzdálenost do 3 m nebo s naložením na dopravní prostředek v ploše jednotlivě do 50 m2 živičných, o tl. vrstvy přes 50 do 100 mm</t>
  </si>
  <si>
    <t>585992018</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</si>
  <si>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</si>
  <si>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VV</t>
  </si>
  <si>
    <t>3,5*0,65*2</t>
  </si>
  <si>
    <t>3</t>
  </si>
  <si>
    <t>122301101</t>
  </si>
  <si>
    <t>Odkopávky a prokopávky nezapažené s přehozením výkopku na vzdálenost do 3 m nebo s naložením na dopravní prostředek v hornině tř. 4 do 100 m3</t>
  </si>
  <si>
    <t>m3</t>
  </si>
  <si>
    <t>-2047879253</t>
  </si>
  <si>
    <t xml:space="preserve">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</si>
  <si>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4,35*6*0,5*0,5</t>
  </si>
  <si>
    <t>132301201</t>
  </si>
  <si>
    <t>Hloubení zapažených i nezapažených rýh šířky přes 600 do 2 000 mm s urovnáním dna do předepsaného profilu a spádu v hornině tř. 4 do 100 m3</t>
  </si>
  <si>
    <t>-827469255</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</si>
  <si>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</si>
  <si>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3,5*0,65*1,15*2</t>
  </si>
  <si>
    <t>5</t>
  </si>
  <si>
    <t>174101101</t>
  </si>
  <si>
    <t>Zásyp sypaninou z jakékoliv horniny s uložením výkopku ve vrstvách se zhutněním jam, šachet, rýh nebo kolem objektů v těchto vykopávkách</t>
  </si>
  <si>
    <t>779241975</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</si>
  <si>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</si>
  <si>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Zakládání</t>
  </si>
  <si>
    <t>6</t>
  </si>
  <si>
    <t>213311142</t>
  </si>
  <si>
    <t>Polštáře zhutněné pod základy ze štěrkopísku netříděného</t>
  </si>
  <si>
    <t>122199493</t>
  </si>
  <si>
    <t xml:space="preserve">Poznámka k souboru cen:
1. Ceny jsou určeny pro jakoukoliv míru zhutnění. 2. V cenách jsou započteny i náklady na urovnání povrchu polštáře. </t>
  </si>
  <si>
    <t>3,5*0,65*0,15*2</t>
  </si>
  <si>
    <t>7</t>
  </si>
  <si>
    <t>272313711</t>
  </si>
  <si>
    <t>Základy z betonu prostého klenby z betonu kamenem neprokládaného tř. C 20/25</t>
  </si>
  <si>
    <t>-162565862</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</si>
  <si>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</si>
  <si>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3,5*0,65*1*2</t>
  </si>
  <si>
    <t>Svislé a kompletní konstrukce</t>
  </si>
  <si>
    <t>8</t>
  </si>
  <si>
    <t>311272223</t>
  </si>
  <si>
    <t>Zdivo z pórobetonových přesných tvárnic nosné z tvárnic hladkých jakékoli pevnosti na tenké maltové lože, tloušťka zdiva 250 mm, objemová hmotnost 500 kg/m3</t>
  </si>
  <si>
    <t>-120158557</t>
  </si>
  <si>
    <t>(4,35*4*2)*4,9*0,25</t>
  </si>
  <si>
    <t>-1,2*1,5*7*0,25</t>
  </si>
  <si>
    <t>-0,9*2*0,25*2-1,6*2*0,25</t>
  </si>
  <si>
    <t>Součet</t>
  </si>
  <si>
    <t>9</t>
  </si>
  <si>
    <t>311272312</t>
  </si>
  <si>
    <t>Zdivo z pórobetonových přesných tvárnic nosné z tvárnic hladkých jakékoli pevnosti na tenké maltové lože, tloušťka zdiva 300 mm, objemová hmotnost 400 kg/m3</t>
  </si>
  <si>
    <t>1649220166</t>
  </si>
  <si>
    <t>1,2*2*0,3</t>
  </si>
  <si>
    <t>317143521</t>
  </si>
  <si>
    <t>Překlady nosné prefabrikované z pórobetonu osazené do tenkého maltového lože, ve zdech tloušťky 250 mm, pro světlost otvoru přes 900 do 1100 mm</t>
  </si>
  <si>
    <t>kus</t>
  </si>
  <si>
    <t>1595059968</t>
  </si>
  <si>
    <t xml:space="preserve">Poznámka k souboru cen:
1. V cenách jsou započteny náklady na dodání a uložení překladu předepsané délky, včetně podmazáním ložné plochy tenkovrstvou maltou. </t>
  </si>
  <si>
    <t>11</t>
  </si>
  <si>
    <t>317143522</t>
  </si>
  <si>
    <t>Překlady nosné prefabrikované z pórobetonu osazené do tenkého maltového lože, ve zdech tloušťky 250 mm, pro světlost otvoru přes 1100 do 1350 mm</t>
  </si>
  <si>
    <t>150321433</t>
  </si>
  <si>
    <t>12</t>
  </si>
  <si>
    <t>317143525</t>
  </si>
  <si>
    <t>Překlady nosné prefabrikované z pórobetonu osazené do tenkého maltového lože, ve zdech tloušťky 250 mm, pro světlost otvoru přes 1500 do 1750 mm</t>
  </si>
  <si>
    <t>362011546</t>
  </si>
  <si>
    <t>13</t>
  </si>
  <si>
    <t>317321511</t>
  </si>
  <si>
    <t>Překlady z betonu železového (bez výztuže) tř. C 20/25</t>
  </si>
  <si>
    <t>1821296280</t>
  </si>
  <si>
    <t>4,3*4*2*(0,2*0,15)</t>
  </si>
  <si>
    <t>14</t>
  </si>
  <si>
    <t>317352211</t>
  </si>
  <si>
    <t>Ztracené bednění překladů z pórobetonových U-profilů osazených do maltového lože, bez podpěrné konstrukce, objemová hmotnost 500 kg/m3, délka dílce 599 mm, ve zdech tloušťky 250 mm</t>
  </si>
  <si>
    <t>m</t>
  </si>
  <si>
    <t>727667321</t>
  </si>
  <si>
    <t xml:space="preserve">Poznámka k souboru cen:
1. V cenách nejsou započteny náklady na: a) dodání a uložení betonu; tyto se oceňují cenami souboru cen 317 32-1 . Překlady z betonu železového (bez výztuže), b) dodání a uložení betonářské výztuže; tyto se oceňují cenami souboru cen 317 36- . . Výztuž překladů, říms, žlabů, žlabových říms, klenbových pásů, c) zřízení a odstranění podpěrné konstrukce; tyto se oceňují cenami souboru cen 411 35-417 Podpěrná konstrukce stropů. 2. Množství jednotek se určuje v m délky překladu. </t>
  </si>
  <si>
    <t>4,3*4*2</t>
  </si>
  <si>
    <t>317361821</t>
  </si>
  <si>
    <t>Výztuž překladů, říms, žlabů, žlabových říms, klenbových pásů z betonářské oceli 10 505 (R) nebo BSt 500</t>
  </si>
  <si>
    <t>t</t>
  </si>
  <si>
    <t>1193994233</t>
  </si>
  <si>
    <t>4*4,5*2*0,004</t>
  </si>
  <si>
    <t>Komunikace pozemní</t>
  </si>
  <si>
    <t>16</t>
  </si>
  <si>
    <t>596212210</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</si>
  <si>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do 50 m2</t>
  </si>
  <si>
    <t>-1896981176</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</si>
  <si>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50 mm se oceňuje cenami souboru cen 451 ..-9 Příplatek za každých dalších 10 mm tloušťky podkladu nebo lože. </t>
  </si>
  <si>
    <t>Úpravy povrchů, podlahy a osazování výplní</t>
  </si>
  <si>
    <t>17</t>
  </si>
  <si>
    <t>622211001</t>
  </si>
  <si>
    <t>Montáž kontaktního zateplení z polystyrenových desek nebo z kombinovaných desek na vnější stěny, tloušťky desek do 40 mm</t>
  </si>
  <si>
    <t>1184388532</t>
  </si>
  <si>
    <t xml:space="preserve">Poznámka k souboru cen:
1. V cenách jsou započteny náklady na: a) upevnění desek lepením a talířovými hmoždinkami, b) přestěrkování izolačních desek, c) vložení sklovláknité výztužné tkaniny. 2. V cenách nejsou započteny náklady na: a) dodávku desek tepelné izolace; tyto se ocení ve specifikaci, ztratné lze stanovit ve výši 2%, b) provedení konečné povrchové úpravy: - vrchní tenkovrstvou omítkou, tyto se ocení příslušnými cenami této části katalogu - nátěrem; tyto se ocení příslušnými cenami části A07 katalogu 800-783 - keramickým obkladem; tyto se ocení příslušnými cenami souboru cen části A01 katalogu 800-781 Obklady keramické, c) osazení lišt; tyto se ocení příslušnými cenami této části katalogu. 3. V cenách -1101 a -1105 jsou započteny náklady na osazení a dodávku tepelněizolačních zátek v počtu 9 ks/m2 pro podhledy a 6 ks/m2 pro stěny. 4. Kombinovaná deska je např. sendvičově uspořádaná deska tvořena izolačním jádrem z grafitového polystyrenu a krycí deskou z minerální vlny. </t>
  </si>
  <si>
    <t>4*0,3*8</t>
  </si>
  <si>
    <t>4*0,2*2*8</t>
  </si>
  <si>
    <t>18</t>
  </si>
  <si>
    <t>M</t>
  </si>
  <si>
    <t>283764160</t>
  </si>
  <si>
    <t>deska z polystyrénu XPS, hrana polodrážková a hladký povrch tl 40 mm lambda max. = 0,039</t>
  </si>
  <si>
    <t>-1145626549</t>
  </si>
  <si>
    <t>22,4*1,02 'Přepočtené koeficientem množství</t>
  </si>
  <si>
    <t>19</t>
  </si>
  <si>
    <t>622211031</t>
  </si>
  <si>
    <t>Montáž kontaktního zateplení z polystyrenových desek nebo z kombinovaných desek na vnější stěny, tloušťky desek přes 120 do 160 mm</t>
  </si>
  <si>
    <t>1993092631</t>
  </si>
  <si>
    <t>88,24*2-1*3*2</t>
  </si>
  <si>
    <t>-1,2*1,5*7-1,8*2-3,2</t>
  </si>
  <si>
    <t>20</t>
  </si>
  <si>
    <t>283759510</t>
  </si>
  <si>
    <t>deska fasádní polystyrénová EPS 70 F 1000 x 500 x 140 mm lambda max. = 0,039</t>
  </si>
  <si>
    <t>-1079640561</t>
  </si>
  <si>
    <t>151,08-18,25+1,75</t>
  </si>
  <si>
    <t>134,58*1,02 'Přepočtené koeficientem množství</t>
  </si>
  <si>
    <t>283764240</t>
  </si>
  <si>
    <t>deska z polystyrénu XPS, hrana polodrážková a hladký povrch tl 140 mm lambda max. = 0,039</t>
  </si>
  <si>
    <t>585436646</t>
  </si>
  <si>
    <t>18,25-1,75</t>
  </si>
  <si>
    <t>22</t>
  </si>
  <si>
    <t>622531011</t>
  </si>
  <si>
    <t>Omítka tenkovrstvá silikonová vnějších ploch probarvená, včetně penetrace podkladu zrnitá, tloušťky 1,5 mm stěn</t>
  </si>
  <si>
    <t>-883805718</t>
  </si>
  <si>
    <t>151,08</t>
  </si>
  <si>
    <t>(1,2+1,5*2)*0,15*7</t>
  </si>
  <si>
    <t>(2,1*2+1)*0,15*2+(2,1+1,65)*0,15</t>
  </si>
  <si>
    <t>23</t>
  </si>
  <si>
    <t>623531011</t>
  </si>
  <si>
    <t>Omítka tenkovrstvá silikonová vnějších ploch probarvená, včetně penetrace podkladu zrnitá, tloušťky 1,5 mm pilířů a sloupů</t>
  </si>
  <si>
    <t>877339611</t>
  </si>
  <si>
    <t>22,4</t>
  </si>
  <si>
    <t>24</t>
  </si>
  <si>
    <t>632441223</t>
  </si>
  <si>
    <t>Potěr anhydritový samonivelační litý tř. C 30, tl. přes 35 do 40 mm</t>
  </si>
  <si>
    <t>150828374</t>
  </si>
  <si>
    <t xml:space="preserve">Poznámka k souboru cen:
1. Ceny jsou určeny pro roznášecí vrstvu těžkých plovoucích podlah, pro potěr podlahového vytápění, pro potěr na oddělovací vrstvě a jako náhrada cementových potěrů (kromě vlhkých provozů). </t>
  </si>
  <si>
    <t>25</t>
  </si>
  <si>
    <t>632451032</t>
  </si>
  <si>
    <t>Potěr cementový vyrovnávací z malty (MC-15) v ploše o průměrné (střední) tl. přes 20 do 30 mm</t>
  </si>
  <si>
    <t>1906415837</t>
  </si>
  <si>
    <t xml:space="preserve">Poznámka k souboru cen:
1. Užití cen –1021 až –1024 – viz poznámka č. 1 souboru cen 632 45-01. 2. Užití cen –1031 až –1034 – viz poznámka č. 2 a 3 souboru cen 632 45-01. 3. V cenách jsou započteny i náklady na základní stržení povrchu potěru s urovnáním vibrační lištou nebo dřevěným hladítkem. </t>
  </si>
  <si>
    <t>260</t>
  </si>
  <si>
    <t>26</t>
  </si>
  <si>
    <t>632481213</t>
  </si>
  <si>
    <t>Separační vrstva k oddělení podlahových vrstev z polyetylénové fólie</t>
  </si>
  <si>
    <t>-51587117</t>
  </si>
  <si>
    <t>Ostatní konstrukce a práce, bourání</t>
  </si>
  <si>
    <t>27</t>
  </si>
  <si>
    <t>919735112</t>
  </si>
  <si>
    <t>Řezání stávajícího živičného krytu nebo podkladu hloubky přes 50 do 100 mm</t>
  </si>
  <si>
    <t>-29712427</t>
  </si>
  <si>
    <t xml:space="preserve">Poznámka k souboru cen:
1. V cenách jsou započteny i náklady na spotřebu vody. </t>
  </si>
  <si>
    <t>3,5*2*2</t>
  </si>
  <si>
    <t>28</t>
  </si>
  <si>
    <t>941211111</t>
  </si>
  <si>
    <t>Montáž lešení řadového rámového lehkého pracovního s podlahami s provozním zatížením tř. 3 do 200 kg/m2 šířky tř. SW06 přes 0,6 do 0,9 m, výšky do 10 m</t>
  </si>
  <si>
    <t>-54900070</t>
  </si>
  <si>
    <t xml:space="preserve">Poznámka k souboru cen:
1. V ceně jsou započteny i náklady na kotvení lešení. 2. Montáž lešení řadového rámového lehkého výšky přes 40 m se oceňuje individuálně. 3. Šířkou se rozumí půdorysná vzdálenost, měřená od vnitřního líce sloupků zábradlí k protilehlému volnému okraji podlahy nebo mezi vnitřními líci. </t>
  </si>
  <si>
    <t>18*4*2</t>
  </si>
  <si>
    <t>29</t>
  </si>
  <si>
    <t>941211211</t>
  </si>
  <si>
    <t>Montáž lešení řadového rámového lehkého pracovního s podlahami s provozním zatížením tř. 3 do 200 kg/m2 Příplatek za první a každý další den použití lešení k ceně -1111 nebo -1112</t>
  </si>
  <si>
    <t>-1291764881</t>
  </si>
  <si>
    <t>144,000*60</t>
  </si>
  <si>
    <t>30</t>
  </si>
  <si>
    <t>941211811</t>
  </si>
  <si>
    <t>Demontáž lešení řadového rámového lehkého pracovního s provozním zatížením tř. 3 do 200 kg/m2 šířky tř. SW06 přes 0,6 do 0,9 m, výšky do 10 m</t>
  </si>
  <si>
    <t>792432673</t>
  </si>
  <si>
    <t xml:space="preserve">Poznámka k souboru cen:
1. Demontáž lešení řadového rámového lehkého výšky přes 40 m se oceňuje individuálně. </t>
  </si>
  <si>
    <t>31</t>
  </si>
  <si>
    <t>944511111</t>
  </si>
  <si>
    <t>Montáž ochranné sítě zavěšené na konstrukci lešení z textilie z umělých vláken</t>
  </si>
  <si>
    <t>-1461789658</t>
  </si>
  <si>
    <t xml:space="preserve">Poznámka k souboru cen:
1. V cenách nejsou započteny náklady na lešení potřebné pro zavěšení sítí; toto lešení se oceňuje příslušnými cenami lešení. </t>
  </si>
  <si>
    <t>32</t>
  </si>
  <si>
    <t>944511211</t>
  </si>
  <si>
    <t>Montáž ochranné sítě Příplatek za první a každý další den použití sítě k ceně -1111</t>
  </si>
  <si>
    <t>228426049</t>
  </si>
  <si>
    <t>33</t>
  </si>
  <si>
    <t>944511811</t>
  </si>
  <si>
    <t>Demontáž ochranné sítě zavěšené na konstrukci lešení z textilie z umělých vláken</t>
  </si>
  <si>
    <t>1874978484</t>
  </si>
  <si>
    <t>34</t>
  </si>
  <si>
    <t>962031132</t>
  </si>
  <si>
    <t>Bourání příček z cihel, tvárnic nebo příčkovek z cihel pálených, plných nebo dutých na maltu vápennou nebo vápenocementovou, tl. do 100 mm</t>
  </si>
  <si>
    <t>-239439790</t>
  </si>
  <si>
    <t>(4,15+1,75+2,2+2,35+2,3+1,25+2)*3</t>
  </si>
  <si>
    <t>35</t>
  </si>
  <si>
    <t>962032231</t>
  </si>
  <si>
    <t>Bourání zdiva nadzákladového z cihel nebo tvárnic z cihel pálených nebo vápenopískových, na maltu vápennou nebo vápenocementovou, objemu přes 1 m3</t>
  </si>
  <si>
    <t>-1932138623</t>
  </si>
  <si>
    <t xml:space="preserve">Poznámka k souboru cen:
1. Bourání pilířů o průřezu přes 0,36 m2 se oceňuje příslušnými cenami -2230, -2231, -2240, -2241,-2253 a -2254 jako bourání zdiva nadzákladového cihelného. </t>
  </si>
  <si>
    <t>4,15*4,6*0,3-1,2*0,3-2*0,3</t>
  </si>
  <si>
    <t>(0,8+0,8+0,8)*1*0,3</t>
  </si>
  <si>
    <t>(4,15+4,4)*4,6*0,3-1,2*2*0,3-2*0,3</t>
  </si>
  <si>
    <t>8,7*1*0,3</t>
  </si>
  <si>
    <t>36</t>
  </si>
  <si>
    <t>965042241</t>
  </si>
  <si>
    <t>Bourání mazanin betonových nebo z litého asfaltu tl. přes 100 mm, plochy přes 4 m2</t>
  </si>
  <si>
    <t>-497475173</t>
  </si>
  <si>
    <t>258,64*0,15</t>
  </si>
  <si>
    <t>37</t>
  </si>
  <si>
    <t>968062375</t>
  </si>
  <si>
    <t>Vybourání dřevěných rámů oken s křídly, dveřních zárubní, vrat, stěn, ostění nebo obkladů rámů oken s křídly zdvojených, plochy do 2 m2</t>
  </si>
  <si>
    <t>788387119</t>
  </si>
  <si>
    <t xml:space="preserve">Poznámka k souboru cen:
1. V cenách -2244 až -2747 jsou započteny i náklady na vyvěšení křídel. </t>
  </si>
  <si>
    <t>1,2*3</t>
  </si>
  <si>
    <t>38</t>
  </si>
  <si>
    <t>968072455</t>
  </si>
  <si>
    <t>Vybourání kovových rámů oken s křídly, dveřních zárubní, vrat, stěn, ostění nebo obkladů dveřních zárubní, plochy do 2 m2</t>
  </si>
  <si>
    <t>-931552104</t>
  </si>
  <si>
    <t xml:space="preserve">Poznámka k souboru cen:
1. V cenách -2244 až -2559 jsou započteny i náklady na vyvěšení křídel. 2. Cenou -2641 se oceňuje i vybourání nosné ocelové konstrukce pro sádrokartonové příčky. </t>
  </si>
  <si>
    <t>1,8*7</t>
  </si>
  <si>
    <t>1,4*3</t>
  </si>
  <si>
    <t>39</t>
  </si>
  <si>
    <t>968072559</t>
  </si>
  <si>
    <t>Vybourání kovových rámů oken s křídly, dveřních zárubní, vrat, stěn, ostění nebo obkladů vrat, mimo posuvných a skládacích, plochy přes 5 m2</t>
  </si>
  <si>
    <t>1858716302</t>
  </si>
  <si>
    <t>3,6*3,6*3</t>
  </si>
  <si>
    <t>40</t>
  </si>
  <si>
    <t>971033541</t>
  </si>
  <si>
    <t>Vybourání otvorů ve zdivu základovém nebo nadzákladovém z cihel, tvárnic, příčkovek z cihel pálených na maltu vápennou nebo vápenocementovou plochy do 1 m2, tl. do 300 mm</t>
  </si>
  <si>
    <t>-271580625</t>
  </si>
  <si>
    <t>0,5*1*0,3</t>
  </si>
  <si>
    <t>41</t>
  </si>
  <si>
    <t>971033641</t>
  </si>
  <si>
    <t>Vybourání otvorů ve zdivu základovém nebo nadzákladovém z cihel, tvárnic, příčkovek z cihel pálených na maltu vápennou nebo vápenocementovou plochy do 4 m2, tl. do 300 mm</t>
  </si>
  <si>
    <t>-1759332358</t>
  </si>
  <si>
    <t>1*2*0,3*2 "dveře</t>
  </si>
  <si>
    <t>42</t>
  </si>
  <si>
    <t>974031664</t>
  </si>
  <si>
    <t>Vysekání rýh ve zdivu cihelném na maltu vápennou nebo vápenocementovou pro vtahování nosníků do zdí, před vybouráním otvoru do hl. 150 mm, při v. nosníku do 150 mm</t>
  </si>
  <si>
    <t>1699911</t>
  </si>
  <si>
    <t>1,3*2</t>
  </si>
  <si>
    <t>1,5*2</t>
  </si>
  <si>
    <t>997</t>
  </si>
  <si>
    <t>Přesun sutě</t>
  </si>
  <si>
    <t>43</t>
  </si>
  <si>
    <t>997013111</t>
  </si>
  <si>
    <t>Vnitrostaveništní doprava suti a vybouraných hmot vodorovně do 50 m svisle s použitím mechanizace pro budovy a haly výšky do 6 m</t>
  </si>
  <si>
    <t>1486514122</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</si>
  <si>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užije se pro ocenění dopravy suti cena -3111 (pro nejmenší výšku, tj. 6 m). 3. Montáž, demontáž a pronájem shozu se ocení cenami souboru cen 997 01-33 Shoz suti. 4. Ceny -3151 až -3162 lze použít v případě, kdy dochází ke ztížení dopravy suti např. tím, že není možné instalovat jeřáb. </t>
  </si>
  <si>
    <t>44</t>
  </si>
  <si>
    <t>997013501</t>
  </si>
  <si>
    <t>Odvoz suti a vybouraných hmot na skládku nebo meziskládku se složením, na vzdálenost do 1 km</t>
  </si>
  <si>
    <t>251051922</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</si>
  <si>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</si>
  <si>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45</t>
  </si>
  <si>
    <t>997013509</t>
  </si>
  <si>
    <t>Odvoz suti a vybouraných hmot na skládku nebo meziskládku se složením, na vzdálenost Příplatek k ceně za každý další i započatý 1 km přes 1 km</t>
  </si>
  <si>
    <t>1014309149</t>
  </si>
  <si>
    <t>152,331*15 'Přepočtené koeficientem množství</t>
  </si>
  <si>
    <t>46</t>
  </si>
  <si>
    <t>997013801</t>
  </si>
  <si>
    <t>Poplatek za uložení stavebního odpadu na skládce (skládkovné) betonového</t>
  </si>
  <si>
    <t>1125633282</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</si>
  <si>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</si>
  <si>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</si>
  <si>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</si>
  <si>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47</t>
  </si>
  <si>
    <t>998011001</t>
  </si>
  <si>
    <t>Přesun hmot pro budovy občanské výstavby, bydlení, výrobu a služby s nosnou svislou konstrukcí zděnou z cihel, tvárnic nebo kamene vodorovná dopravní vzdálenost do 100 m pro budovy výšky do 6 m</t>
  </si>
  <si>
    <t>-50146279</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</si>
  <si>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</si>
  <si>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</si>
  <si>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</si>
  <si>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</si>
  <si>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</si>
  <si>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48</t>
  </si>
  <si>
    <t>711111001</t>
  </si>
  <si>
    <t>Provedení izolace proti zemní vlhkosti natěradly a tmely za studena na ploše vodorovné V nátěrem penetračním</t>
  </si>
  <si>
    <t>-912779213</t>
  </si>
  <si>
    <t xml:space="preserve">Poznámka k souboru cen:
1. Izolace plochy jednotlivě do 10 m2 se oceňují skladebně cenou příslušné izolace a cenou 711 19-9095 Příplatek za plochu do 10 m2. </t>
  </si>
  <si>
    <t>49</t>
  </si>
  <si>
    <t>111631500</t>
  </si>
  <si>
    <t>lak asfaltový penetrační (MJ t) bal 9 kg</t>
  </si>
  <si>
    <t>-40398390</t>
  </si>
  <si>
    <t>260*0,0003 'Přepočtené koeficientem množství</t>
  </si>
  <si>
    <t>50</t>
  </si>
  <si>
    <t>711141559</t>
  </si>
  <si>
    <t>Provedení izolace proti zemní vlhkosti pásy přitavením NAIP na ploše vodorovné V</t>
  </si>
  <si>
    <t>-552375464</t>
  </si>
  <si>
    <t xml:space="preserve">Poznámka k souboru cen:
1. Izolace plochy jednotlivě do 10 m2 se oceňují skladebně cenou příslušné izolace a cenou 711 19-9097 Příplatek za plochu do 10 m2. </t>
  </si>
  <si>
    <t>260,000*2</t>
  </si>
  <si>
    <t>51</t>
  </si>
  <si>
    <t>628522540</t>
  </si>
  <si>
    <t>pásy s modifikovaným asfaltem tl. 4,0 mm vložka polyesterové rouno minerální jemnozrnný posyp</t>
  </si>
  <si>
    <t>-767861304</t>
  </si>
  <si>
    <t>520*1,15 'Přepočtené koeficientem množství</t>
  </si>
  <si>
    <t>52</t>
  </si>
  <si>
    <t>711413111</t>
  </si>
  <si>
    <t>Izolace proti povrchové a podpovrchové vodě natěradly a tmely za studena na ploše vodorovné V těsnicí hmotou dvousložkovou bitumenovou</t>
  </si>
  <si>
    <t>137406093</t>
  </si>
  <si>
    <t>23,2+7,8+30</t>
  </si>
  <si>
    <t>53</t>
  </si>
  <si>
    <t>711413121</t>
  </si>
  <si>
    <t>Izolace proti povrchové a podpovrchové vodě natěradly a tmely za studena na ploše svislé S těsnicí hmotou dvousložkovou bitumenovou</t>
  </si>
  <si>
    <t>1148235564</t>
  </si>
  <si>
    <t>(2,55+1,5+1,5+0,9)*1,8 "1.06</t>
  </si>
  <si>
    <t>(5,38+0,9*6+0,4*3*2+0,1+4,35)*1,8 "1.10</t>
  </si>
  <si>
    <t>(4,25+4+0,9*3*3+0,9+0,4+0,7+0,1+0,4+3,2)*1,8"1.12</t>
  </si>
  <si>
    <t>54</t>
  </si>
  <si>
    <t>998711101</t>
  </si>
  <si>
    <t>Přesun hmot pro izolace proti vodě, vlhkosti a plynům stanovený z hmotnosti přesunovaného materiálu vodorovná dopravní vzdálenost do 50 m v objektech výšky do 6 m</t>
  </si>
  <si>
    <t>288536170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</si>
  <si>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</si>
  <si>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713</t>
  </si>
  <si>
    <t>Izolace tepelné</t>
  </si>
  <si>
    <t>55</t>
  </si>
  <si>
    <t>713110811</t>
  </si>
  <si>
    <t>Odstranění tepelné izolace běžných stavebních konstrukcí z rohoží, pásů, dílců, desek, bloků stropů nebo podhledů volně kladených z vláknitých materiálů, tloušťka izolace do 100 mm</t>
  </si>
  <si>
    <t>1381541017</t>
  </si>
  <si>
    <t xml:space="preserve">Poznámka k souboru cen:
1. Ceny se používají pro odstraňování jednovrstvé a dvouvrstvé izolace, další vrstvy se oceňují individuálně. 2. U cen odstraňování polystyrenu připevněného lepením nerozlišujeme způsob nalepení. 3. V ceně nejsou započteny náklady na odstranění separačních vrstev. Tyto práce lze oceňovat příslušnými cenami katalogu 800–711 Izolace proti vodě, vlhkosti a plynům. </t>
  </si>
  <si>
    <t>56</t>
  </si>
  <si>
    <t>713121111</t>
  </si>
  <si>
    <t>Montáž tepelné izolace podlah rohožemi, pásy, deskami, dílci, bloky (izolační materiál ve specifikaci) kladenými volně jednovrstvá</t>
  </si>
  <si>
    <t>-275259500</t>
  </si>
  <si>
    <t xml:space="preserve">Poznámka k souboru cen:
1. Množství tepelné izolace podlah okrajovými pásky k ceně -1211 se určuje v m projektované délky obložení (bez přesahů) na obvodu podlahy. </t>
  </si>
  <si>
    <t>5,6+26+21+11+21+7,8+9,8+17+6,9+23,2+29+30+27</t>
  </si>
  <si>
    <t>57</t>
  </si>
  <si>
    <t>283759150</t>
  </si>
  <si>
    <t>deska z pěnového polystyrenu pro trvalé zatížení v tlaku (max. 3000 kg/m2) 1000 x 500 x 120 mm lambda = 0,035</t>
  </si>
  <si>
    <t>-1533194850</t>
  </si>
  <si>
    <t>235,3</t>
  </si>
  <si>
    <t>235,3*1,02 'Přepočtené koeficientem množství</t>
  </si>
  <si>
    <t>58</t>
  </si>
  <si>
    <t>713131141</t>
  </si>
  <si>
    <t>Montáž tepelné izolace stěn rohožemi, pásy, deskami, dílci, bloky (izolační materiál ve specifikaci) lepením celoplošně</t>
  </si>
  <si>
    <t>-755569706</t>
  </si>
  <si>
    <t xml:space="preserve">Poznámka k souboru cen:
1. Položky Montáž tepelných izolací stěn lze použít i pro ocenění montáže svislých tepelných izolací základových konstrukcí (základové pásy, desky apod.). 2. V cenách -1161 až -1167 nejsou započteny náklady na podkladní rošt a olištování zdí; tyto se oceňují pro kovový rošt cenami souboru 763 12-16 katalogu 763 - Konstrukce suché výstavby nebo pro dřevěný rošt cenami souboru 766 41-72 katalogu 766 – Konstrukce truhlářské. </t>
  </si>
  <si>
    <t>4,35*0,5*8</t>
  </si>
  <si>
    <t>59</t>
  </si>
  <si>
    <t>-2060333497</t>
  </si>
  <si>
    <t>17,4*1,02 'Přepočtené koeficientem množství</t>
  </si>
  <si>
    <t>60</t>
  </si>
  <si>
    <t>998713101</t>
  </si>
  <si>
    <t>Přesun hmot pro izolace tepelné stanovený z hmotnosti přesunovaného materiálu vodorovná dopravní vzdálenost do 50 m v objektech výšky do 6 m</t>
  </si>
  <si>
    <t>-923006162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</si>
  <si>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</si>
  <si>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722</t>
  </si>
  <si>
    <t>Zdravotechnika - vnitřní vodovod</t>
  </si>
  <si>
    <t>61</t>
  </si>
  <si>
    <t>722170801</t>
  </si>
  <si>
    <t>Demontáž rozvodů vody z plastů do D 25 mm</t>
  </si>
  <si>
    <t>-222016724</t>
  </si>
  <si>
    <t>725</t>
  </si>
  <si>
    <t>Zdravotechnika - zařizovací předměty</t>
  </si>
  <si>
    <t>62</t>
  </si>
  <si>
    <t>725110811</t>
  </si>
  <si>
    <t>Demontáž klozetů splachovacích s nádrží nebo tlakovým splachovačem</t>
  </si>
  <si>
    <t>soubor</t>
  </si>
  <si>
    <t>2113350519</t>
  </si>
  <si>
    <t>63</t>
  </si>
  <si>
    <t>725122813</t>
  </si>
  <si>
    <t>Demontáž pisoárů s nádrží a 1 záchodkem</t>
  </si>
  <si>
    <t>-2067076564</t>
  </si>
  <si>
    <t>64</t>
  </si>
  <si>
    <t>725210821</t>
  </si>
  <si>
    <t>Demontáž umyvadel bez výtokových armatur umyvadel</t>
  </si>
  <si>
    <t>-1627493977</t>
  </si>
  <si>
    <t>65</t>
  </si>
  <si>
    <t>725530823</t>
  </si>
  <si>
    <t>Demontáž elektrických zásobníkových ohřívačů vody tlakových od 50 do 200 l</t>
  </si>
  <si>
    <t>-1226678199</t>
  </si>
  <si>
    <t>763</t>
  </si>
  <si>
    <t>Konstrukce suché výstavby</t>
  </si>
  <si>
    <t>66</t>
  </si>
  <si>
    <t>763111333</t>
  </si>
  <si>
    <t>Příčka ze sádrokartonových desek s nosnou konstrukcí z jednoduchých ocelových profilů UW, CW jednoduše opláštěná deskou impregnovanou H2 tl. 12,5 mm, příčka tl. 100 mm, profil 75 TI tl. 60 mm, EI 30, Rw 45 dB</t>
  </si>
  <si>
    <t>1783455841</t>
  </si>
  <si>
    <t xml:space="preserve">Poznámka k souboru cen:
1. V cenách jsou započteny i náklady na tmelení a výztužnou pásku. 2. V cenách nejsou započteny náklady na základní penetrační nátěr; tyto se oceňují cenou cenou -1717. 3. Cenu -1524 lze použít i pro příčky s tepelnou izolací tl. 100 mm o objemové hmotnosti min. 16 kg/m3. 4. Cena -1611 Montáž nosné konstrukce je stanovena pro m2 plochy příčky. 5. Ceny -1621 až -1627 Montáž desek, -1717 Penetrační nátěr, -1718 Úprava spar separační páskou a -1771, -1772 Příplatek za rovinnost jsou stanoveny pro obě strany příčky. 6. V ceně -1611 nejsou započteny náklady na profily; tyto se oceňují ve specifikaci. Doporučené množství na 1 m2 příčky je 1,9 m profilu CW a 0,8 m profilu UW. 7. V cenách -1621 až -1627 nejsou započteny náklady na desky; tato dodávka se oceňuje ve specifikaci. </t>
  </si>
  <si>
    <t>(0,4*3+0,9*3+3,1+1,2*3)*3</t>
  </si>
  <si>
    <t>-1,4*3</t>
  </si>
  <si>
    <t>(0,9*3+0,4*3)*2,2+1,6*2,2+1,9*3-1,4*2</t>
  </si>
  <si>
    <t>1,5*2,2+1,9*3-2,8</t>
  </si>
  <si>
    <t>1,1*2,5-1,6</t>
  </si>
  <si>
    <t>67</t>
  </si>
  <si>
    <t>763111335</t>
  </si>
  <si>
    <t>Příčka ze sádrokartonových desek s nosnou konstrukcí z jednoduchých ocelových profilů UW, CW jednoduše opláštěná deskou impregnovanou H2 tl. 12,5 mm, příčka tl. 125 mm, profil 75 bez TI, EI 15, Rw 41 dB</t>
  </si>
  <si>
    <t>729837761</t>
  </si>
  <si>
    <t>(2,3+4+4,95+3,3+2,4+1,75+3,4)*3</t>
  </si>
  <si>
    <t>68</t>
  </si>
  <si>
    <t>763111717</t>
  </si>
  <si>
    <t>Příčka ze sádrokartonových desek ostatní konstrukce a práce na příčkách ze sádrokartonových desek základní penetrační nátěr</t>
  </si>
  <si>
    <t>1254238868</t>
  </si>
  <si>
    <t>49,95*2</t>
  </si>
  <si>
    <t>66,3*2</t>
  </si>
  <si>
    <t>74,62*2</t>
  </si>
  <si>
    <t>48*2</t>
  </si>
  <si>
    <t>69</t>
  </si>
  <si>
    <t>763111741</t>
  </si>
  <si>
    <t>Příčka ze sádrokartonových desek ostatní konstrukce a práce na příčkách ze sádrokartonových desek montáž parotěsné zábrany</t>
  </si>
  <si>
    <t>1360539467</t>
  </si>
  <si>
    <t>14,6*3</t>
  </si>
  <si>
    <t>70</t>
  </si>
  <si>
    <t>283292100</t>
  </si>
  <si>
    <t>folie podstřešní parotěsná PE role 1,5 x 50 m</t>
  </si>
  <si>
    <t>1823596184</t>
  </si>
  <si>
    <t>43,8*1,1 'Přepočtené koeficientem množství</t>
  </si>
  <si>
    <t>71</t>
  </si>
  <si>
    <t>763113335</t>
  </si>
  <si>
    <t>Příčka instalační ze sádrokartonových desek s nosnou konstrukcí ze zdvojených ocelových profilů UW, CW s mezerou, CW profily navzájem spojeny páskem sádry dvojitě opláštěná deskami protipožárními impregnovanými H2DF tl. 2 x 12,5 mm, příčka tl. 220 mm, profil 50 TI tl. 40 mm, EI 90, Rw 52 dB</t>
  </si>
  <si>
    <t>265159366</t>
  </si>
  <si>
    <t xml:space="preserve">Poznámka k souboru cen:
1. V cenách jsou započteny i náklady na tmelení a výztužnou pásku. 2. V cenách nejsou započteny náklady na základní penetrační nátěr; tyto se oceňují cenou 763 11-1717. 3. Ceny -3321 a -3323 lze použít i pro příčky s tepelnou izolací tl. 40 mm o objemové hmotnosti 100 kg/m3. 4. Cena -3611 Montáž nosné konstrukce je stanovena pro m2 plochy instalační příčky. 5. Cena -3621 Montáž desek je stanovena pro obě strany instalační příčky. 6. V ceně -3611 nejsou započteny náklady na profily; tyto se oceňují ve specifikaci. Doporučené množství na 1 m2 příčky je 3,8 m profilu CW a 1,6 m profilu UW. 7. V ceně -3621 nejsou započteny náklady na desky; tato dodávka se oceňuje ve specifikaci. 8. Ostatní konstrukce a práce a příplatky u instalačních příček se oceňují cenami 763 11-17.. pro příčky ze sádrokartonových desek. </t>
  </si>
  <si>
    <t>14,4*4,8+5,5</t>
  </si>
  <si>
    <t>72</t>
  </si>
  <si>
    <t>763113345</t>
  </si>
  <si>
    <t>Příčka instalační ze sádrokartonových desek s nosnou konstrukcí ze zdvojených ocelových profilů UW, CW s mezerou, CW profily navzájem spojeny páskem sádry dvojitě opláštěná deskami impregnovanými H2 tl. 2 x 12,5 mm, EI 60, příčka tl. 220 mm, profil 50 TI tl. 40 mm, Rw 52 dB</t>
  </si>
  <si>
    <t>-918805699</t>
  </si>
  <si>
    <t>(3,1+4,45+4,3+4,15)*3</t>
  </si>
  <si>
    <t>73</t>
  </si>
  <si>
    <t>763121413</t>
  </si>
  <si>
    <t>Stěna předsazená ze sádrokartonových desek s nosnou konstrukcí z ocelových profilů CW, UW jednoduše opláštěná deskou standardní A tl. 12,5 mm, bez TI, EI 15 stěna tl. 87,5 mm, profil 75</t>
  </si>
  <si>
    <t>112110926</t>
  </si>
  <si>
    <t xml:space="preserve">Poznámka k souboru cen:
1. V cenách jsou započteny i náklady na tmelení a výztužnou pásku. 2. V cenách nejsou započteny náklady na základní penetrační nátěr; tyto se oceňují cenou 763 12-1714. 3. Ceny pro předsazené stěny lepené celoplošně jsou určeny pro lepení na rovný podklad, lepené na bochánky jsou určeny pro podklad o nerovnosti do 20 mm a lepené na pásky jsou určeny pro podklad o nerovnosti přes 20 mm. 4. Ceny -1611 a -1612 Montáž nosné konstrukce je stanoveny pro m2 plochy předsazené stěny. 5. V ceně -1611 a -1612 nejsou započteny náklady na profily; tyto se oceňují ve specifikaci. Doporučené množství na 1 m2 stěny je: a) 1,9 m profilu CW a 0,8 m profilu UW u ceny. -1611, b) 1,9 m profilu CD a 0,5 m profilu UD u ceny -1612. 6. V cenách -1621 až -1641 Montáž desek nejsou započteny náklady na desky; tato dodávka se oceňuje ve specifikaci. 7. Ostatní konstrukce a práce a příplatky, neuvedené v tomto souboru cen, se oceňují cenami 763 11-17.. pro příčky ze sádrokartonových desek. </t>
  </si>
  <si>
    <t>6*3</t>
  </si>
  <si>
    <t>74</t>
  </si>
  <si>
    <t>763131411</t>
  </si>
  <si>
    <t>Podhled ze sádrokartonových desek dvouvrstvá zavěšená spodní konstrukce z ocelových profilů CD, UD jednoduše opláštěná deskou standardní A, tl. 12,5 mm, bez TI</t>
  </si>
  <si>
    <t>564692849</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</si>
  <si>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</si>
  <si>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75</t>
  </si>
  <si>
    <t>763131714</t>
  </si>
  <si>
    <t>Podhled ze sádrokartonových desek ostatní práce a konstrukce na podhledech ze sádrokartonových desek základní penetrační nátěr</t>
  </si>
  <si>
    <t>-1978391765</t>
  </si>
  <si>
    <t>76</t>
  </si>
  <si>
    <t>763131751</t>
  </si>
  <si>
    <t>Podhled ze sádrokartonových desek ostatní práce a konstrukce na podhledech ze sádrokartonových desek montáž parotěsné zábrany</t>
  </si>
  <si>
    <t>1279000037</t>
  </si>
  <si>
    <t>77</t>
  </si>
  <si>
    <t>844722362</t>
  </si>
  <si>
    <t>235,3*1,1 'Přepočtené koeficientem množství</t>
  </si>
  <si>
    <t>78</t>
  </si>
  <si>
    <t>763131752</t>
  </si>
  <si>
    <t>Podhled ze sádrokartonových desek ostatní práce a konstrukce na podhledech ze sádrokartonových desek montáž jedné vrstvy tepelné izolace</t>
  </si>
  <si>
    <t>2051987254</t>
  </si>
  <si>
    <t>79</t>
  </si>
  <si>
    <t>631507910</t>
  </si>
  <si>
    <t>pás tepelně izolační pro izolace trámových stropů, podhledů a nepochůz.půd 200 mm 3500x1200 mm lambda = 0,039</t>
  </si>
  <si>
    <t>485755729</t>
  </si>
  <si>
    <t>80</t>
  </si>
  <si>
    <t>763131821</t>
  </si>
  <si>
    <t>Demontáž podhledu nebo samostatného požárního předělu ze sádrokartonových desek s nosnou konstrukcí dvouvrstvou z ocelových profilů, opláštění jednoduché</t>
  </si>
  <si>
    <t>-1894610713</t>
  </si>
  <si>
    <t xml:space="preserve">Poznámka k souboru cen:
1. Ceny -1811 a -1832 jsou stanoveny pro kompletní demontáž podhledu nebo samostatného požárního předělu, tj. nosné konstrukce, desek i tepelné izolace. 2. Ceny demontáže desek -2811 a -2812 jsou určeny pro odstranění pouze desek z nosné konstrukce podhledu. </t>
  </si>
  <si>
    <t>13,6*4,15+1,75*2</t>
  </si>
  <si>
    <t>81</t>
  </si>
  <si>
    <t>763181311</t>
  </si>
  <si>
    <t>Výplně otvorů konstrukcí ze sádrokartonových desek montáž zárubně kovové s příslušenstvím pro příčky výšky do 2,75 m nebo zátěže dveřního křídla do 25 kg, s profily CW a UW jednokřídlové</t>
  </si>
  <si>
    <t>-1794513605</t>
  </si>
  <si>
    <t xml:space="preserve">Poznámka k souboru cen:
1. V cenách montáže zárubní -1311 až -1322 nejsou započteny náklady na dodávku zárubní, profilů a patek zárubní; tato dodávka se oceňuje ve specifikaci. Množství profilů se určí: a) pro příčku výšky do 2,75 m takto: - délka profilu CW = 2x konstrukční výška příčky - délka profilu UW = 2x konstrukční výška příčky + šířka dveří + 300 mm, b) pro příčku výšky přes 2,75 do 4,25 m takto: - délka profilu UW = šířka dveří + 300 mm, - délka profilu UA = 2x konstrukční výška příčky, - patka UA = 4 kusy. 2. Montáž zárubní dřevěných a obložkových lze oceňovat cenami katalogu 800-766 Konstrukce truhlářské. 3. V cenách -2313 a -2314 ostění oken jsou započteny i náklady na ochranné úhelníky. 4. V ceně -2411 opláštění střešního okna jsou započteny i náklady na UA profily. 5. Pro volbu ceny montáže stavebního pouzdra -3111 až -3222 je rozhodující čistá průchozí šířka dveřního otvoru resp. dveřních otvorů. 6. V cenách -3111 až -3222 jsou započteny i náklady na sestavení stavebního pouzdra. 7. V cenách -3111 až -3222 nejsou započteny náklady na opláštění stavebního pouzdra sádrokartonovými deskami a jejich povrchové úpravy. Tyto práce se oceňují příslušnými položkami souboru cen 763 11-1 Příčka ze sádrokartonových desek. </t>
  </si>
  <si>
    <t>82</t>
  </si>
  <si>
    <t>553315330</t>
  </si>
  <si>
    <t>zárubeň ocelová pro sádrokarton 125 900 L/P</t>
  </si>
  <si>
    <t>1643224227</t>
  </si>
  <si>
    <t>83</t>
  </si>
  <si>
    <t>553315320</t>
  </si>
  <si>
    <t>zárubeň ocelová pro sádrokarton 125 800 L/P</t>
  </si>
  <si>
    <t>1291659083</t>
  </si>
  <si>
    <t>84</t>
  </si>
  <si>
    <t>553315310</t>
  </si>
  <si>
    <t>zárubeň ocelová pro sádrokarton 125 700 L/P</t>
  </si>
  <si>
    <t>1373451652</t>
  </si>
  <si>
    <t>85</t>
  </si>
  <si>
    <t>553315210</t>
  </si>
  <si>
    <t>zárubeň ocelová pro sádrokarton 100 700 L/P</t>
  </si>
  <si>
    <t>1080167048</t>
  </si>
  <si>
    <t>86</t>
  </si>
  <si>
    <t>998763101</t>
  </si>
  <si>
    <t>Přesun hmot pro dřevostavby stanovený z hmotnosti přesunovaného materiálu vodorovná dopravní vzdálenost do 50 m v objektech výšky přes 6 do 12 m</t>
  </si>
  <si>
    <t>-891829044</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</si>
  <si>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U přesunu stanoveného procentní sazbou se ztížení přesunu ocení individuálně. </t>
  </si>
  <si>
    <t>764</t>
  </si>
  <si>
    <t>Konstrukce klempířské</t>
  </si>
  <si>
    <t>87</t>
  </si>
  <si>
    <t>764246443</t>
  </si>
  <si>
    <t>Oplechování parapetů z titanzinkového předzvětralého plechu rovných celoplošně lepené, bez rohů rš 250 mm</t>
  </si>
  <si>
    <t>-1714485193</t>
  </si>
  <si>
    <t>766</t>
  </si>
  <si>
    <t>Konstrukce truhlářské</t>
  </si>
  <si>
    <t>88</t>
  </si>
  <si>
    <t>766622115</t>
  </si>
  <si>
    <t>Montáž oken plastových včetně montáže rámu na polyuretanovou pěnu plochy přes 1 m2 pevných do zdiva, výšky do 1,5 m</t>
  </si>
  <si>
    <t>-1198292383</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</si>
  <si>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Tepelnou izolaci mezi ostěním a rámem okna je možné ocenit položkami 766 62 - 9 . . Příplatek k cenám za tepelnou izolaci mezi ostěním a rámem okna jsou započteny náklady na izolaci vnější i vnitřní. 3. Délka izolace se určuje v metrech délky rámu okna. </t>
  </si>
  <si>
    <t>1,2*1,5*7</t>
  </si>
  <si>
    <t>89</t>
  </si>
  <si>
    <t>611400280</t>
  </si>
  <si>
    <t>okno plastové dvoukřídlé otvíravé a vyklápěcí 120 x 150 cm</t>
  </si>
  <si>
    <t>-994916088</t>
  </si>
  <si>
    <t>90</t>
  </si>
  <si>
    <t>590712180</t>
  </si>
  <si>
    <t>fólie okenní butylová vzduchotěsná izolační, 150 mm, role 15 m</t>
  </si>
  <si>
    <t>1361997385</t>
  </si>
  <si>
    <t>91</t>
  </si>
  <si>
    <t>766660001</t>
  </si>
  <si>
    <t>Montáž dveřních křídel dřevěných nebo plastových otevíravých do ocelové zárubně povrchově upravených jednokřídlových, šířky do 800 mm</t>
  </si>
  <si>
    <t>700904873</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</si>
  <si>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-0311 až -0324 jsou započtené i náklady na osazení kování, vodícího trnu, dorazů, seřízení pojezdů a následné vyrovnání a seřízení dveřních křídel. 4. V cenách -0351 až -0358 jsou započtené i náklady na osazení kování, vodícího trnu, dorazů, seřízení pojezdů na stěnu a následné vyrovnání a seřízení dveřních křídel. 5. V ceně -0722 je započtena montáž zámku, zámkové vložky a osazení štítku s klikou 6.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</si>
  <si>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92</t>
  </si>
  <si>
    <t>611628010</t>
  </si>
  <si>
    <t>dveře vnitřní hladké foliované dub/buk plné 1křídlové 70x197 cm</t>
  </si>
  <si>
    <t>-771761208</t>
  </si>
  <si>
    <t>93</t>
  </si>
  <si>
    <t>611628020</t>
  </si>
  <si>
    <t>dveře vnitřní hladké foliované dub/buk plné 1křídlové 80x197 cm</t>
  </si>
  <si>
    <t>-1894881952</t>
  </si>
  <si>
    <t>94</t>
  </si>
  <si>
    <t>766660002</t>
  </si>
  <si>
    <t>Montáž dveřních křídel dřevěných nebo plastových otevíravých do ocelové zárubně povrchově upravených jednokřídlových, šířky přes 800 mm</t>
  </si>
  <si>
    <t>-1207707683</t>
  </si>
  <si>
    <t>95</t>
  </si>
  <si>
    <t>611628030</t>
  </si>
  <si>
    <t>dveře vnitřní hladké foliované dub/buk plné 1křídlové 90x197 cm</t>
  </si>
  <si>
    <t>-35574046</t>
  </si>
  <si>
    <t>96</t>
  </si>
  <si>
    <t>549146100</t>
  </si>
  <si>
    <t>kování vrchní dveřní klika včetně rozet a montážního materiálu R BB nerez PK</t>
  </si>
  <si>
    <t>-1695747845</t>
  </si>
  <si>
    <t>97</t>
  </si>
  <si>
    <t>549250150</t>
  </si>
  <si>
    <t>zámek stavební zadlabací dozický 02-03 L Zn</t>
  </si>
  <si>
    <t>-214237398</t>
  </si>
  <si>
    <t>98</t>
  </si>
  <si>
    <t>766681115</t>
  </si>
  <si>
    <t>Montáž zárubní dřevěných, plastových nebo z lamina rámových, pro dveře jednokřídlové, šířky přes 900 mm</t>
  </si>
  <si>
    <t>677236980</t>
  </si>
  <si>
    <t xml:space="preserve">Poznámka k souboru cen:
1. V cenách montáže zárubní jsou započteny i náklady na zaměření, vyklínování, horizontální i vertikální vyrovnání zárubně, ukotvení a vyplnění spáry mezi rámem a ostěním polyuretanovou pěnou, včetně zednického začištění. </t>
  </si>
  <si>
    <t>99</t>
  </si>
  <si>
    <t>61144163R</t>
  </si>
  <si>
    <t>dveře plastové vchodové 1křídlové otevíravé 1000x2100 mmm vč. kování a zámku</t>
  </si>
  <si>
    <t>-1585849378</t>
  </si>
  <si>
    <t>P</t>
  </si>
  <si>
    <t>Poznámka k položce:
D1, D3</t>
  </si>
  <si>
    <t>766681122</t>
  </si>
  <si>
    <t>Montáž zárubní dřevěných, plastových nebo z lamina rámových, pro dveře dvoukřídlové, rozměru 1450 x 1970 mm</t>
  </si>
  <si>
    <t>2145510960</t>
  </si>
  <si>
    <t>101</t>
  </si>
  <si>
    <t>611441540</t>
  </si>
  <si>
    <t>dveře plastové terasové 2křídlové OS 175x210 cm vč. kování a zámku</t>
  </si>
  <si>
    <t>1802920772</t>
  </si>
  <si>
    <t>Poznámka k položce:
D2</t>
  </si>
  <si>
    <t>102</t>
  </si>
  <si>
    <t>766694112</t>
  </si>
  <si>
    <t>Montáž ostatních truhlářských konstrukcí parapetních desek dřevěných nebo plastových šířky do 300 mm, délky přes 1000 do 1600 mm</t>
  </si>
  <si>
    <t>-193146650</t>
  </si>
  <si>
    <t xml:space="preserve">Poznámka k souboru cen:
1. Cenami -8111 a -8112 se oceňuje montáž vrat oboru JKPOV 611. 2. Cenami -97 . . nelze oceňovat venkovní krycí lišty balkónových dveří; tato montáž se oceňuje cenou -1610. </t>
  </si>
  <si>
    <t>103</t>
  </si>
  <si>
    <t>607941000</t>
  </si>
  <si>
    <t>deska parapetní dřevotřísková vnitřní 0,15 x 1 m</t>
  </si>
  <si>
    <t>1940823358</t>
  </si>
  <si>
    <t>7,000*1,2</t>
  </si>
  <si>
    <t>104</t>
  </si>
  <si>
    <t>998766101</t>
  </si>
  <si>
    <t>Přesun hmot pro konstrukce truhlářské stanovený z hmotnosti přesunovaného materiálu vodorovná dopravní vzdálenost do 50 m v objektech výšky do 6 m</t>
  </si>
  <si>
    <t>1695426702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</si>
  <si>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</si>
  <si>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t>
  </si>
  <si>
    <t>Konstrukce zámečnické</t>
  </si>
  <si>
    <t>105</t>
  </si>
  <si>
    <t>767122112</t>
  </si>
  <si>
    <t>Montáž stěn a příček s výplní drátěnou sítí spojených svařováním</t>
  </si>
  <si>
    <t>-128454659</t>
  </si>
  <si>
    <t xml:space="preserve">Poznámka k souboru cen:
1. V cenách nejsou započteny náklady na: a) oplechování a úpravu otvorů, b) montáž doplňků dveří; tyto práce se oceňují cenami 767 64-9191 až -9196 Montáž doplňků dveří. </t>
  </si>
  <si>
    <t>(7,35+2,9)*2,7</t>
  </si>
  <si>
    <t>106</t>
  </si>
  <si>
    <t>31324744R</t>
  </si>
  <si>
    <t>Stěna z pletiva 50x50x2 v rámech z profilu 20x30x1 kotvená do podlahy
Dodávka vč. dveří a zámku</t>
  </si>
  <si>
    <t>-1958001454</t>
  </si>
  <si>
    <t>107</t>
  </si>
  <si>
    <t>767122812</t>
  </si>
  <si>
    <t>Demontáž stěn a příček s výplní z drátěné sítě svařovaných</t>
  </si>
  <si>
    <t>1404630908</t>
  </si>
  <si>
    <t>4,4*4,3</t>
  </si>
  <si>
    <t>108</t>
  </si>
  <si>
    <t>76713111R</t>
  </si>
  <si>
    <t>Dodávka a montáž plechových šatních skříněk dvojitých 600x1875x500mm s lavičkou, otočný zámek</t>
  </si>
  <si>
    <t>1027124602</t>
  </si>
  <si>
    <t>109</t>
  </si>
  <si>
    <t>767134802</t>
  </si>
  <si>
    <t>Demontáž stěn a příček z plechu oplechování stěn plechy šroubovanými</t>
  </si>
  <si>
    <t>1715620515</t>
  </si>
  <si>
    <t>17,85*4,6*2</t>
  </si>
  <si>
    <t>-3,6*3,6*3</t>
  </si>
  <si>
    <t>-3,6*0,6*2-3,6*3,0</t>
  </si>
  <si>
    <t>-4,2*4,6*3-8,7*1</t>
  </si>
  <si>
    <t>110</t>
  </si>
  <si>
    <t>767135831</t>
  </si>
  <si>
    <t>Demontáž stěn a příček z plechu roštu pro oplechování z lamel</t>
  </si>
  <si>
    <t>-1573559987</t>
  </si>
  <si>
    <t>111</t>
  </si>
  <si>
    <t>767581803</t>
  </si>
  <si>
    <t>Demontáž podhledů tvarovaných plechů</t>
  </si>
  <si>
    <t>-1524977025</t>
  </si>
  <si>
    <t>258,64</t>
  </si>
  <si>
    <t>112</t>
  </si>
  <si>
    <t>767585101</t>
  </si>
  <si>
    <t>Montáž kovových podhledů doplňků podhledů pomocných konstrukcí z tenkostěnných profilů připevněných svařováním</t>
  </si>
  <si>
    <t>-707143278</t>
  </si>
  <si>
    <t xml:space="preserve">Poznámka k souboru cen:
1. Cenami -5114 a -5115 se oceňuje jen úprava lamel a kazet na obvodu ploch projektovaných kosoúhlých nebo zakřivených konstrukcí. 2. Cenami -5101 až -5103 nelze oceňovat pomocné konstrukce z válcovaných profilů; tyto práce se oceňují cenami souboru cen 767 99- Montáž ostatních atypických zámečnických konstrukcí. 3. V cenách -3341 až -4703 není započtena montáž doplňků podhledů; tyto práce se oceňují cenami souboru cen 767 58-51 Montáž doplňků podhledů pomocných konstrukcí. </t>
  </si>
  <si>
    <t>235/0,8</t>
  </si>
  <si>
    <t>113</t>
  </si>
  <si>
    <t>145501520</t>
  </si>
  <si>
    <t>profil ocelový obdélníkový svařovaný 60x40x2 mm</t>
  </si>
  <si>
    <t>-1398975520</t>
  </si>
  <si>
    <t>293,75*0,0037</t>
  </si>
  <si>
    <t>114</t>
  </si>
  <si>
    <t>767631800</t>
  </si>
  <si>
    <t>Demontáž oken pro beztmelé zasklení se zasklením</t>
  </si>
  <si>
    <t>1672902592</t>
  </si>
  <si>
    <t>3,6*0,6*2</t>
  </si>
  <si>
    <t>3,6*3</t>
  </si>
  <si>
    <t>115</t>
  </si>
  <si>
    <t>998767101</t>
  </si>
  <si>
    <t>Přesun hmot pro zámečnické konstrukce stanovený z hmotnosti přesunovaného materiálu vodorovná dopravní vzdálenost do 50 m v objektech výšky do 6 m</t>
  </si>
  <si>
    <t>-459261885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</si>
  <si>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</si>
  <si>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771</t>
  </si>
  <si>
    <t>Podlahy z dlaždic</t>
  </si>
  <si>
    <t>116</t>
  </si>
  <si>
    <t>771574115</t>
  </si>
  <si>
    <t>Montáž podlah z dlaždic keramických lepených flexibilním lepidlem režných nebo glazovaných hladkých přes 19 do 22 ks/ m2</t>
  </si>
  <si>
    <t>-2105447450</t>
  </si>
  <si>
    <t>117</t>
  </si>
  <si>
    <t>597614080</t>
  </si>
  <si>
    <t>dlaždice keramické slinuté neglazované mrazuvzdorné  29,8 x 29,8 x 0,9 cm</t>
  </si>
  <si>
    <t>-875812932</t>
  </si>
  <si>
    <t>235,3*1,05 'Přepočtené koeficientem množství</t>
  </si>
  <si>
    <t>118</t>
  </si>
  <si>
    <t>771591111</t>
  </si>
  <si>
    <t>Podlahy - ostatní práce penetrace podkladu</t>
  </si>
  <si>
    <t>1741892071</t>
  </si>
  <si>
    <t xml:space="preserve">Poznámka k souboru cen:
1. Množství měrných jednotek u ceny -1185 se stanoví podle počtu řezaných dlaždic, nezávisle na jejich velikosti. 2. Položkou -1185 lze ocenit provádění více řezů na jednom kusu dlažby. </t>
  </si>
  <si>
    <t>119</t>
  </si>
  <si>
    <t>998771101</t>
  </si>
  <si>
    <t>Přesun hmot pro podlahy z dlaždic stanovený z hmotnosti přesunovaného materiálu vodorovná dopravní vzdálenost do 50 m v objektech výšky do 6 m</t>
  </si>
  <si>
    <t>-471693679</t>
  </si>
  <si>
    <t>781</t>
  </si>
  <si>
    <t>Dokončovací práce - obklady</t>
  </si>
  <si>
    <t>120</t>
  </si>
  <si>
    <t>781414111</t>
  </si>
  <si>
    <t>Montáž obkladů vnitřních stěn z obkladaček a dekorů (listel) pórovinových lepených flexibilním lepidlem z obkladaček pravoúhlých do 22 ks/m2</t>
  </si>
  <si>
    <t>2107623836</t>
  </si>
  <si>
    <t>((4,15+1,9)*2+1,5*2)*1,8-1,4*2-1,6</t>
  </si>
  <si>
    <t>(4,325+5,38)*2*1,8</t>
  </si>
  <si>
    <t>(0,9*6+0,4*3+0,5*3+0,1+1,2*6+0,6)*1,8</t>
  </si>
  <si>
    <t>(2,25+3,25)*2*1,8</t>
  </si>
  <si>
    <t>(1,5*4+0,9*2)*1,8</t>
  </si>
  <si>
    <t>(0,9*3*3+0,9+1+0,9)*1,8</t>
  </si>
  <si>
    <t>(4,3+4+1,7)*1,8</t>
  </si>
  <si>
    <t>121</t>
  </si>
  <si>
    <t>597610390</t>
  </si>
  <si>
    <t>obkládačky keramické - koupelny  (bílé i barevné) 20 x 25 x 0,68 cm I. j.</t>
  </si>
  <si>
    <t>576085750</t>
  </si>
  <si>
    <t>157,978*1,1 'Přepočtené koeficientem množství</t>
  </si>
  <si>
    <t>122</t>
  </si>
  <si>
    <t>781491111</t>
  </si>
  <si>
    <t>Ostatní prvky plastové profily ukončovací a dilatační kladené do malty rohové</t>
  </si>
  <si>
    <t>538317196</t>
  </si>
  <si>
    <t xml:space="preserve">Poznámka k souboru cen:
1. Množství měrných jednotek u ceny -5185 se stanoví podle počtu řezaných obkladaček, nezávisle na jejich velikosti. 2. Položkou -5185 lze ocenit provádění více řezů na jednom kusu obkladu. </t>
  </si>
  <si>
    <t>19*1,8</t>
  </si>
  <si>
    <t>123</t>
  </si>
  <si>
    <t>781491511</t>
  </si>
  <si>
    <t>Ostatní prvky plastové profily ukončovací a dilatační kladené do malty ukončovací</t>
  </si>
  <si>
    <t>4439037</t>
  </si>
  <si>
    <t>124</t>
  </si>
  <si>
    <t>998781101</t>
  </si>
  <si>
    <t>Přesun hmot pro obklady keramické stanovený z hmotnosti přesunovaného materiálu vodorovná dopravní vzdálenost do 50 m v objektech výšky do 6 m</t>
  </si>
  <si>
    <t>574319564</t>
  </si>
  <si>
    <t>783</t>
  </si>
  <si>
    <t>Dokončovací práce - nátěry</t>
  </si>
  <si>
    <t>125</t>
  </si>
  <si>
    <t>783315101</t>
  </si>
  <si>
    <t>Mezinátěr zámečnických konstrukcí jednonásobný syntetický standardní</t>
  </si>
  <si>
    <t>-2034809349</t>
  </si>
  <si>
    <t>5*0,3*17</t>
  </si>
  <si>
    <t>126</t>
  </si>
  <si>
    <t>783317101</t>
  </si>
  <si>
    <t>Krycí nátěr (email) zámečnických konstrukcí jednonásobný syntetický standardní</t>
  </si>
  <si>
    <t>1906433018</t>
  </si>
  <si>
    <t>784</t>
  </si>
  <si>
    <t>Dokončovací práce - malby a tapety</t>
  </si>
  <si>
    <t>127</t>
  </si>
  <si>
    <t>784121001</t>
  </si>
  <si>
    <t>Oškrabání malby v místnostech výšky do 3,80 m</t>
  </si>
  <si>
    <t>94532045</t>
  </si>
  <si>
    <t xml:space="preserve">Poznámka k souboru cen:
1. Cenami souboru cen se oceňuje jakýkoli počet současně škrabaných vrstev barvy. </t>
  </si>
  <si>
    <t>128</t>
  </si>
  <si>
    <t>784181101</t>
  </si>
  <si>
    <t>Penetrace podkladu jednonásobná základní akrylátová v místnostech výšky do 3,80 m</t>
  </si>
  <si>
    <t>1215393300</t>
  </si>
  <si>
    <t>129</t>
  </si>
  <si>
    <t>784211101</t>
  </si>
  <si>
    <t>Malby z malířských směsí otěruvzdorných za mokra dvojnásobné, bílé za mokra otěruvzdorné výborně v místnostech výšky do 3,80 m</t>
  </si>
  <si>
    <t>1547037166</t>
  </si>
  <si>
    <t>434</t>
  </si>
  <si>
    <t>14,5*2,7*5+4,35*2,7*4</t>
  </si>
  <si>
    <t>20161003b - ZTI</t>
  </si>
  <si>
    <t xml:space="preserve">    4 - Vodorovné konstrukce</t>
  </si>
  <si>
    <t xml:space="preserve">    8 - Trubní vedení</t>
  </si>
  <si>
    <t xml:space="preserve">    721 - Zdravotechnika - vnitřní kanalizace</t>
  </si>
  <si>
    <t xml:space="preserve">    726 - Zdravotechnika - předstěnové instalace</t>
  </si>
  <si>
    <t>673135801</t>
  </si>
  <si>
    <t>2*2+2*1</t>
  </si>
  <si>
    <t>131201101</t>
  </si>
  <si>
    <t>Hloubení nezapažených jam a zářezů s urovnáním dna do předepsaného profilu a spádu v hornině tř. 3 do 100 m3</t>
  </si>
  <si>
    <t>-691715844</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</si>
  <si>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</si>
  <si>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2*2*1,5</t>
  </si>
  <si>
    <t>132201101</t>
  </si>
  <si>
    <t>Hloubení zapažených i nezapažených rýh šířky do 600 mm s urovnáním dna do předepsaného profilu a spádu v hornině tř. 3 do 100 m3</t>
  </si>
  <si>
    <t>-149539289</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</si>
  <si>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</si>
  <si>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(10,5+1,3+7,5)*0,6*1</t>
  </si>
  <si>
    <t>(1+1+6+9)*0,4*0,4</t>
  </si>
  <si>
    <t>162701105</t>
  </si>
  <si>
    <t>Vodorovné přemístění výkopku nebo sypaniny po suchu na obvyklém dopravním prostředku, bez naložení výkopku, avšak se složením bez rozhrnutí z horniny tř. 1 až 4 na vzdálenost přes 9 000 do 10 000 m</t>
  </si>
  <si>
    <t>101496280</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</si>
  <si>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</si>
  <si>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20,3-11,713</t>
  </si>
  <si>
    <t>-702483482</t>
  </si>
  <si>
    <t>14,3+6-1,838-5,514</t>
  </si>
  <si>
    <t>-(PI*0,55*0,55*1,3)</t>
  </si>
  <si>
    <t>175102101</t>
  </si>
  <si>
    <t>Obsypání potrubí při překopech inženýrských sítí objemu do 10 m3 sypaninou z vhodných hornin tř. 1 až 4 nebo materiálem připraveným podél výkopu ve vzdálenosti do 3 m od jeho kraje, pro jakoukoliv hloubku výkopu a míru zhutnění bez prohození sypaniny</t>
  </si>
  <si>
    <t>-1295384918</t>
  </si>
  <si>
    <t xml:space="preserve">Poznámka k souboru cen:
1. Ceny jsou určeny pouze pro případy havárií, přeložek nebo běžných oprav inženýrských sítí. 2. Ceny nelze použít v rámci výstavby nových inženýrských sítí. 3.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viz příloha č. 2 katalogu 827-1. 4. Míru zhutnění předepisuje projekt. 5. V cenách nejsou zahrnuty náklady na nakupovanou sypaninu. Tato se oceňuje ve specifikaci. </t>
  </si>
  <si>
    <t>(10,5+1,3+7,5)*0,6*0,3</t>
  </si>
  <si>
    <t>(1+1+6+9)*0,4*0,3</t>
  </si>
  <si>
    <t>583313460</t>
  </si>
  <si>
    <t>kamenivo těžené drobné frakce 0-4</t>
  </si>
  <si>
    <t>477916198</t>
  </si>
  <si>
    <t>5,514*2 'Přepočtené koeficientem množství</t>
  </si>
  <si>
    <t>Vodorovné konstrukce</t>
  </si>
  <si>
    <t>451572111</t>
  </si>
  <si>
    <t>Lože pod potrubí, stoky a drobné objekty v otevřeném výkopu z kameniva drobného těženého 0 až 4 mm</t>
  </si>
  <si>
    <t>1444147793</t>
  </si>
  <si>
    <t xml:space="preserve">Poznámka k souboru cen:
1. Ceny -1111 a -1192 lze použít i pro zřízení sběrných vrstev nad drenážními trubkami. 2. V cenách -5111 a -1192 jsou započteny i náklady na prohození výkopku získaného při zemních pracích. </t>
  </si>
  <si>
    <t>(10,5+1,3+7,5)*0,6*0,1</t>
  </si>
  <si>
    <t>(1+1+6+9)*0,4*0,1</t>
  </si>
  <si>
    <t>566901133</t>
  </si>
  <si>
    <t>Vyspravení podkladu po překopech inženýrských sítí plochy do 15 m2 s rozprostřením a zhutněním štěrkodrtí tl. 200 mm</t>
  </si>
  <si>
    <t>648474570</t>
  </si>
  <si>
    <t xml:space="preserve">Poznámka k souboru cen:
1. Ceny jsou určeny pro vyspravení podkladů po překopech pro inženýrské sítětrvalé i dočasné (předepíše-li je projekt). 2. Ceny jsou určeny pouze pro případy havárií, přeložek nebo běžných oprav inženýrských sítí. 3. Ceny nelze použít v rámci výstavby nových inženýrských sítí. 4. V cenách nejsou započteny náklady na příp. nutný spojovací postřik, který se oceňuje cenami souboru cen 573 2.-11 Postřik živičný spojovací části A01 tohoto katalogu. </t>
  </si>
  <si>
    <t>2*2+0,5*9+2*0,8</t>
  </si>
  <si>
    <t>566901161</t>
  </si>
  <si>
    <t>Vyspravení podkladu po překopech inženýrských sítí plochy do 15 m2 s rozprostřením a zhutněním obalovaným kamenivem ACP (OK) tl. 100 mm</t>
  </si>
  <si>
    <t>194499585</t>
  </si>
  <si>
    <t>572340112</t>
  </si>
  <si>
    <t>Vyspravení krytu komunikací po překopech inženýrských sítí plochy do 15 m2 asfaltovým betonem ACO (AB), po zhutnění tl. přes 50 do 70 mm</t>
  </si>
  <si>
    <t>-1883552429</t>
  </si>
  <si>
    <t xml:space="preserve">Poznámka k souboru cen:
1. Ceny jsou určeny pro vyspravení krytů po překopech pro inženýrské sítě trvalé i dočasné (předepíše-li to projekt). 2. Ceny jsou určeny pouze pro případy havárií, přeložek nebo běžných oprav inženýrských sítí. 3. Ceny nelze použít v rámci výstavby nových inženýrských sítí. 4. V cenách nejsou započteny náklady na: a) postřik živičný spojovací, který se oceňuje cenami souboru cen 573 2.-11 Postřik živičný spojovací části A 01 tohoto katalogu, b) zdrsňovací posyp, který se oceňuje cenami 578 90-112 Zdrsňovací posyp litého asfaltu z kameniva drobného drceného obaleného asfaltem při překopech inženýrských sítí, 572 40-41 Posyp živičného podkladu nebo krytu části C 01 tohoto katalogu. </t>
  </si>
  <si>
    <t>Trubní vedení</t>
  </si>
  <si>
    <t>837352221</t>
  </si>
  <si>
    <t>Montáž kameninových tvarovek na potrubí z trub kameninových v otevřeném výkopu s integrovaným těsněním jednoosých DN 200</t>
  </si>
  <si>
    <t>-355169767</t>
  </si>
  <si>
    <t xml:space="preserve">Poznámka k souboru cen:
1. Ceny jsou určeny pro montáž tvarovek v otevřeném výkopu jakéhokoliv sklonu. 2. Pro volbu ceny u odbočných tvarovek je rozhodující DN hlavního řadu; u jednoosých větší DN. 3. V cenách nejsou započteny náklady na dodání tvarovek a těsnícího materiálu, který je součástí tvarovek. Tyto náklady se oceňují ve specifikaci. </t>
  </si>
  <si>
    <t>597108430</t>
  </si>
  <si>
    <t>trouba kameninová glazovaná zkrácená DN200mm L60(75)cm třída 160 spojovací systém F,C</t>
  </si>
  <si>
    <t>-1659405099</t>
  </si>
  <si>
    <t>1*1,015 'Přepočtené koeficientem množství</t>
  </si>
  <si>
    <t>597108730</t>
  </si>
  <si>
    <t>-664527249</t>
  </si>
  <si>
    <t>837355121</t>
  </si>
  <si>
    <t>Výsek a montáž kameninové odbočné tvarovky na kameninovém potrubí DN 200</t>
  </si>
  <si>
    <t>-1906323347</t>
  </si>
  <si>
    <t xml:space="preserve">Poznámka k souboru cen:
1. Ceny jsou určeny pro dodatečné osazení odbočné tvarovky na dosavadním potrubí. 2. V cenách jsou započteny i náklady na odsekání betonu a nové obetonování betonem tř. C 8/10. 3. V cenách nejsou započteny náklady na dodání kameninové trouby a kameninové tvarovky; tyto náklady se oceňují ve specifikaci. Ztratné lze u trub dohodnout ve výši 1,5 %. </t>
  </si>
  <si>
    <t>894201120</t>
  </si>
  <si>
    <t>Ostatní konstrukce na trubním vedení z prostého betonu dno šachet tloušťky přes 200 mm z betonu bez zvýšených nároků na prostředí tř. C 20/25</t>
  </si>
  <si>
    <t>2120221683</t>
  </si>
  <si>
    <t xml:space="preserve">Poznámka k souboru cen:
1. Bednění stěny šachet se oceňuje cenami souboru cen 894 50-.. Bednění konstrukcí na trubním vedení této části katalogu. 2. Bednění žlabu se oceňuje cenami souboru cen 351 35-11 Vnitřní bednění spodní části stok části A 03. </t>
  </si>
  <si>
    <t>(PI*0,75*0,75*0,5)</t>
  </si>
  <si>
    <t>894201220</t>
  </si>
  <si>
    <t>Ostatní konstrukce na trubním vedení z prostého betonu stěny šachet tloušťky přes 200 mm z betonu bez zvýšených nároků na prostředí tř. C 20/25</t>
  </si>
  <si>
    <t>1909835465</t>
  </si>
  <si>
    <t>(PI*0,8*(0,75*0,75-0,5*0,5))</t>
  </si>
  <si>
    <t>894401211</t>
  </si>
  <si>
    <t>Osazení betonových dílců pro šachty skruží rovných</t>
  </si>
  <si>
    <t>CS ÚRS 2016 01</t>
  </si>
  <si>
    <t>-1135766443</t>
  </si>
  <si>
    <t>592241600</t>
  </si>
  <si>
    <t>prefabrikáty pro vstupní šachty a drenážní šachtice (betonové a železobetonové) šachty pro odpadní kanály a potrubí uložená v zemi skruže s ocelovými stupadly s PE povlakem TBS-Q 1000/250/120 SP  100 x 25 x 12</t>
  </si>
  <si>
    <t>-988861166</t>
  </si>
  <si>
    <t>592243480</t>
  </si>
  <si>
    <t>Prefabrikáty pro vstupní šachty a drenážní šachtice (betonové a železobetonové) šachty pro odpadní kanály a potrubí uložená v zemi těsnění elastomerové pro spojení šachetních dílů EMT DN 1000</t>
  </si>
  <si>
    <t>530628644</t>
  </si>
  <si>
    <t>894402211</t>
  </si>
  <si>
    <t>Osazení betonových dílců pro šachty skruží přechodových</t>
  </si>
  <si>
    <t>850882341</t>
  </si>
  <si>
    <t>592243120</t>
  </si>
  <si>
    <t>konus šachetní betonový TBR-Q.1 100-63/58/12 KPS 100x62,5x58 cm</t>
  </si>
  <si>
    <t>1479365459</t>
  </si>
  <si>
    <t>894502401</t>
  </si>
  <si>
    <t>Bednění konstrukcí na trubním vedení stěn šachet kruhových oboustranné</t>
  </si>
  <si>
    <t>460704261</t>
  </si>
  <si>
    <t>(2*PI*0,75*1,3)</t>
  </si>
  <si>
    <t>(2*PI*0,5*0,8)</t>
  </si>
  <si>
    <t>894608211</t>
  </si>
  <si>
    <t>Výztuž šachet ze svařovaných sítí typu Kari</t>
  </si>
  <si>
    <t>-717513535</t>
  </si>
  <si>
    <t>899304111</t>
  </si>
  <si>
    <t>Osazení poklopů železobetonových včetně rámů jakékoliv hmotnosti</t>
  </si>
  <si>
    <t>-1796366171</t>
  </si>
  <si>
    <t>552414060</t>
  </si>
  <si>
    <t>poklop šachtový s rámem DN600 třída D 400,  s odvětráním</t>
  </si>
  <si>
    <t>565265374</t>
  </si>
  <si>
    <t>919121213</t>
  </si>
  <si>
    <t>Utěsnění dilatačních spár zálivkou za studena v cementobetonovém nebo živičném krytu včetně adhezního nátěru bez těsnicího profilu pod zálivkou, pro komůrky šířky 10 mm, hloubky 25 mm</t>
  </si>
  <si>
    <t>631376664</t>
  </si>
  <si>
    <t xml:space="preserve">Poznámka k souboru cen:
1. V cenách jsou započteny i náklady na vyčištění spár před těsněním a zalitím a náklady na impregnaci, těsnění a zalití spár včetně dodání hmot. </t>
  </si>
  <si>
    <t>8+8+4+1,5</t>
  </si>
  <si>
    <t>-1238573860</t>
  </si>
  <si>
    <t>721</t>
  </si>
  <si>
    <t>Zdravotechnika - vnitřní kanalizace</t>
  </si>
  <si>
    <t>721173401</t>
  </si>
  <si>
    <t>Potrubí z plastových trub PVC SN4 svodné (ležaté) DN 100</t>
  </si>
  <si>
    <t>-831686080</t>
  </si>
  <si>
    <t xml:space="preserve">Poznámka k souboru cen:
1. Cenami -3315 až -3317 se oceňuje svislé potrubí od střešního vtoku po čisticí kus. 2. Ochrany odpadního a připojovacího potrubí z plastových trub se oceňují cenami souboru cen 722 18- . . Ochrana potrubí, části A 02. 3. V cenách potrubí z polyetylenových trub jsou započteny náklady na montáž kotevních prvků, jejich dodání se oceňuje ve specifikaci. </t>
  </si>
  <si>
    <t>721173402</t>
  </si>
  <si>
    <t>Potrubí z plastových trub PVC SN4 svodné (ležaté) DN 125</t>
  </si>
  <si>
    <t>1137076518</t>
  </si>
  <si>
    <t>7,5+8+6+1,5</t>
  </si>
  <si>
    <t>721173403</t>
  </si>
  <si>
    <t>Potrubí z plastových trub PVC SN4 svodné (ležaté) DN 150</t>
  </si>
  <si>
    <t>240280851</t>
  </si>
  <si>
    <t>721173745</t>
  </si>
  <si>
    <t>Potrubí z plastových trub polyetylenové svařované větrací DN 80</t>
  </si>
  <si>
    <t>930413136</t>
  </si>
  <si>
    <t>721173746</t>
  </si>
  <si>
    <t>Potrubí z plastových trub polyetylenové svařované větrací DN 100</t>
  </si>
  <si>
    <t>-1705390139</t>
  </si>
  <si>
    <t>721174042</t>
  </si>
  <si>
    <t>Potrubí z plastových trub polypropylenové připojovací DN 40</t>
  </si>
  <si>
    <t>-1424244409</t>
  </si>
  <si>
    <t>721174043</t>
  </si>
  <si>
    <t>Potrubí z plastových trub polypropylenové připojovací DN 50</t>
  </si>
  <si>
    <t>287878827</t>
  </si>
  <si>
    <t>721174044</t>
  </si>
  <si>
    <t>Potrubí z plastových trub polypropylenové připojovací DN 70</t>
  </si>
  <si>
    <t>-1526447434</t>
  </si>
  <si>
    <t>721174045</t>
  </si>
  <si>
    <t>Potrubí z plastových trub polypropylenové připojovací DN 100</t>
  </si>
  <si>
    <t>1896185855</t>
  </si>
  <si>
    <t>721194104</t>
  </si>
  <si>
    <t>Vyměření přípojek na potrubí vyvedení a upevnění odpadních výpustek DN 40</t>
  </si>
  <si>
    <t>-1848557694</t>
  </si>
  <si>
    <t xml:space="preserve">Poznámka k souboru cen:
1. Cenami lze oceňovat i vyvedení a upevnění odpadních výpustek ke strojům a zařízením. 2. Potrubí odpadních výpustek se oceňují cenami souboru cen 721 17- . . Potrubí z plastových trub, části A 01. </t>
  </si>
  <si>
    <t>721194107</t>
  </si>
  <si>
    <t>Vyměření přípojek na potrubí vyvedení a upevnění odpadních výpustek DN 70</t>
  </si>
  <si>
    <t>-646090887</t>
  </si>
  <si>
    <t>721194109</t>
  </si>
  <si>
    <t>Vyměření přípojek na potrubí vyvedení a upevnění odpadních výpustek DN 100</t>
  </si>
  <si>
    <t>1762863034</t>
  </si>
  <si>
    <t>721212113</t>
  </si>
  <si>
    <t>Odtokové sprchové žlaby se zápachovou uzávěrkou a krycím roštem délky 900 mm</t>
  </si>
  <si>
    <t>353627136</t>
  </si>
  <si>
    <t>721273152</t>
  </si>
  <si>
    <t xml:space="preserve">Ventilační hlavice z polypropylenu (PP) DN 75 </t>
  </si>
  <si>
    <t>1600920911</t>
  </si>
  <si>
    <t>721273153</t>
  </si>
  <si>
    <t xml:space="preserve">Ventilační hlavice z polypropylenu (PP) DN 110 </t>
  </si>
  <si>
    <t>2102348640</t>
  </si>
  <si>
    <t>721274124</t>
  </si>
  <si>
    <t>Ventily přivzdušňovací odpadních potrubí vnitřní DN 110</t>
  </si>
  <si>
    <t>1594479872</t>
  </si>
  <si>
    <t>721290111</t>
  </si>
  <si>
    <t>Zkouška těsnosti kanalizace v objektech vodou do DN 125</t>
  </si>
  <si>
    <t>-1250383560</t>
  </si>
  <si>
    <t xml:space="preserve">Poznámka k souboru cen:
1. V ceně -0123 není započteno dodání média; jeho dodávka se oceňuje ve specifikaci. </t>
  </si>
  <si>
    <t>721290112</t>
  </si>
  <si>
    <t>Zkouška těsnosti kanalizace v objektech vodou DN 150 nebo DN 200</t>
  </si>
  <si>
    <t>-955429272</t>
  </si>
  <si>
    <t>721300922</t>
  </si>
  <si>
    <t>Pročištění ležatých svodů do DN 300</t>
  </si>
  <si>
    <t>2058122125</t>
  </si>
  <si>
    <t>12+25</t>
  </si>
  <si>
    <t>998721101</t>
  </si>
  <si>
    <t>Přesun hmot pro vnitřní kanalizace stanovený z hmotnosti přesunovaného materiálu vodorovná dopravní vzdálenost do 50 m v objektech výšky do 6 m</t>
  </si>
  <si>
    <t>-1979687393</t>
  </si>
  <si>
    <t>722174002</t>
  </si>
  <si>
    <t>Potrubí z plastových trubek z polypropylenu (PPR) svařovaných polyfuzně PN 16 (SDR 7,4) D 20 x 2,8</t>
  </si>
  <si>
    <t>-665383478</t>
  </si>
  <si>
    <t xml:space="preserve">Poznámka k souboru cen:
1. V cenách -4001 až -4088 jsou započteny náklady na montáž a dodávku potrubí a tvarovek. </t>
  </si>
  <si>
    <t>722174003</t>
  </si>
  <si>
    <t>Potrubí z plastových trubek z polypropylenu (PPR) svařovaných polyfuzně PN 16 (SDR 7,4) D 25 x 3,5</t>
  </si>
  <si>
    <t>-825041461</t>
  </si>
  <si>
    <t>722174022</t>
  </si>
  <si>
    <t>Potrubí z plastových trubek z polypropylenu (PPR) svařovaných polyfuzně PN 20 (SDR 6) D 20 x 3,4</t>
  </si>
  <si>
    <t>1496850208</t>
  </si>
  <si>
    <t>722181241</t>
  </si>
  <si>
    <t>Ochrana potrubí tepelně izolačními trubicemi z pěnového polyetylenu PE přilepenými v příčných a podélných spojích, tloušťky izolace přes 15 do 20 mm, vnitřního průměru izolace DN do 22 mm</t>
  </si>
  <si>
    <t>632190309</t>
  </si>
  <si>
    <t xml:space="preserve">Poznámka k souboru cen:
1. V cenách -1211 až -1255 jsou započteny i náklady na dodání tepelně izolačních trubic. </t>
  </si>
  <si>
    <t>722181242</t>
  </si>
  <si>
    <t>Ochrana potrubí tepelně izolačními trubicemi z pěnového polyetylenu PE přilepenými v příčných a podélných spojích, tloušťky izolace přes 15 do 20 mm, vnitřního průměru izolace DN přes 22 do 42 mm</t>
  </si>
  <si>
    <t>2126832278</t>
  </si>
  <si>
    <t>722181251</t>
  </si>
  <si>
    <t>Ochrana potrubí tepelně izolačními trubicemi z pěnového polyetylenu PE přilepenými v příčných a podélných spojích, tloušťky izolace přes 20 do 25 mm, vnitřního průměru izolace DN do 22 mm</t>
  </si>
  <si>
    <t>-2030459117</t>
  </si>
  <si>
    <t>722182012</t>
  </si>
  <si>
    <t>Podpůrný žlab pro potrubí průměru D 25</t>
  </si>
  <si>
    <t>869567090</t>
  </si>
  <si>
    <t xml:space="preserve">Poznámka k souboru cen:
1. V cenách jsou započítány náklady na dodávku a montáž podpůrného žlabu. 2. Ceny neobsahují náklady na zavěšení potrubí, ty jsou zahrnuty v cenách potrubí. </t>
  </si>
  <si>
    <t>722190401</t>
  </si>
  <si>
    <t>Zřízení přípojek na potrubí vyvedení a upevnění výpustek do DN 25</t>
  </si>
  <si>
    <t>597131502</t>
  </si>
  <si>
    <t xml:space="preserve">Poznámka k souboru cen:
1. Cenami -0401 až -0403 se oceňuje vyvedení a upevnění výpustek zařizovacích předmětů a výtokových armatur. 2. Potrubí vodovodních přípojek k zařizovacím předmětům, výtokovým armaturám, případně strojům a zařízením se oceňuje příslušnými cenami potrubí jako rozvod. </t>
  </si>
  <si>
    <t>6+4+19*2</t>
  </si>
  <si>
    <t>722220111</t>
  </si>
  <si>
    <t>Armatury s jedním závitem nástěnky pro výtokový ventil G 1/2</t>
  </si>
  <si>
    <t>-1510389835</t>
  </si>
  <si>
    <t xml:space="preserve">Poznámka k souboru cen:
1. Cenami -9101 až -9106 nelze oceňovat montáž nástěnek. 2. V cenách –0111 až -0122 je započteno i vyvedení a upevnění výpustek. </t>
  </si>
  <si>
    <t>722290226</t>
  </si>
  <si>
    <t>Zkoušky, proplach a desinfekce vodovodního potrubí zkoušky těsnosti vodovodního potrubí závitového do DN 50</t>
  </si>
  <si>
    <t>1441102999</t>
  </si>
  <si>
    <t xml:space="preserve">Poznámka k souboru cen:
1. Cenami se oceňují dílčí zkoušky těsnosti vodovodního potrubí, které bude v dalším pracovním postupu zakryto nebo se stane nepřístupným. 2. Cenami nelze oceňovat celkové zkoušky těsnosti rozvodů vodovodního potrubí. 3. V cenách je započteno i dodání vody, uzavření a zabezpečení konců potrubí. 4. V cenách -0234 a -0237 je započteno i dodání desinfekčního prostředku. </t>
  </si>
  <si>
    <t>168</t>
  </si>
  <si>
    <t>722290234</t>
  </si>
  <si>
    <t>Zkoušky, proplach a desinfekce vodovodního potrubí proplach a desinfekce vodovodního potrubí do DN 80</t>
  </si>
  <si>
    <t>1479143175</t>
  </si>
  <si>
    <t>998722101</t>
  </si>
  <si>
    <t>Přesun hmot pro vnitřní vodovod stanovený z hmotnosti přesunovaného materiálu vodorovná dopravní vzdálenost do 50 m v objektech výšky do 6 m</t>
  </si>
  <si>
    <t>-1991737853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</si>
  <si>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</si>
  <si>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725112022</t>
  </si>
  <si>
    <t>Zařízení záchodů klozety keramické závěsné na nosné stěny s hlubokým splachováním odpad vodorovný</t>
  </si>
  <si>
    <t>-805608618</t>
  </si>
  <si>
    <t xml:space="preserve">Poznámka k souboru cen:
1. V cenách -1351, -1361, -3124 není započten napájecí zdroj. 2. V cenách jsou započtená klozetová sedátka. </t>
  </si>
  <si>
    <t>725121502</t>
  </si>
  <si>
    <t>Pisoárové záchodky keramické bez splachovací nádrže urinál bez odsávání s otvorem pro ventil</t>
  </si>
  <si>
    <t>-2026672493</t>
  </si>
  <si>
    <t xml:space="preserve">Poznámka k souboru cen:
1. V cenách –1001, -1521, -1525, -1529, -2002 není započten napájecí zdroj. 2. V cenách -1501 a -1502 není započten ventil na oplach pisoáru. </t>
  </si>
  <si>
    <t>725211603</t>
  </si>
  <si>
    <t>Umyvadla keramická bez výtokových armatur se zápachovou uzávěrkou připevněná na stěnu šrouby bílá bez sloupu nebo krytu na sifon 600 mm</t>
  </si>
  <si>
    <t>-402710461</t>
  </si>
  <si>
    <t xml:space="preserve">Poznámka k souboru cen:
1. V cenách -2101 a -2102 je započteno i dodání zápachové uzávěrky. 2. V cenách –4112-14, -4141-43, -4151-56, -4161-63, -4211, 21, 31, není započten napájecí zdroj 3. V cenách -1651, -1656 a -1661, -1666 není započteno dodání skříňky. </t>
  </si>
  <si>
    <t>725291511</t>
  </si>
  <si>
    <t>Doplňky zařízení koupelen a záchodů plastové dávkovač tekutého mýdla na 350 ml</t>
  </si>
  <si>
    <t>-1502618038</t>
  </si>
  <si>
    <t>725291521</t>
  </si>
  <si>
    <t>Doplňky zařízení koupelen a záchodů plastové zásobník toaletních papírů</t>
  </si>
  <si>
    <t>-93677418</t>
  </si>
  <si>
    <t>725291531</t>
  </si>
  <si>
    <t>Doplňky zařízení koupelen a záchodů plastové zásobník papírových ručníků</t>
  </si>
  <si>
    <t>-966236812</t>
  </si>
  <si>
    <t>725331111</t>
  </si>
  <si>
    <t>Výlevky bez výtokových armatur a splachovací nádrže keramické se sklopnou plastovou mřížkou 425 mm</t>
  </si>
  <si>
    <t>-1005024104</t>
  </si>
  <si>
    <t>725532111</t>
  </si>
  <si>
    <t>Elektrické ohřívače zásobníkové beztlakové přepadové akumulační s pojistným ventilem závěsné svislé 20 l (2,0 kW) objem nádrže (příkon)</t>
  </si>
  <si>
    <t>2129965637</t>
  </si>
  <si>
    <t xml:space="preserve">Poznámka k souboru cen:
1. V cenách -1101 až -2220 a -9201 až -9206 je započteno upevnění zásobníků na příčky tl. 15 cm, na zdi a na nosné konstrukce. Osazení nosné konstrukce se oceňuje cenami katalogu 800-767 Konstrukce zámečnické. </t>
  </si>
  <si>
    <t>725532342</t>
  </si>
  <si>
    <t>Elektrické ohřívače zásobníkové beztlakové přepadové akumulační s pojistným ventilem stacionární 1,0 MPa objem nádrže (příkon) 500 l (3,0-6,0 kW)</t>
  </si>
  <si>
    <t>-1034719488</t>
  </si>
  <si>
    <t>725535211</t>
  </si>
  <si>
    <t>Elektrické ohřívače zásobníkové pojistné armatury pojistný ventil G 1/2</t>
  </si>
  <si>
    <t>760815715</t>
  </si>
  <si>
    <t>725819401</t>
  </si>
  <si>
    <t>Ventily montáž ventilů ostatních typů rohových s připojovací trubičkou G 1/2</t>
  </si>
  <si>
    <t>1541240834</t>
  </si>
  <si>
    <t>551410400</t>
  </si>
  <si>
    <t>ventil rohový mosazný DN 15 1/2"</t>
  </si>
  <si>
    <t>-1249179148</t>
  </si>
  <si>
    <t>725821312</t>
  </si>
  <si>
    <t>Baterie dřezové nástěnné pákové s otáčivým kulatým ústím a délkou ramínka 300 mm</t>
  </si>
  <si>
    <t>-1228593271</t>
  </si>
  <si>
    <t xml:space="preserve">Poznámka k souboru cen:
1. V ceně -1422 není započten napájecí zdroj. </t>
  </si>
  <si>
    <t>725822611</t>
  </si>
  <si>
    <t>Baterie umyvadlové stojánkové pákové bez výpusti</t>
  </si>
  <si>
    <t>-421826600</t>
  </si>
  <si>
    <t xml:space="preserve">Poznámka k souboru cen:
1. V cenách –2654, 56, -9101-9202 není započten napájecí zdroj. </t>
  </si>
  <si>
    <t>725841311</t>
  </si>
  <si>
    <t>Baterie sprchové nástěnné pákové</t>
  </si>
  <si>
    <t>942832095</t>
  </si>
  <si>
    <t xml:space="preserve">Poznámka k souboru cen:
1. V cenách –1353-54, -1414 není započten napájecí zdroj. </t>
  </si>
  <si>
    <t>998725101</t>
  </si>
  <si>
    <t>Přesun hmot pro zařizovací předměty stanovený z hmotnosti přesunovaného materiálu vodorovná dopravní vzdálenost do 50 m v objektech výšky do 6 m</t>
  </si>
  <si>
    <t>991750446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</si>
  <si>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</si>
  <si>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726</t>
  </si>
  <si>
    <t>Zdravotechnika - předstěnové instalace</t>
  </si>
  <si>
    <t>726111031</t>
  </si>
  <si>
    <t>Předstěnové instalační systémy pro zazdění do masivních zděných konstrukcí pro závěsné klozety ovládání zepředu, stavební výška 1080 mm</t>
  </si>
  <si>
    <t>-759597729</t>
  </si>
  <si>
    <t xml:space="preserve">Poznámka k souboru cen:
1. V cenách -1031, -1032 jsou započteny náklady na dodání ovládacích tlačítek. 2. V cenách -1202 až -1204 nejsou započteny náklady na dodání ovládacích tlačítek. 3. V cenách nejsou započteny náklady na dodávku zařizovacích předmětů. </t>
  </si>
  <si>
    <t>726131001</t>
  </si>
  <si>
    <t>Předstěnové instalační systémy do lehkých stěn s kovovou konstrukcí pro umyvadla stavební výšky 1120 mm se stojánkovou baterií</t>
  </si>
  <si>
    <t>-931988733</t>
  </si>
  <si>
    <t xml:space="preserve">Poznámka k souboru cen:
1. V ceně jsou započteny náklady na: -1021 dodání nožního tlačítka na podlahu, -1041 dodání ovládacího tlačítka a zvukoizolační soupravy, -1042 dodání ovládacího tlačítka, -1043 dodání krycí desky, ručního tlačítka a zvukoizolační soupravy, -1061 dodání ovládacího tlačítka a zvukoizolační soupravy. 2. V ceně nejsou započteny náklady na: -1043 dodání podpěrných prvků a madel, -1202 až -1204 dodání ovládacího tlačítka. 3. V cenách nejsou započteny náklady na dodávku zařizovacích předmětů. </t>
  </si>
  <si>
    <t>726131021</t>
  </si>
  <si>
    <t>Předstěnové instalační systémy do lehkých stěn s kovovou konstrukcí pro pisoáry stavební výška 1300 mm</t>
  </si>
  <si>
    <t>-903123378</t>
  </si>
  <si>
    <t>726131041</t>
  </si>
  <si>
    <t>Předstěnové instalační systémy do lehkých stěn s kovovou konstrukcí pro závěsné klozety ovládání zepředu, stavební výšky 1120 mm</t>
  </si>
  <si>
    <t>950476957</t>
  </si>
  <si>
    <t>998726111</t>
  </si>
  <si>
    <t>Přesun hmot pro instalační prefabrikáty stanovený z hmotnosti přesunovaného materiálu vodorovná dopravní vzdálenost do 50 m v objektech výšky do 6 m</t>
  </si>
  <si>
    <t>1056118165</t>
  </si>
  <si>
    <t>20161003c - UT a VZT</t>
  </si>
  <si>
    <t xml:space="preserve">    733 - Ústřední vytápění - rozvodné potrubí</t>
  </si>
  <si>
    <t xml:space="preserve">    734 - Ústřední vytápění - armatury</t>
  </si>
  <si>
    <t xml:space="preserve">    735 - Ústřední vytápění - otopná tělesa</t>
  </si>
  <si>
    <t xml:space="preserve">    751 - Vzduchotechnika</t>
  </si>
  <si>
    <t>VRN - Vedlejší rozpočtové náklady</t>
  </si>
  <si>
    <t xml:space="preserve">    VRN9 - Ostatní náklady</t>
  </si>
  <si>
    <t>713421211</t>
  </si>
  <si>
    <t>Montáž izolace tepelné potrubí, ohybů, armatur a přírub rohožemi v pletivu bez povrchové úpravy (izolační materiál ve specifikaci) v pozinkovaném šestihranném pletivu spojených ocelovým pozinkovaným drátem potrubí a ohybů jednovrstvá</t>
  </si>
  <si>
    <t>1274281910</t>
  </si>
  <si>
    <t>(2*PI*0,1*0,1+2*PI*0,1*1)*52</t>
  </si>
  <si>
    <t>631516720</t>
  </si>
  <si>
    <t>rohož izolační lamelová s jednostrannou Al fólií 55 kg/m3 tl.60 mm</t>
  </si>
  <si>
    <t>315326059</t>
  </si>
  <si>
    <t>722181231</t>
  </si>
  <si>
    <t>Ochrana potrubí tepelně izolačními trubicemi z pěnového polyetylenu PE přilepenými v příčných a podélných spojích, tloušťky izolace přes 10 do 15 mm, vnitřního průměru izolace DN do 22 mm</t>
  </si>
  <si>
    <t>-937732407</t>
  </si>
  <si>
    <t>-596072739</t>
  </si>
  <si>
    <t>733</t>
  </si>
  <si>
    <t>Ústřední vytápění - rozvodné potrubí</t>
  </si>
  <si>
    <t>733120815</t>
  </si>
  <si>
    <t>Demontáž potrubí z trubek ocelových hladkých D do 38</t>
  </si>
  <si>
    <t>1995310121</t>
  </si>
  <si>
    <t>733120826</t>
  </si>
  <si>
    <t>Demontáž potrubí z trubek ocelových hladkých D přes 60,3 do 89</t>
  </si>
  <si>
    <t>1238061298</t>
  </si>
  <si>
    <t>733121122</t>
  </si>
  <si>
    <t>Potrubí z trubek ocelových hladkých bezešvých tvářených za tepla nízkotlakých D 76/3,2</t>
  </si>
  <si>
    <t>1319699024</t>
  </si>
  <si>
    <t xml:space="preserve">Poznámka k souboru cen:
1. Cenami –2112 a -2113 se oceňuje rozvod potrubí jednotrubkových horizontálních soustav. 2. V cenách –2112 a -2113 je započteno úplné těleso spojky a příchytky potrubí. 3. V cenách –2112 a -2113 není započteno: a) krycí lišty potrubí vedeného nad podlahou, b) připojení horizontálního rozvodu na stoupací potrubí. 4. Cenami –2122 a -2123 se oceňuje napojení rozvodu na jednotlivá stoupací potrubí, popř. na měřicí nebo regulační armaturu přípojky topného okruhu. 5. V cenách –2122 a -2123 je započteno: a) úplné těleso přípojky, b) navaření hrdla přípojky. </t>
  </si>
  <si>
    <t>733194919</t>
  </si>
  <si>
    <t>Opravy rozvodů potrubí z trubek ocelových hladkých navaření odbočky na stávající potrubí odbočka D 60,3/2,9</t>
  </si>
  <si>
    <t>-1677603805</t>
  </si>
  <si>
    <t>733222202</t>
  </si>
  <si>
    <t>Potrubí z trubek měděných polotvrdých spojovaných tvrdým pájením D 15/1</t>
  </si>
  <si>
    <t>-1263084730</t>
  </si>
  <si>
    <t>733222203</t>
  </si>
  <si>
    <t>Potrubí z trubek měděných polotvrdých spojovaných tvrdým pájením D 18/1</t>
  </si>
  <si>
    <t>936600776</t>
  </si>
  <si>
    <t>733222204</t>
  </si>
  <si>
    <t>Potrubí z trubek měděných polotvrdých spojovaných tvrdým pájením D 22/1,0</t>
  </si>
  <si>
    <t>1254647958</t>
  </si>
  <si>
    <t>733222205</t>
  </si>
  <si>
    <t>Potrubí z trubek měděných polotvrdých spojovaných tvrdým pájením D 28/1,5</t>
  </si>
  <si>
    <t>1544770144</t>
  </si>
  <si>
    <t>733390801</t>
  </si>
  <si>
    <t>Demontáž potrubí z trubek plastových D do 25/2,3</t>
  </si>
  <si>
    <t>-1584865828</t>
  </si>
  <si>
    <t>998733101</t>
  </si>
  <si>
    <t>Přesun hmot pro rozvody potrubí stanovený z hmotnosti přesunovaného materiálu vodorovná dopravní vzdálenost do 50 m v objektech výšky do 6 m</t>
  </si>
  <si>
    <t>58699200</t>
  </si>
  <si>
    <t>734</t>
  </si>
  <si>
    <t>Ústřední vytápění - armatury</t>
  </si>
  <si>
    <t>734211118</t>
  </si>
  <si>
    <t>Ventily odvzdušňovací závitové automatické PN 14 do 120 st.C G 1/4</t>
  </si>
  <si>
    <t>-1568464008</t>
  </si>
  <si>
    <t>734221554</t>
  </si>
  <si>
    <t>Ventily regulační závitové termostatické, bez hlavice ovládání PN 16 do 110 st.C přímé jednoregulační pro adaptér na měď nebo plast G 1/2 x 16</t>
  </si>
  <si>
    <t>-1791795361</t>
  </si>
  <si>
    <t xml:space="preserve">Poznámka k souboru cen:
1. V cenách -0101 až -0105 nejsou započteny náklady na dodávku a montáž měřící a vypouštěcí armatury.Tyto se oceňují samostatně souborem cen 734 49 1101 až -1105. </t>
  </si>
  <si>
    <t>734222812</t>
  </si>
  <si>
    <t>Ventily regulační závitové termostatické, s hlavicí ručního ovládání PN 16 do 110 st.C přímé chromované G 1/2</t>
  </si>
  <si>
    <t>141247794</t>
  </si>
  <si>
    <t>734261407</t>
  </si>
  <si>
    <t>Šroubení připojovací armatury radiátorů PN 10 do 110 st.C, regulační uzavíratelné přímé G 3/4 x 18</t>
  </si>
  <si>
    <t>-417348237</t>
  </si>
  <si>
    <t>734292723</t>
  </si>
  <si>
    <t>Ostatní armatury kulové kohouty PN 42 do 185 st.C přímé vnitřní závit s vypouštěním G 1/2</t>
  </si>
  <si>
    <t>-595718055</t>
  </si>
  <si>
    <t>998734101</t>
  </si>
  <si>
    <t>Přesun hmot pro armatury stanovený z hmotnosti přesunovaného materiálu vodorovná dopravní vzdálenost do 50 m v objektech výšky do 6 m</t>
  </si>
  <si>
    <t>1698037011</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</si>
  <si>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</si>
  <si>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735</t>
  </si>
  <si>
    <t>Ústřední vytápění - otopná tělesa</t>
  </si>
  <si>
    <t>735151811</t>
  </si>
  <si>
    <t>Demontáž otopných těles panelových jednořadých stavební délky do 1500 mm</t>
  </si>
  <si>
    <t>88962913</t>
  </si>
  <si>
    <t>735152271</t>
  </si>
  <si>
    <t>Otopná tělesa panelová (VK) spodní připojení hloubky tělesa 63 mm výšky tělesa 600 mm, délky 400 mm</t>
  </si>
  <si>
    <t>1509507277</t>
  </si>
  <si>
    <t>735152275</t>
  </si>
  <si>
    <t>Otopná tělesa panelová (VK) spodní připojení hloubky tělesa 63 mm výšky tělesa 600 mm, délky 800 mm</t>
  </si>
  <si>
    <t>-749546461</t>
  </si>
  <si>
    <t>735152277</t>
  </si>
  <si>
    <t>Otopná tělesa panelová (VK) spodní připojení hloubky tělesa 63 mm výšky tělesa 600 mm, délky 1000 mm</t>
  </si>
  <si>
    <t>1441954547</t>
  </si>
  <si>
    <t>735152578</t>
  </si>
  <si>
    <t>Otopná tělesa panelová (VK) spodní připojení hloubky tělesa 100 mm výšky tělesa 600 mm, délky 1100 mm</t>
  </si>
  <si>
    <t>285656949</t>
  </si>
  <si>
    <t>751537091</t>
  </si>
  <si>
    <t>Montáž kruhového potrubí ohebného neizolovaného z korozivzdorné oceli, průměru do 100 mm</t>
  </si>
  <si>
    <t>627315062</t>
  </si>
  <si>
    <t>735152595</t>
  </si>
  <si>
    <t>Otopná tělesa panelová (VK) spodní připojení hloubky tělesa 100 mm výšky tělesa 900 mm, délky 800 mm</t>
  </si>
  <si>
    <t>645133799</t>
  </si>
  <si>
    <t>735152659</t>
  </si>
  <si>
    <t>Otopná tělesa panelová (VK) spodní připojení hloubky tělesa 155 mm výšky tělesa 500 mm, délky 1200 mm</t>
  </si>
  <si>
    <t>-1482697116</t>
  </si>
  <si>
    <t>735152660</t>
  </si>
  <si>
    <t>Otopná tělesa panelová (VK) spodní připojení hloubky tělesa 155 mm výšky tělesa 500 mm, délky 1400 mm</t>
  </si>
  <si>
    <t>155746783</t>
  </si>
  <si>
    <t>735152678</t>
  </si>
  <si>
    <t>Otopná tělesa panelová (VK) spodní připojení hloubky tělesa 155 mm výšky tělesa 600 mm, délky 1100 mm</t>
  </si>
  <si>
    <t>-1090810547</t>
  </si>
  <si>
    <t>735152680</t>
  </si>
  <si>
    <t>Otopná tělesa panelová (VK) spodní připojení hloubky tělesa 155 mm výšky tělesa 600 mm, délky 1400 mm</t>
  </si>
  <si>
    <t>1107412502</t>
  </si>
  <si>
    <t>735211811</t>
  </si>
  <si>
    <t>Demontáž registrů z ocelových trubek žebrových D 76/3/156 stavební délky do 3 m, o počtu pramenů registru 1</t>
  </si>
  <si>
    <t>-1166793712</t>
  </si>
  <si>
    <t>735211830</t>
  </si>
  <si>
    <t>Demontáž registrů z ocelových trubek žebrových rozřezání demontovaných registrů do odpadu, délky pramenů D 76/3/156</t>
  </si>
  <si>
    <t>-1003119986</t>
  </si>
  <si>
    <t>735494811</t>
  </si>
  <si>
    <t>Vypuštění vody z otopných soustav bez kotlů, ohříváků, zásobníků a nádrží</t>
  </si>
  <si>
    <t>1369995814</t>
  </si>
  <si>
    <t xml:space="preserve">Poznámka k souboru cen:
1. V ceně je započteno vypuštění vody z otopných těles včetně rozvodu potrubí. 2. Cenami se oceňuje: a) vypuštění vody z otopných těles při jejich demontáži a opravách v úseku od rozdělovače po otopné těleso včetně, popřípadě od protipříruby potrubí připojeného ke zdroji, b) vypouštění vody ze stoupacích potrubí v úseku od uzávěru stoupacích potrubí k otopným tělesům včetně. 3. Množství se určí součtem výhřevných ploch všech otopných těles vypouštěného systému nebo stoupacího potrubí. </t>
  </si>
  <si>
    <t>998735101</t>
  </si>
  <si>
    <t>Přesun hmot pro otopná tělesa stanovený z hmotnosti přesunovaného materiálu vodorovná dopravní vzdálenost do 50 m v objektech výšky do 6 m</t>
  </si>
  <si>
    <t>-573695837</t>
  </si>
  <si>
    <t>751</t>
  </si>
  <si>
    <t>Vzduchotechnika</t>
  </si>
  <si>
    <t>751133011</t>
  </si>
  <si>
    <t>Montáž ventilátoru diagonálního nízkotlakého potrubního nevýbušného, průměru do 100 mm</t>
  </si>
  <si>
    <t>-1743493852</t>
  </si>
  <si>
    <t>10.041.021</t>
  </si>
  <si>
    <t>Elektrické spotřebiče, topení a ohřev vody Pohony, čerpadla, ventilátory Ventilátory pro instalaci do potrubí Ventilátor TD  250/100</t>
  </si>
  <si>
    <t>KS</t>
  </si>
  <si>
    <t>-1978609460</t>
  </si>
  <si>
    <t>751133012</t>
  </si>
  <si>
    <t>Montáž ventilátoru diagonálního nízkotlakého potrubního nevýbušného, průměru přes 100 do 200 mm</t>
  </si>
  <si>
    <t>1020950879</t>
  </si>
  <si>
    <t>1215195</t>
  </si>
  <si>
    <t>Ventilátory Ventilátory bytové Ventilátory bytové VENTILATOR MIXVENT TD 800/200 N</t>
  </si>
  <si>
    <t>2131703693</t>
  </si>
  <si>
    <t>751322011</t>
  </si>
  <si>
    <t>Montáž talířových ventilů, anemostatů, dýz talířového ventilu, průměru do 100 mm</t>
  </si>
  <si>
    <t>-855717732</t>
  </si>
  <si>
    <t>10.903.482</t>
  </si>
  <si>
    <t>Elektrické spotřebiče, topení a ohřev vody Pohony, čerpadla, ventilátory Mřížky pro větrací systémy AM100VRF Kovové talířové ventily</t>
  </si>
  <si>
    <t>-1852242383</t>
  </si>
  <si>
    <t>751322012</t>
  </si>
  <si>
    <t>Montáž talířových ventilů, anemostatů, dýz talířového ventilu, průměru přes 100 do 200 mm</t>
  </si>
  <si>
    <t>1321147334</t>
  </si>
  <si>
    <t>10.903.488</t>
  </si>
  <si>
    <t>Elektrické spotřebiče, topení a ohřev vody Pohony, čerpadla, ventilátory Mřížky pro větrací systémy AM150PRF Kovové talířové ventily</t>
  </si>
  <si>
    <t>1145387044</t>
  </si>
  <si>
    <t>751398041</t>
  </si>
  <si>
    <t>Montáž ostatních zařízení protidešťové žaluzie nebo žaluziové klapky na kruhové potrubí, průměru do 300 mm</t>
  </si>
  <si>
    <t>-1613672799</t>
  </si>
  <si>
    <t>1211404</t>
  </si>
  <si>
    <t>Ventilátory Ventilátory bytové Příslušenství ZALUZ.KLAPKA PER 200W</t>
  </si>
  <si>
    <t>540722346</t>
  </si>
  <si>
    <t>1142568</t>
  </si>
  <si>
    <t>Ventilátory Ventilátory bytové Příslušenství ZALUZ.KLAPKA PER 100W</t>
  </si>
  <si>
    <t>670039899</t>
  </si>
  <si>
    <t>751514535</t>
  </si>
  <si>
    <t>Montáž spojky do plechového potrubí vnitřní, vnější kruhové bez příruby, průměru do 100 mm</t>
  </si>
  <si>
    <t>1815203776</t>
  </si>
  <si>
    <t>286132800</t>
  </si>
  <si>
    <t>záslepka příslušenství drenážního systému DN 100</t>
  </si>
  <si>
    <t>-1232836762</t>
  </si>
  <si>
    <t>751514536</t>
  </si>
  <si>
    <t>Montáž spojky do plechového potrubí vnitřní, vnější kruhové bez příruby, průměru přes 100 do 200 mm</t>
  </si>
  <si>
    <t>-376864460</t>
  </si>
  <si>
    <t>429810100</t>
  </si>
  <si>
    <t>trouba kruhová spirálně vinutá pozinkovaná D 100 mm  tl. 0,50</t>
  </si>
  <si>
    <t>1603790474</t>
  </si>
  <si>
    <t>751514178</t>
  </si>
  <si>
    <t>Montáž oblouku do plechového potrubí kruhového bez příruby, průměru přes 100 do 200 mm</t>
  </si>
  <si>
    <t>1303065566</t>
  </si>
  <si>
    <t>429810800</t>
  </si>
  <si>
    <t>oblouk segmentový 60°  D 100 mm</t>
  </si>
  <si>
    <t>-1699267143</t>
  </si>
  <si>
    <t>751514287</t>
  </si>
  <si>
    <t>Montáž kalhotového kusu nebo odbočky jednostranné do plechového potrubí kruhového bez příruby, průměru do 100 mm</t>
  </si>
  <si>
    <t>1621591649</t>
  </si>
  <si>
    <t>429811510</t>
  </si>
  <si>
    <t>odbočka jednostranná 90° D 100 /100 mm</t>
  </si>
  <si>
    <t>976857771</t>
  </si>
  <si>
    <t>751514288</t>
  </si>
  <si>
    <t>Montáž kalhotového kusu nebo odbočky jednostranné do plechového potrubí kruhového bez příruby, průměru přes 100 do 200 mm</t>
  </si>
  <si>
    <t>-1869020486</t>
  </si>
  <si>
    <t>429811600</t>
  </si>
  <si>
    <t>odbočka jednostranná 90° D 200 /200 mm</t>
  </si>
  <si>
    <t>557903267</t>
  </si>
  <si>
    <t>429811100</t>
  </si>
  <si>
    <t>přechod osový D 200 /100 mm</t>
  </si>
  <si>
    <t>-288440094</t>
  </si>
  <si>
    <t>429811140</t>
  </si>
  <si>
    <t>přechod osový D 300 /150 mm</t>
  </si>
  <si>
    <t>-748388007</t>
  </si>
  <si>
    <t>751514478</t>
  </si>
  <si>
    <t>Montáž přechodu osového nebo pravoúhlého do plechového potrubí kruhového bez příruby, průměru přes 100 do 200 mm</t>
  </si>
  <si>
    <t>1856798274</t>
  </si>
  <si>
    <t>286132820</t>
  </si>
  <si>
    <t>záslepka příslušenství drenážního systému DN 200</t>
  </si>
  <si>
    <t>949633796</t>
  </si>
  <si>
    <t>751537092</t>
  </si>
  <si>
    <t>Montáž kruhového potrubí ohebného neizolovaného z korozivzdorné oceli, průměru přes 100 do 200 mm</t>
  </si>
  <si>
    <t>1952751102</t>
  </si>
  <si>
    <t>429810150</t>
  </si>
  <si>
    <t>trouba kruhová spirálně vinutá pozinkovaná D 200 mm  tl. 0,50</t>
  </si>
  <si>
    <t>-1266521838</t>
  </si>
  <si>
    <t>766660720</t>
  </si>
  <si>
    <t>Montáž dveřních křídel dřevěných nebo plastových ostatní práce větrací mřížky s vyříznutím otvoru</t>
  </si>
  <si>
    <t>-2022456995</t>
  </si>
  <si>
    <t>55341426R</t>
  </si>
  <si>
    <t>mřížka větrací plast. NVM 70 x 300 do dveří</t>
  </si>
  <si>
    <t>-674271056</t>
  </si>
  <si>
    <t>Vedlejší rozpočtové náklady</t>
  </si>
  <si>
    <t>VRN9</t>
  </si>
  <si>
    <t>Ostatní náklady</t>
  </si>
  <si>
    <t>092203000</t>
  </si>
  <si>
    <t>Ostatní náklady související s provozem náklady na zaškolení</t>
  </si>
  <si>
    <t>hr</t>
  </si>
  <si>
    <t>1024</t>
  </si>
  <si>
    <t>112242930</t>
  </si>
  <si>
    <t>09220300R</t>
  </si>
  <si>
    <t>309762841</t>
  </si>
  <si>
    <t>20161003d - Elektroinstalace</t>
  </si>
  <si>
    <t xml:space="preserve">    740 - Elektromontáže - zkoušky a revize</t>
  </si>
  <si>
    <t xml:space="preserve">    742 - Elektromontáže - rozvodný systém</t>
  </si>
  <si>
    <t xml:space="preserve">    743 - Elektromontáže - hrubá montáž</t>
  </si>
  <si>
    <t xml:space="preserve">    744 - Elektromontáže - rozvody vodičů měděných</t>
  </si>
  <si>
    <t xml:space="preserve">    747 - Elektromontáže - kompletace rozvodů</t>
  </si>
  <si>
    <t xml:space="preserve">    748 - Elektromontáže - osvětlovací zařízení a svítidla</t>
  </si>
  <si>
    <t>740</t>
  </si>
  <si>
    <t>Elektromontáže - zkoušky a revize</t>
  </si>
  <si>
    <t>740991200</t>
  </si>
  <si>
    <t>Zkoušky a prohlídky elektrických rozvodů a zařízení celková prohlídka a vyhotovení revizní zprávy pro objem montážních prací přes 100 do 500 tis. Kč</t>
  </si>
  <si>
    <t>1783076057</t>
  </si>
  <si>
    <t xml:space="preserve">Poznámka k souboru cen:
1. Ceny -1100 až -1910 jsou určeny pro objem montážních prací včetně nákladů na nosný a podružný materiál. </t>
  </si>
  <si>
    <t>742</t>
  </si>
  <si>
    <t>Elektromontáže - rozvodný systém</t>
  </si>
  <si>
    <t>742111200</t>
  </si>
  <si>
    <t>Montáž rozvodnic oceloplechových nebo plastových bez zapojení vodičů běžných, hmotnosti do 50 kg</t>
  </si>
  <si>
    <t>709299974</t>
  </si>
  <si>
    <t>35711646R</t>
  </si>
  <si>
    <t xml:space="preserve"> zapuštěný ocelolechový rozvaděč (HAGER UNIVERS - FW) 
300 x 650 x 161 (48 modulů), IP44, vnitřní náplň dle výkresové části PD</t>
  </si>
  <si>
    <t>1400337022</t>
  </si>
  <si>
    <t>743</t>
  </si>
  <si>
    <t>Elektromontáže - hrubá montáž</t>
  </si>
  <si>
    <t>743112115</t>
  </si>
  <si>
    <t>Montáž trubek elektroinstalačních s nasunutím nebo našroubováním do krabic plastových ohebných, uložených pevně, D 23 mm</t>
  </si>
  <si>
    <t>-1402804608</t>
  </si>
  <si>
    <t>345710510</t>
  </si>
  <si>
    <t>trubka elektroinstalační ohebná EN 500 86-1141 D 22,9/28,5 mm</t>
  </si>
  <si>
    <t>1442673458</t>
  </si>
  <si>
    <t>743411111</t>
  </si>
  <si>
    <t xml:space="preserve">Montáž krabic elektroinstalačních bez napojení na trubky a lišty, demontáže a montáže víčka a přístroje protahovacích nebo odbočných zapuštěných plastových kruhových </t>
  </si>
  <si>
    <t>1140050232</t>
  </si>
  <si>
    <t>345715190</t>
  </si>
  <si>
    <t>krabice univerzální odbočná z PH s víčkem, D 73,5 mm x 43 mm</t>
  </si>
  <si>
    <t>-174634319</t>
  </si>
  <si>
    <t>743411321</t>
  </si>
  <si>
    <t>Montáž krabic elektroinstalačních bez napojení na trubky a lišty, demontáže a montáže víčka a přístroje protahovacích nebo odbočných nástěnných plastových čtyřhranných, vel. do 100x100 mm</t>
  </si>
  <si>
    <t>-863216033</t>
  </si>
  <si>
    <t>345714310</t>
  </si>
  <si>
    <t>krabice pancéřová z PH 167x167x58 mm svorkovnicí krabicovou šroubovací s vodiči 16x4 mm2</t>
  </si>
  <si>
    <t>-726112764</t>
  </si>
  <si>
    <t>743552122</t>
  </si>
  <si>
    <t>Montáž žlabů bez stojiny a výložníků kovových s podpěrkami a příslušenstvím bez víka, šířky do 100 mm</t>
  </si>
  <si>
    <t>988524699</t>
  </si>
  <si>
    <t>345754930</t>
  </si>
  <si>
    <t>žlab kabelový pozinkovaný 2m/ks 100X125</t>
  </si>
  <si>
    <t>-2105223446</t>
  </si>
  <si>
    <t>7436423R</t>
  </si>
  <si>
    <t>Zednické přípomoce</t>
  </si>
  <si>
    <t>-889847882</t>
  </si>
  <si>
    <t>7436423R1</t>
  </si>
  <si>
    <t xml:space="preserve"> - podružným materiálem jsou myšleny hmoždinky, vruty, šrouby, kabelová oka, dutinky, svazovací pásky, příchytky pro vodiče a kabely, pomocná ocelová konstrukce a další výše nespecifikovaný materiál potřebný ke zdárnému a funkčnímu dokončení díla - všechna el. zařízení, systémy a konstrukce budou oceňovány a dodávány plně funkční, tj. včetně všech komponentů, upevňovacích prvků, podpor a prostupů atd (ceny obsahují náklady na přesun hmot a případný odvoz sutě, pokud není v zadávacích podmínkách uvedeno jinak) </t>
  </si>
  <si>
    <t>285027520</t>
  </si>
  <si>
    <t>744</t>
  </si>
  <si>
    <t>Elektromontáže - rozvody vodičů měděných</t>
  </si>
  <si>
    <t>744211111</t>
  </si>
  <si>
    <t>Montáž izolovaných vodičů měděných bez ukončení, uložených pod omítku do 1 kV stěn sk. 1 - CMA, CY, CYA, CYY, H05V, H07V, průřezu žíly 0,35 až 6 mm2</t>
  </si>
  <si>
    <t>-1340678908</t>
  </si>
  <si>
    <t>341408260</t>
  </si>
  <si>
    <t>vodič silový s Cu jádrem CY H07 V-U 6 mm2</t>
  </si>
  <si>
    <t>100627512</t>
  </si>
  <si>
    <t>744211112</t>
  </si>
  <si>
    <t>Montáž izolovaných vodičů měděných bez ukončení, uložených pod omítku do 1 kV stěn sk. 1 - CMA, CY, CYA, CYY, H05V, H07V, průřezu žíly 10 až 16 mm2</t>
  </si>
  <si>
    <t>-1201215214</t>
  </si>
  <si>
    <t>341408280</t>
  </si>
  <si>
    <t>vodič silový s Cu jádrem CY H07 V-R 16 mm2</t>
  </si>
  <si>
    <t>245480648</t>
  </si>
  <si>
    <t>744411220</t>
  </si>
  <si>
    <t>Montáž kabelů měděných do 1 kV bez ukončení, uložených pod omítku stěn sk. 2 - CYBY, CYKY, CYMY, NYM, počtu a průřezu žil 2x1,5 až 2,5 mm2, 3x1,5 mm2, 4x1,5 mm2</t>
  </si>
  <si>
    <t>-456840728</t>
  </si>
  <si>
    <t>35+93+292+48+210</t>
  </si>
  <si>
    <t>341110050</t>
  </si>
  <si>
    <t>kabel silový s Cu jádrem CYKY 2x1,5 mm2</t>
  </si>
  <si>
    <t>-1451696781</t>
  </si>
  <si>
    <t>341110300</t>
  </si>
  <si>
    <t>kabel silový s Cu jádrem CYKY 3x1,5 mm2</t>
  </si>
  <si>
    <t>1243479970</t>
  </si>
  <si>
    <t>93+292+48</t>
  </si>
  <si>
    <t>341110360</t>
  </si>
  <si>
    <t>kabel silový s Cu jádrem CYKY 3x2,5 mm2</t>
  </si>
  <si>
    <t>-381011476</t>
  </si>
  <si>
    <t>744411230</t>
  </si>
  <si>
    <t>Montáž kabelů měděných do 1 kV bez ukončení, uložených pod omítku stěn sk. 2 - CYBY, CYKY, CYMY, NYM, počtu a průřezu žil 2x4 až 6 mm2, 3x2,5 až 6 mm2, 4x2,5 až 4 mm2, 5x1,5 až 2,5 mm2, 7x1,5 až 2,5 mm2</t>
  </si>
  <si>
    <t>-1259528575</t>
  </si>
  <si>
    <t>341110900</t>
  </si>
  <si>
    <t>kabel silový s Cu jádrem CYKY 5x1,5 mm2</t>
  </si>
  <si>
    <t>1061790433</t>
  </si>
  <si>
    <t>744411240</t>
  </si>
  <si>
    <t>Montáž kabelů měděných do 1 kV bez ukončení, uložených pod omítku stěn sk. 2 - CYBY, CYKY, CYMY, NYM, počtu a průřezu žil 4x6 mm2, 5x4 až 6 mm2, 7x4 mm2</t>
  </si>
  <si>
    <t>1595914178</t>
  </si>
  <si>
    <t>341111000</t>
  </si>
  <si>
    <t>kabel silový s Cu jádrem CYKY 5x6 mm2</t>
  </si>
  <si>
    <t>756589292</t>
  </si>
  <si>
    <t>747</t>
  </si>
  <si>
    <t>Elektromontáže - kompletace rozvodů</t>
  </si>
  <si>
    <t>747111111</t>
  </si>
  <si>
    <t>Montáž spínačů jedno nebo dvoupólových nástěnných se zapojením vodičů, pro prostředí obyčejné nebo vlhké vypínačů, řazení 1-jednopólových</t>
  </si>
  <si>
    <t>-1069892940</t>
  </si>
  <si>
    <t>345355120</t>
  </si>
  <si>
    <t>spínač jednopólový 10A bílý</t>
  </si>
  <si>
    <t>-2126355056</t>
  </si>
  <si>
    <t>747111126</t>
  </si>
  <si>
    <t>Montáž spínačů jedno nebo dvoupólových nástěnných se zapojením vodičů, pro prostředí obyčejné nebo vlhké přepínačů, řazení 6-střídavých</t>
  </si>
  <si>
    <t>821450356</t>
  </si>
  <si>
    <t>345355520</t>
  </si>
  <si>
    <t>přepínač střídavý řazení 6 10A 3553-01289 bílý</t>
  </si>
  <si>
    <t>871523512</t>
  </si>
  <si>
    <t>747112024</t>
  </si>
  <si>
    <t>Montáž spínačů jedno nebo dvoupólových polozapuštěných nebo zapuštěných se zapojením vodičů bezšroubové připojení ovladačů, řazení 1/0So-tlačítkových zapínacích s orientační doutnavkou</t>
  </si>
  <si>
    <t>2087059859</t>
  </si>
  <si>
    <t>345358020</t>
  </si>
  <si>
    <t>ovladač zapínací tlačítkový s orientační doutnavkou, velkoplošný 10A 3553-93280</t>
  </si>
  <si>
    <t>-1109139520</t>
  </si>
  <si>
    <t>747161020</t>
  </si>
  <si>
    <t>Montáž zásuvek domovních se zapojením vodičů bezšroubové připojení polozapuštěných nebo zapuštěných 10/16 A, provedení 2P + PE dvojí zapojení pro průběžnou montáž</t>
  </si>
  <si>
    <t>-1999772586</t>
  </si>
  <si>
    <t>345551000</t>
  </si>
  <si>
    <t>zásuvka 1násobná 16A 3553-01289 bílá</t>
  </si>
  <si>
    <t>38970944</t>
  </si>
  <si>
    <t>747233150</t>
  </si>
  <si>
    <t>Montáž jističů se zapojením vodičů třípólových nn do 25 A ve skříni</t>
  </si>
  <si>
    <t>616633906</t>
  </si>
  <si>
    <t>35822162R</t>
  </si>
  <si>
    <t>1x jistič 32A/L3/B/10kA</t>
  </si>
  <si>
    <t>1953413500</t>
  </si>
  <si>
    <t>748</t>
  </si>
  <si>
    <t>Elektromontáže - osvětlovací zařízení a svítidla</t>
  </si>
  <si>
    <t>748122112</t>
  </si>
  <si>
    <t>Montáž svítidel zářivkových se zapojením vodičů průmyslových stropních přisazených 1 zdroj s krytem</t>
  </si>
  <si>
    <t>846205647</t>
  </si>
  <si>
    <t>348144350</t>
  </si>
  <si>
    <t>svítidlo zářivkové stropní přímé, mřížka parabolická, indukční předřadník s kompenzací, 1x36W</t>
  </si>
  <si>
    <t>1197804318</t>
  </si>
  <si>
    <t>748122114</t>
  </si>
  <si>
    <t>Montáž svítidel zářivkových se zapojením vodičů průmyslových stropních přisazených 2 zdroje s krytem</t>
  </si>
  <si>
    <t>-275123004</t>
  </si>
  <si>
    <t>348144110</t>
  </si>
  <si>
    <t>svítidlo zářivkové stropní nepřímé, mřížka lamelová, elektronický předřadník, 2x36W</t>
  </si>
  <si>
    <t>-870552897</t>
  </si>
  <si>
    <t>748123118</t>
  </si>
  <si>
    <t>Montáž svítidel LED se zapojením vodičů bytových nebo společenských místností přisazených nástěnných panelových, obsahu do 0,09 m2</t>
  </si>
  <si>
    <t>-643299391</t>
  </si>
  <si>
    <t>34838100R</t>
  </si>
  <si>
    <t xml:space="preserve">LED svítidlo nouzového osvětlení s vyznačením úniku, autotest
2,5W, 1 hod, IP44, + sada pro upevnění ke stropu nebo na stěnu </t>
  </si>
  <si>
    <t>1357435175</t>
  </si>
  <si>
    <t>748992300</t>
  </si>
  <si>
    <t>Zkoušky a prohlídky osvětlovacího zařízení měření intenzity osvětlení na pracovišti do 50 svítidel</t>
  </si>
  <si>
    <t>1550675156</t>
  </si>
  <si>
    <t>20161003e - VRN</t>
  </si>
  <si>
    <t xml:space="preserve">    VRN1 - Průzkumné, geodetické a projektové práce</t>
  </si>
  <si>
    <t xml:space="preserve">    VRN3 - Zařízení staveniště</t>
  </si>
  <si>
    <t>VRN1</t>
  </si>
  <si>
    <t>Průzkumné, geodetické a projektové práce</t>
  </si>
  <si>
    <t>012303000</t>
  </si>
  <si>
    <t>Průzkumné, geodetické a projektové práce geodetické práce po výstavbě</t>
  </si>
  <si>
    <t>1687361832</t>
  </si>
  <si>
    <t>013254000</t>
  </si>
  <si>
    <t>Průzkumné, geodetické a projektové práce projektové práce dokumentace stavby (výkresová a textová) skutečného provedení stavby</t>
  </si>
  <si>
    <t>-1027678059</t>
  </si>
  <si>
    <t>VRN3</t>
  </si>
  <si>
    <t>Zařízení staveniště</t>
  </si>
  <si>
    <t>032903000</t>
  </si>
  <si>
    <t>Zařízení staveniště vybavení staveniště náklady na provoz a údržbu vybavení staveniště</t>
  </si>
  <si>
    <t>2146913655</t>
  </si>
  <si>
    <t>1) Rekapitulace stavby</t>
  </si>
  <si>
    <t>2) Rekapitulace objektů stavby a soupisů prací</t>
  </si>
  <si>
    <t>/</t>
  </si>
  <si>
    <t>1) Krycí list soupisu</t>
  </si>
  <si>
    <t>2) Rekapitulace</t>
  </si>
  <si>
    <t>3) Soupis prací</t>
  </si>
  <si>
    <t>Rekapitulace stavby</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</si>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</sst>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39">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FAE682"/>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8"/>
      <color theme="10"/>
      <name val="Trebuchet MS"/>
      <family val="2"/>
    </font>
    <font>
      <sz val="18"/>
      <color theme="10"/>
      <name val="Wingdings 2"/>
      <family val="1"/>
    </font>
    <font>
      <sz val="10"/>
      <color rgb="FF960000"/>
      <name val="Trebuchet MS"/>
      <family val="2"/>
    </font>
    <font>
      <sz val="10"/>
      <name val="Trebuchet MS"/>
      <family val="2"/>
    </font>
    <font>
      <u val="single"/>
      <sz val="10"/>
      <color theme="10"/>
      <name val="Trebuchet MS"/>
      <family val="2"/>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3" fillId="0" borderId="0" applyNumberFormat="0" applyFill="0" applyBorder="0" applyAlignment="0" applyProtection="0"/>
    <xf numFmtId="0" fontId="0" fillId="0" borderId="0">
      <alignment/>
      <protection locked="0"/>
    </xf>
  </cellStyleXfs>
  <cellXfs count="386">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2" borderId="0" xfId="0" applyFont="1" applyFill="1" applyAlignment="1">
      <alignment horizontal="left" vertical="center"/>
    </xf>
    <xf numFmtId="0" fontId="0" fillId="2" borderId="0" xfId="0" applyFill="1"/>
    <xf numFmtId="0" fontId="11"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2" fillId="0" borderId="0" xfId="0" applyFont="1" applyBorder="1" applyAlignment="1" applyProtection="1">
      <alignment horizontal="left" vertical="center"/>
      <protection/>
    </xf>
    <xf numFmtId="0" fontId="0" fillId="0" borderId="5" xfId="0" applyBorder="1" applyProtection="1">
      <protection/>
    </xf>
    <xf numFmtId="0" fontId="13" fillId="0" borderId="0" xfId="0" applyFont="1" applyAlignment="1">
      <alignment horizontal="left" vertical="center"/>
    </xf>
    <xf numFmtId="0" fontId="14" fillId="0" borderId="0" xfId="0" applyFont="1" applyAlignment="1">
      <alignment horizontal="left" vertical="center"/>
    </xf>
    <xf numFmtId="0" fontId="15"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15"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17"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2"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5"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6" xfId="0" applyFont="1" applyBorder="1" applyAlignment="1" applyProtection="1">
      <alignment vertical="center"/>
      <protection/>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7" xfId="0" applyFont="1" applyFill="1" applyBorder="1" applyAlignment="1" applyProtection="1">
      <alignment horizontal="center" vertical="center"/>
      <protection/>
    </xf>
    <xf numFmtId="0" fontId="15" fillId="0" borderId="18" xfId="0" applyFont="1" applyBorder="1" applyAlignment="1" applyProtection="1">
      <alignment horizontal="center" vertical="center" wrapText="1"/>
      <protection/>
    </xf>
    <xf numFmtId="0" fontId="15" fillId="0" borderId="19" xfId="0" applyFont="1" applyBorder="1" applyAlignment="1" applyProtection="1">
      <alignment horizontal="center" vertical="center" wrapText="1"/>
      <protection/>
    </xf>
    <xf numFmtId="0" fontId="15" fillId="0" borderId="20" xfId="0" applyFont="1" applyBorder="1" applyAlignment="1" applyProtection="1">
      <alignment horizontal="center" vertical="center" wrapText="1"/>
      <protection/>
    </xf>
    <xf numFmtId="0" fontId="0" fillId="0" borderId="21"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0" fillId="0" borderId="0" xfId="0" applyFont="1" applyAlignment="1" applyProtection="1">
      <alignment horizontal="left" vertical="center"/>
      <protection/>
    </xf>
    <xf numFmtId="0" fontId="20" fillId="0" borderId="0" xfId="0" applyFont="1" applyAlignment="1" applyProtection="1">
      <alignment vertical="center"/>
      <protection/>
    </xf>
    <xf numFmtId="0" fontId="4" fillId="0" borderId="0" xfId="0" applyFont="1" applyAlignment="1" applyProtection="1">
      <alignment horizontal="center" vertical="center"/>
      <protection/>
    </xf>
    <xf numFmtId="4" fontId="19" fillId="0" borderId="16" xfId="0" applyNumberFormat="1" applyFont="1" applyBorder="1" applyAlignment="1" applyProtection="1">
      <alignment vertical="center"/>
      <protection/>
    </xf>
    <xf numFmtId="4" fontId="19" fillId="0" borderId="0" xfId="0" applyNumberFormat="1" applyFont="1" applyBorder="1" applyAlignment="1" applyProtection="1">
      <alignment vertical="center"/>
      <protection/>
    </xf>
    <xf numFmtId="166" fontId="19" fillId="0" borderId="0" xfId="0" applyNumberFormat="1" applyFont="1" applyBorder="1" applyAlignment="1" applyProtection="1">
      <alignment vertical="center"/>
      <protection/>
    </xf>
    <xf numFmtId="4" fontId="19" fillId="0" borderId="15" xfId="0" applyNumberFormat="1" applyFont="1" applyBorder="1" applyAlignment="1" applyProtection="1">
      <alignment vertical="center"/>
      <protection/>
    </xf>
    <xf numFmtId="0" fontId="4" fillId="0" borderId="0" xfId="0" applyFont="1" applyAlignment="1">
      <alignment horizontal="left" vertical="center"/>
    </xf>
    <xf numFmtId="0" fontId="21" fillId="0" borderId="0" xfId="0" applyFont="1" applyAlignment="1">
      <alignment horizontal="left" vertical="center"/>
    </xf>
    <xf numFmtId="0" fontId="5" fillId="0" borderId="4" xfId="0" applyFont="1" applyBorder="1" applyAlignment="1" applyProtection="1">
      <alignment vertical="center"/>
      <protection/>
    </xf>
    <xf numFmtId="0" fontId="22" fillId="0" borderId="0" xfId="0" applyFont="1" applyAlignment="1" applyProtection="1">
      <alignment vertical="center"/>
      <protection/>
    </xf>
    <xf numFmtId="0" fontId="23" fillId="0" borderId="0" xfId="0" applyFont="1" applyAlignment="1" applyProtection="1">
      <alignment vertical="center"/>
      <protection/>
    </xf>
    <xf numFmtId="0" fontId="24" fillId="0" borderId="0" xfId="0" applyFont="1" applyAlignment="1" applyProtection="1">
      <alignment horizontal="center" vertical="center"/>
      <protection/>
    </xf>
    <xf numFmtId="0" fontId="5" fillId="0" borderId="4" xfId="0" applyFont="1" applyBorder="1" applyAlignment="1">
      <alignment vertical="center"/>
    </xf>
    <xf numFmtId="4" fontId="25" fillId="0" borderId="16" xfId="0" applyNumberFormat="1" applyFont="1" applyBorder="1" applyAlignment="1" applyProtection="1">
      <alignment vertical="center"/>
      <protection/>
    </xf>
    <xf numFmtId="4" fontId="25" fillId="0" borderId="0" xfId="0" applyNumberFormat="1" applyFont="1" applyBorder="1" applyAlignment="1" applyProtection="1">
      <alignment vertical="center"/>
      <protection/>
    </xf>
    <xf numFmtId="166" fontId="25" fillId="0" borderId="0" xfId="0" applyNumberFormat="1" applyFont="1" applyBorder="1" applyAlignment="1" applyProtection="1">
      <alignment vertical="center"/>
      <protection/>
    </xf>
    <xf numFmtId="4" fontId="25" fillId="0" borderId="15" xfId="0" applyNumberFormat="1" applyFont="1" applyBorder="1" applyAlignment="1" applyProtection="1">
      <alignment vertical="center"/>
      <protection/>
    </xf>
    <xf numFmtId="0" fontId="5" fillId="0" borderId="0" xfId="0" applyFont="1" applyAlignment="1">
      <alignment horizontal="left" vertical="center"/>
    </xf>
    <xf numFmtId="4" fontId="25" fillId="0" borderId="22" xfId="0" applyNumberFormat="1" applyFont="1" applyBorder="1" applyAlignment="1" applyProtection="1">
      <alignment vertical="center"/>
      <protection/>
    </xf>
    <xf numFmtId="4" fontId="25" fillId="0" borderId="23" xfId="0" applyNumberFormat="1" applyFont="1" applyBorder="1" applyAlignment="1" applyProtection="1">
      <alignment vertical="center"/>
      <protection/>
    </xf>
    <xf numFmtId="166" fontId="25" fillId="0" borderId="23" xfId="0" applyNumberFormat="1" applyFont="1" applyBorder="1" applyAlignment="1" applyProtection="1">
      <alignment vertical="center"/>
      <protection/>
    </xf>
    <xf numFmtId="4" fontId="25" fillId="0" borderId="24" xfId="0" applyNumberFormat="1" applyFont="1" applyBorder="1" applyAlignment="1" applyProtection="1">
      <alignment vertical="center"/>
      <protection/>
    </xf>
    <xf numFmtId="0" fontId="0" fillId="0" borderId="0" xfId="0" applyProtection="1">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5"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17" fillId="0" borderId="0" xfId="0" applyFont="1" applyBorder="1" applyAlignment="1" applyProtection="1">
      <alignment horizontal="left" vertical="center"/>
      <protection/>
    </xf>
    <xf numFmtId="4" fontId="20"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26"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15"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27" fillId="5" borderId="19" xfId="0" applyFont="1" applyFill="1" applyBorder="1" applyAlignment="1" applyProtection="1">
      <alignment horizontal="center" vertical="center" wrapText="1"/>
      <protection locked="0"/>
    </xf>
    <xf numFmtId="0" fontId="3" fillId="5" borderId="20"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0" fillId="0" borderId="0" xfId="0" applyNumberFormat="1" applyFont="1" applyAlignment="1" applyProtection="1">
      <alignment/>
      <protection/>
    </xf>
    <xf numFmtId="166" fontId="28" fillId="0" borderId="13" xfId="0" applyNumberFormat="1" applyFont="1" applyBorder="1" applyAlignment="1" applyProtection="1">
      <alignment/>
      <protection/>
    </xf>
    <xf numFmtId="166" fontId="28" fillId="0" borderId="14" xfId="0" applyNumberFormat="1" applyFont="1" applyBorder="1" applyAlignment="1" applyProtection="1">
      <alignment/>
      <protection/>
    </xf>
    <xf numFmtId="4" fontId="29"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16"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4" fontId="7" fillId="0" borderId="0" xfId="0" applyNumberFormat="1" applyFont="1" applyBorder="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0" fillId="0" borderId="0" xfId="0" applyFont="1" applyBorder="1" applyAlignment="1" applyProtection="1">
      <alignment horizontal="left" vertical="center"/>
      <protection/>
    </xf>
    <xf numFmtId="0" fontId="31" fillId="0" borderId="0" xfId="0" applyFont="1" applyBorder="1" applyAlignment="1" applyProtection="1">
      <alignment vertical="center" wrapText="1"/>
      <protection/>
    </xf>
    <xf numFmtId="0" fontId="30" fillId="0" borderId="0" xfId="0" applyFont="1" applyAlignment="1" applyProtection="1">
      <alignment horizontal="left" vertical="center"/>
      <protection/>
    </xf>
    <xf numFmtId="0" fontId="31" fillId="0" borderId="0" xfId="0" applyFont="1" applyAlignment="1" applyProtection="1">
      <alignment vertical="center" wrapText="1"/>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Border="1" applyAlignment="1" applyProtection="1">
      <alignment horizontal="left" vertical="center"/>
      <protection/>
    </xf>
    <xf numFmtId="0" fontId="9" fillId="0" borderId="0" xfId="0" applyFont="1" applyBorder="1" applyAlignment="1" applyProtection="1">
      <alignment horizontal="left" vertical="center" wrapText="1"/>
      <protection/>
    </xf>
    <xf numFmtId="167" fontId="9" fillId="0" borderId="0" xfId="0" applyNumberFormat="1" applyFont="1" applyBorder="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6"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31" fillId="0" borderId="0" xfId="0" applyFont="1" applyAlignment="1" applyProtection="1">
      <alignment vertical="top" wrapText="1"/>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Border="1" applyAlignment="1" applyProtection="1">
      <alignment horizontal="left" vertical="center"/>
      <protection/>
    </xf>
    <xf numFmtId="0" fontId="10" fillId="0" borderId="0" xfId="0" applyFont="1" applyBorder="1" applyAlignment="1" applyProtection="1">
      <alignment horizontal="left" vertical="center" wrapText="1"/>
      <protection/>
    </xf>
    <xf numFmtId="167" fontId="10" fillId="0" borderId="0" xfId="0" applyNumberFormat="1" applyFont="1" applyBorder="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6"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32" fillId="0" borderId="27" xfId="0" applyFont="1" applyBorder="1" applyAlignment="1" applyProtection="1">
      <alignment horizontal="center" vertical="center"/>
      <protection/>
    </xf>
    <xf numFmtId="49" fontId="32" fillId="0" borderId="27" xfId="0" applyNumberFormat="1" applyFont="1" applyBorder="1" applyAlignment="1" applyProtection="1">
      <alignment horizontal="left" vertical="center" wrapText="1"/>
      <protection/>
    </xf>
    <xf numFmtId="0" fontId="32" fillId="0" borderId="27" xfId="0" applyFont="1" applyBorder="1" applyAlignment="1" applyProtection="1">
      <alignment horizontal="left" vertical="center" wrapText="1"/>
      <protection/>
    </xf>
    <xf numFmtId="0" fontId="32" fillId="0" borderId="27" xfId="0" applyFont="1" applyBorder="1" applyAlignment="1" applyProtection="1">
      <alignment horizontal="center" vertical="center" wrapText="1"/>
      <protection/>
    </xf>
    <xf numFmtId="167" fontId="32" fillId="0" borderId="27" xfId="0" applyNumberFormat="1" applyFont="1" applyBorder="1" applyAlignment="1" applyProtection="1">
      <alignment vertical="center"/>
      <protection/>
    </xf>
    <xf numFmtId="4" fontId="32" fillId="3" borderId="27" xfId="0" applyNumberFormat="1" applyFont="1" applyFill="1" applyBorder="1" applyAlignment="1" applyProtection="1">
      <alignment vertical="center"/>
      <protection locked="0"/>
    </xf>
    <xf numFmtId="4" fontId="32" fillId="0" borderId="27" xfId="0" applyNumberFormat="1" applyFont="1" applyBorder="1" applyAlignment="1" applyProtection="1">
      <alignment vertical="center"/>
      <protection/>
    </xf>
    <xf numFmtId="0" fontId="32" fillId="0" borderId="4" xfId="0" applyFont="1" applyBorder="1" applyAlignment="1">
      <alignment vertical="center"/>
    </xf>
    <xf numFmtId="0" fontId="32" fillId="3" borderId="27" xfId="0" applyFont="1" applyFill="1" applyBorder="1" applyAlignment="1" applyProtection="1">
      <alignment horizontal="left" vertical="center"/>
      <protection locked="0"/>
    </xf>
    <xf numFmtId="0" fontId="32" fillId="0" borderId="0" xfId="0" applyFont="1" applyBorder="1" applyAlignment="1" applyProtection="1">
      <alignment horizontal="center"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22" xfId="0" applyFont="1" applyBorder="1" applyAlignment="1" applyProtection="1">
      <alignment vertical="center"/>
      <protection/>
    </xf>
    <xf numFmtId="0" fontId="10" fillId="0" borderId="23" xfId="0" applyFont="1" applyBorder="1" applyAlignment="1" applyProtection="1">
      <alignment vertical="center"/>
      <protection/>
    </xf>
    <xf numFmtId="0" fontId="10" fillId="0" borderId="24" xfId="0" applyFont="1" applyBorder="1" applyAlignment="1" applyProtection="1">
      <alignment vertical="center"/>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2" fillId="0" borderId="23" xfId="0" applyFont="1" applyBorder="1" applyAlignment="1" applyProtection="1">
      <alignment horizontal="center"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33" fillId="2" borderId="0" xfId="20" applyFill="1"/>
    <xf numFmtId="0" fontId="34" fillId="0" borderId="0" xfId="20" applyFont="1" applyAlignment="1">
      <alignment horizontal="center" vertical="center"/>
    </xf>
    <xf numFmtId="0" fontId="35" fillId="2" borderId="0" xfId="0" applyFont="1" applyFill="1" applyAlignment="1">
      <alignment horizontal="left" vertical="center"/>
    </xf>
    <xf numFmtId="0" fontId="36" fillId="2" borderId="0" xfId="0" applyFont="1" applyFill="1" applyAlignment="1">
      <alignment vertical="center"/>
    </xf>
    <xf numFmtId="0" fontId="37" fillId="2" borderId="0" xfId="20" applyFont="1" applyFill="1" applyAlignment="1">
      <alignment vertical="center"/>
    </xf>
    <xf numFmtId="0" fontId="11" fillId="2" borderId="0" xfId="0" applyFont="1" applyFill="1" applyAlignment="1" applyProtection="1">
      <alignment horizontal="left" vertical="center"/>
      <protection/>
    </xf>
    <xf numFmtId="0" fontId="36" fillId="2" borderId="0" xfId="0" applyFont="1" applyFill="1" applyAlignment="1" applyProtection="1">
      <alignment vertical="center"/>
      <protection/>
    </xf>
    <xf numFmtId="0" fontId="35" fillId="2" borderId="0" xfId="0" applyFont="1" applyFill="1" applyAlignment="1" applyProtection="1">
      <alignment horizontal="left" vertical="center"/>
      <protection/>
    </xf>
    <xf numFmtId="0" fontId="37" fillId="2" borderId="0" xfId="20" applyFont="1" applyFill="1" applyAlignment="1" applyProtection="1">
      <alignment vertical="center"/>
      <protection/>
    </xf>
    <xf numFmtId="0" fontId="36" fillId="2" borderId="0" xfId="0" applyFont="1" applyFill="1" applyAlignment="1" applyProtection="1">
      <alignment vertical="center"/>
      <protection locked="0"/>
    </xf>
    <xf numFmtId="0" fontId="0" fillId="0" borderId="0" xfId="21" applyAlignment="1" applyProtection="1">
      <alignment vertical="top"/>
      <protection locked="0"/>
    </xf>
    <xf numFmtId="0" fontId="0" fillId="0" borderId="28" xfId="21" applyFont="1" applyBorder="1" applyAlignment="1" applyProtection="1">
      <alignment vertical="center" wrapText="1"/>
      <protection locked="0"/>
    </xf>
    <xf numFmtId="0" fontId="0" fillId="0" borderId="29" xfId="21" applyFont="1" applyBorder="1" applyAlignment="1" applyProtection="1">
      <alignment vertical="center" wrapText="1"/>
      <protection locked="0"/>
    </xf>
    <xf numFmtId="0" fontId="0" fillId="0" borderId="30" xfId="21" applyFont="1" applyBorder="1" applyAlignment="1" applyProtection="1">
      <alignment vertical="center" wrapText="1"/>
      <protection locked="0"/>
    </xf>
    <xf numFmtId="0" fontId="0" fillId="0" borderId="31" xfId="21" applyFont="1" applyBorder="1" applyAlignment="1" applyProtection="1">
      <alignment horizontal="center" vertical="center" wrapText="1"/>
      <protection locked="0"/>
    </xf>
    <xf numFmtId="0" fontId="0" fillId="0" borderId="32" xfId="21" applyFont="1" applyBorder="1" applyAlignment="1" applyProtection="1">
      <alignment horizontal="center" vertical="center" wrapText="1"/>
      <protection locked="0"/>
    </xf>
    <xf numFmtId="0" fontId="0" fillId="0" borderId="0" xfId="21" applyAlignment="1" applyProtection="1">
      <alignment horizontal="center" vertical="center"/>
      <protection locked="0"/>
    </xf>
    <xf numFmtId="0" fontId="0" fillId="0" borderId="31" xfId="21" applyFont="1" applyBorder="1" applyAlignment="1" applyProtection="1">
      <alignment vertical="center" wrapText="1"/>
      <protection locked="0"/>
    </xf>
    <xf numFmtId="0" fontId="0" fillId="0" borderId="32" xfId="21" applyFont="1" applyBorder="1" applyAlignment="1" applyProtection="1">
      <alignment vertical="center" wrapText="1"/>
      <protection locked="0"/>
    </xf>
    <xf numFmtId="0" fontId="24" fillId="0" borderId="0" xfId="21" applyFont="1" applyBorder="1" applyAlignment="1" applyProtection="1">
      <alignment horizontal="left" vertical="center" wrapText="1"/>
      <protection locked="0"/>
    </xf>
    <xf numFmtId="0" fontId="3" fillId="0" borderId="31" xfId="21" applyFont="1" applyBorder="1" applyAlignment="1" applyProtection="1">
      <alignment vertical="center" wrapText="1"/>
      <protection locked="0"/>
    </xf>
    <xf numFmtId="0" fontId="3" fillId="0" borderId="0" xfId="21" applyFont="1" applyBorder="1" applyAlignment="1" applyProtection="1">
      <alignment horizontal="left" vertical="center" wrapText="1"/>
      <protection locked="0"/>
    </xf>
    <xf numFmtId="0" fontId="3" fillId="0" borderId="0" xfId="21" applyFont="1" applyBorder="1" applyAlignment="1" applyProtection="1">
      <alignment vertical="center" wrapText="1"/>
      <protection locked="0"/>
    </xf>
    <xf numFmtId="0" fontId="3" fillId="0" borderId="0" xfId="21" applyFont="1" applyBorder="1" applyAlignment="1" applyProtection="1">
      <alignment vertical="center"/>
      <protection locked="0"/>
    </xf>
    <xf numFmtId="0" fontId="3" fillId="0" borderId="0" xfId="21" applyFont="1" applyBorder="1" applyAlignment="1" applyProtection="1">
      <alignment horizontal="left" vertical="center"/>
      <protection locked="0"/>
    </xf>
    <xf numFmtId="49" fontId="3" fillId="0" borderId="0" xfId="21" applyNumberFormat="1" applyFont="1" applyBorder="1" applyAlignment="1" applyProtection="1">
      <alignment vertical="center" wrapText="1"/>
      <protection locked="0"/>
    </xf>
    <xf numFmtId="0" fontId="0" fillId="0" borderId="33" xfId="21" applyFont="1" applyBorder="1" applyAlignment="1" applyProtection="1">
      <alignment vertical="center" wrapText="1"/>
      <protection locked="0"/>
    </xf>
    <xf numFmtId="0" fontId="36" fillId="0" borderId="34" xfId="21" applyFont="1" applyBorder="1" applyAlignment="1" applyProtection="1">
      <alignment vertical="center" wrapText="1"/>
      <protection locked="0"/>
    </xf>
    <xf numFmtId="0" fontId="0" fillId="0" borderId="35" xfId="21" applyFont="1" applyBorder="1" applyAlignment="1" applyProtection="1">
      <alignment vertical="center" wrapText="1"/>
      <protection locked="0"/>
    </xf>
    <xf numFmtId="0" fontId="0" fillId="0" borderId="0" xfId="21" applyFont="1" applyBorder="1" applyAlignment="1" applyProtection="1">
      <alignment vertical="top"/>
      <protection locked="0"/>
    </xf>
    <xf numFmtId="0" fontId="0" fillId="0" borderId="0" xfId="21" applyFont="1" applyAlignment="1" applyProtection="1">
      <alignment vertical="top"/>
      <protection locked="0"/>
    </xf>
    <xf numFmtId="0" fontId="0" fillId="0" borderId="28" xfId="21" applyFont="1" applyBorder="1" applyAlignment="1" applyProtection="1">
      <alignment horizontal="left" vertical="center"/>
      <protection locked="0"/>
    </xf>
    <xf numFmtId="0" fontId="0" fillId="0" borderId="29" xfId="21" applyFont="1" applyBorder="1" applyAlignment="1" applyProtection="1">
      <alignment horizontal="left" vertical="center"/>
      <protection locked="0"/>
    </xf>
    <xf numFmtId="0" fontId="0" fillId="0" borderId="30" xfId="21" applyFont="1" applyBorder="1" applyAlignment="1" applyProtection="1">
      <alignment horizontal="left" vertical="center"/>
      <protection locked="0"/>
    </xf>
    <xf numFmtId="0" fontId="0" fillId="0" borderId="31" xfId="21" applyFont="1" applyBorder="1" applyAlignment="1" applyProtection="1">
      <alignment horizontal="left" vertical="center"/>
      <protection locked="0"/>
    </xf>
    <xf numFmtId="0" fontId="0" fillId="0" borderId="32" xfId="21" applyFont="1" applyBorder="1" applyAlignment="1" applyProtection="1">
      <alignment horizontal="left" vertical="center"/>
      <protection locked="0"/>
    </xf>
    <xf numFmtId="0" fontId="24" fillId="0" borderId="0" xfId="21" applyFont="1" applyBorder="1" applyAlignment="1" applyProtection="1">
      <alignment horizontal="left" vertical="center"/>
      <protection locked="0"/>
    </xf>
    <xf numFmtId="0" fontId="5" fillId="0" borderId="0" xfId="21" applyFont="1" applyAlignment="1" applyProtection="1">
      <alignment horizontal="left" vertical="center"/>
      <protection locked="0"/>
    </xf>
    <xf numFmtId="0" fontId="24" fillId="0" borderId="34" xfId="21" applyFont="1" applyBorder="1" applyAlignment="1" applyProtection="1">
      <alignment horizontal="left" vertical="center"/>
      <protection locked="0"/>
    </xf>
    <xf numFmtId="0" fontId="24" fillId="0" borderId="34" xfId="21" applyFont="1" applyBorder="1" applyAlignment="1" applyProtection="1">
      <alignment horizontal="center" vertical="center"/>
      <protection locked="0"/>
    </xf>
    <xf numFmtId="0" fontId="5" fillId="0" borderId="34" xfId="21" applyFont="1" applyBorder="1" applyAlignment="1" applyProtection="1">
      <alignment horizontal="left" vertical="center"/>
      <protection locked="0"/>
    </xf>
    <xf numFmtId="0" fontId="18" fillId="0" borderId="0" xfId="21" applyFont="1" applyBorder="1" applyAlignment="1" applyProtection="1">
      <alignment horizontal="left" vertical="center"/>
      <protection locked="0"/>
    </xf>
    <xf numFmtId="0" fontId="3" fillId="0" borderId="0" xfId="21" applyFont="1" applyAlignment="1" applyProtection="1">
      <alignment horizontal="left" vertical="center"/>
      <protection locked="0"/>
    </xf>
    <xf numFmtId="0" fontId="3" fillId="0" borderId="0" xfId="21" applyFont="1" applyBorder="1" applyAlignment="1" applyProtection="1">
      <alignment horizontal="center" vertical="center"/>
      <protection locked="0"/>
    </xf>
    <xf numFmtId="0" fontId="3" fillId="0" borderId="31" xfId="21" applyFont="1" applyBorder="1" applyAlignment="1" applyProtection="1">
      <alignment horizontal="left" vertical="center"/>
      <protection locked="0"/>
    </xf>
    <xf numFmtId="0" fontId="3" fillId="0" borderId="0" xfId="21" applyFont="1" applyFill="1" applyBorder="1" applyAlignment="1" applyProtection="1">
      <alignment horizontal="left" vertical="center"/>
      <protection locked="0"/>
    </xf>
    <xf numFmtId="0" fontId="3" fillId="0" borderId="0" xfId="21" applyFont="1" applyFill="1" applyBorder="1" applyAlignment="1" applyProtection="1">
      <alignment horizontal="center" vertical="center"/>
      <protection locked="0"/>
    </xf>
    <xf numFmtId="0" fontId="0" fillId="0" borderId="33" xfId="21" applyFont="1" applyBorder="1" applyAlignment="1" applyProtection="1">
      <alignment horizontal="left" vertical="center"/>
      <protection locked="0"/>
    </xf>
    <xf numFmtId="0" fontId="36" fillId="0" borderId="34" xfId="21" applyFont="1" applyBorder="1" applyAlignment="1" applyProtection="1">
      <alignment horizontal="left" vertical="center"/>
      <protection locked="0"/>
    </xf>
    <xf numFmtId="0" fontId="0" fillId="0" borderId="35" xfId="21" applyFont="1" applyBorder="1" applyAlignment="1" applyProtection="1">
      <alignment horizontal="left" vertical="center"/>
      <protection locked="0"/>
    </xf>
    <xf numFmtId="0" fontId="0" fillId="0" borderId="0" xfId="21" applyFont="1" applyBorder="1" applyAlignment="1" applyProtection="1">
      <alignment horizontal="left" vertical="center"/>
      <protection locked="0"/>
    </xf>
    <xf numFmtId="0" fontId="36" fillId="0" borderId="0" xfId="21" applyFont="1" applyBorder="1" applyAlignment="1" applyProtection="1">
      <alignment horizontal="left" vertical="center"/>
      <protection locked="0"/>
    </xf>
    <xf numFmtId="0" fontId="5" fillId="0" borderId="0" xfId="21" applyFont="1" applyBorder="1" applyAlignment="1" applyProtection="1">
      <alignment horizontal="left" vertical="center"/>
      <protection locked="0"/>
    </xf>
    <xf numFmtId="0" fontId="3" fillId="0" borderId="34" xfId="21" applyFont="1" applyBorder="1" applyAlignment="1" applyProtection="1">
      <alignment horizontal="left" vertical="center"/>
      <protection locked="0"/>
    </xf>
    <xf numFmtId="0" fontId="0" fillId="0" borderId="0" xfId="21" applyFont="1" applyBorder="1" applyAlignment="1" applyProtection="1">
      <alignment horizontal="left" vertical="center" wrapText="1"/>
      <protection locked="0"/>
    </xf>
    <xf numFmtId="0" fontId="3" fillId="0" borderId="0" xfId="21" applyFont="1" applyBorder="1" applyAlignment="1" applyProtection="1">
      <alignment horizontal="center" vertical="center" wrapText="1"/>
      <protection locked="0"/>
    </xf>
    <xf numFmtId="0" fontId="0" fillId="0" borderId="28" xfId="21" applyFont="1" applyBorder="1" applyAlignment="1" applyProtection="1">
      <alignment horizontal="left" vertical="center" wrapText="1"/>
      <protection locked="0"/>
    </xf>
    <xf numFmtId="0" fontId="0" fillId="0" borderId="29" xfId="21" applyFont="1" applyBorder="1" applyAlignment="1" applyProtection="1">
      <alignment horizontal="left" vertical="center" wrapText="1"/>
      <protection locked="0"/>
    </xf>
    <xf numFmtId="0" fontId="0" fillId="0" borderId="30" xfId="21" applyFont="1" applyBorder="1" applyAlignment="1" applyProtection="1">
      <alignment horizontal="left" vertical="center" wrapText="1"/>
      <protection locked="0"/>
    </xf>
    <xf numFmtId="0" fontId="0" fillId="0" borderId="31" xfId="21" applyFont="1" applyBorder="1" applyAlignment="1" applyProtection="1">
      <alignment horizontal="left" vertical="center" wrapText="1"/>
      <protection locked="0"/>
    </xf>
    <xf numFmtId="0" fontId="0" fillId="0" borderId="32" xfId="21" applyFont="1" applyBorder="1" applyAlignment="1" applyProtection="1">
      <alignment horizontal="left" vertical="center" wrapText="1"/>
      <protection locked="0"/>
    </xf>
    <xf numFmtId="0" fontId="5" fillId="0" borderId="31" xfId="21" applyFont="1" applyBorder="1" applyAlignment="1" applyProtection="1">
      <alignment horizontal="left" vertical="center" wrapText="1"/>
      <protection locked="0"/>
    </xf>
    <xf numFmtId="0" fontId="5" fillId="0" borderId="32" xfId="21" applyFont="1" applyBorder="1" applyAlignment="1" applyProtection="1">
      <alignment horizontal="left" vertical="center" wrapText="1"/>
      <protection locked="0"/>
    </xf>
    <xf numFmtId="0" fontId="3" fillId="0" borderId="31" xfId="21" applyFont="1" applyBorder="1" applyAlignment="1" applyProtection="1">
      <alignment horizontal="left" vertical="center" wrapText="1"/>
      <protection locked="0"/>
    </xf>
    <xf numFmtId="0" fontId="3" fillId="0" borderId="32" xfId="21" applyFont="1" applyBorder="1" applyAlignment="1" applyProtection="1">
      <alignment horizontal="left" vertical="center" wrapText="1"/>
      <protection locked="0"/>
    </xf>
    <xf numFmtId="0" fontId="3" fillId="0" borderId="32" xfId="21" applyFont="1" applyBorder="1" applyAlignment="1" applyProtection="1">
      <alignment horizontal="left" vertical="center"/>
      <protection locked="0"/>
    </xf>
    <xf numFmtId="0" fontId="3" fillId="0" borderId="33" xfId="21" applyFont="1" applyBorder="1" applyAlignment="1" applyProtection="1">
      <alignment horizontal="left" vertical="center" wrapText="1"/>
      <protection locked="0"/>
    </xf>
    <xf numFmtId="0" fontId="3" fillId="0" borderId="34" xfId="21" applyFont="1" applyBorder="1" applyAlignment="1" applyProtection="1">
      <alignment horizontal="left" vertical="center" wrapText="1"/>
      <protection locked="0"/>
    </xf>
    <xf numFmtId="0" fontId="3" fillId="0" borderId="35" xfId="21" applyFont="1" applyBorder="1" applyAlignment="1" applyProtection="1">
      <alignment horizontal="left" vertical="center" wrapText="1"/>
      <protection locked="0"/>
    </xf>
    <xf numFmtId="0" fontId="3" fillId="0" borderId="0" xfId="21" applyFont="1" applyBorder="1" applyAlignment="1" applyProtection="1">
      <alignment horizontal="left" vertical="top"/>
      <protection locked="0"/>
    </xf>
    <xf numFmtId="0" fontId="3" fillId="0" borderId="0" xfId="21" applyFont="1" applyBorder="1" applyAlignment="1" applyProtection="1">
      <alignment horizontal="center" vertical="top"/>
      <protection locked="0"/>
    </xf>
    <xf numFmtId="0" fontId="3" fillId="0" borderId="33" xfId="21" applyFont="1" applyBorder="1" applyAlignment="1" applyProtection="1">
      <alignment horizontal="left" vertical="center"/>
      <protection locked="0"/>
    </xf>
    <xf numFmtId="0" fontId="3" fillId="0" borderId="35" xfId="21" applyFont="1" applyBorder="1" applyAlignment="1" applyProtection="1">
      <alignment horizontal="left" vertical="center"/>
      <protection locked="0"/>
    </xf>
    <xf numFmtId="0" fontId="5" fillId="0" borderId="0" xfId="21" applyFont="1" applyAlignment="1" applyProtection="1">
      <alignment vertical="center"/>
      <protection locked="0"/>
    </xf>
    <xf numFmtId="0" fontId="24" fillId="0" borderId="0" xfId="21" applyFont="1" applyBorder="1" applyAlignment="1" applyProtection="1">
      <alignment vertical="center"/>
      <protection locked="0"/>
    </xf>
    <xf numFmtId="0" fontId="5" fillId="0" borderId="34" xfId="21" applyFont="1" applyBorder="1" applyAlignment="1" applyProtection="1">
      <alignment vertical="center"/>
      <protection locked="0"/>
    </xf>
    <xf numFmtId="0" fontId="24" fillId="0" borderId="34" xfId="21" applyFont="1" applyBorder="1" applyAlignment="1" applyProtection="1">
      <alignment vertical="center"/>
      <protection locked="0"/>
    </xf>
    <xf numFmtId="0" fontId="0" fillId="0" borderId="0" xfId="21" applyBorder="1" applyAlignment="1" applyProtection="1">
      <alignment vertical="top"/>
      <protection locked="0"/>
    </xf>
    <xf numFmtId="49" fontId="3" fillId="0" borderId="0" xfId="21" applyNumberFormat="1" applyFont="1" applyBorder="1" applyAlignment="1" applyProtection="1">
      <alignment horizontal="left" vertical="center"/>
      <protection locked="0"/>
    </xf>
    <xf numFmtId="0" fontId="0" fillId="0" borderId="34" xfId="21" applyBorder="1" applyAlignment="1" applyProtection="1">
      <alignment vertical="top"/>
      <protection locked="0"/>
    </xf>
    <xf numFmtId="0" fontId="24" fillId="0" borderId="34" xfId="21" applyFont="1" applyBorder="1" applyAlignment="1" applyProtection="1">
      <alignment horizontal="left"/>
      <protection locked="0"/>
    </xf>
    <xf numFmtId="0" fontId="5" fillId="0" borderId="34" xfId="21" applyFont="1" applyBorder="1" applyAlignment="1" applyProtection="1">
      <alignment/>
      <protection locked="0"/>
    </xf>
    <xf numFmtId="0" fontId="0" fillId="0" borderId="31" xfId="21" applyFont="1" applyBorder="1" applyAlignment="1" applyProtection="1">
      <alignment vertical="top"/>
      <protection locked="0"/>
    </xf>
    <xf numFmtId="0" fontId="0" fillId="0" borderId="32" xfId="21" applyFont="1" applyBorder="1" applyAlignment="1" applyProtection="1">
      <alignment vertical="top"/>
      <protection locked="0"/>
    </xf>
    <xf numFmtId="0" fontId="0" fillId="0" borderId="0" xfId="21" applyFont="1" applyBorder="1" applyAlignment="1" applyProtection="1">
      <alignment horizontal="center" vertical="center"/>
      <protection locked="0"/>
    </xf>
    <xf numFmtId="0" fontId="0" fillId="0" borderId="0" xfId="21" applyFont="1" applyBorder="1" applyAlignment="1" applyProtection="1">
      <alignment horizontal="left" vertical="top"/>
      <protection locked="0"/>
    </xf>
    <xf numFmtId="0" fontId="0" fillId="0" borderId="33" xfId="21" applyFont="1" applyBorder="1" applyAlignment="1" applyProtection="1">
      <alignment vertical="top"/>
      <protection locked="0"/>
    </xf>
    <xf numFmtId="0" fontId="0" fillId="0" borderId="34" xfId="21" applyFont="1" applyBorder="1" applyAlignment="1" applyProtection="1">
      <alignment vertical="top"/>
      <protection locked="0"/>
    </xf>
    <xf numFmtId="0" fontId="0" fillId="0" borderId="35" xfId="21" applyFont="1" applyBorder="1" applyAlignment="1" applyProtection="1">
      <alignment vertical="top"/>
      <protection locked="0"/>
    </xf>
    <xf numFmtId="0" fontId="0" fillId="0" borderId="0" xfId="0"/>
    <xf numFmtId="4" fontId="23" fillId="0" borderId="0" xfId="0" applyNumberFormat="1" applyFont="1" applyAlignment="1" applyProtection="1">
      <alignment vertical="center"/>
      <protection/>
    </xf>
    <xf numFmtId="0" fontId="23" fillId="0" borderId="0" xfId="0" applyFont="1" applyAlignment="1" applyProtection="1">
      <alignment vertical="center"/>
      <protection/>
    </xf>
    <xf numFmtId="0" fontId="22" fillId="0" borderId="0" xfId="0" applyFont="1" applyAlignment="1" applyProtection="1">
      <alignment horizontal="left" vertical="center" wrapText="1"/>
      <protection/>
    </xf>
    <xf numFmtId="4" fontId="20" fillId="0" borderId="0" xfId="0" applyNumberFormat="1" applyFont="1" applyAlignment="1" applyProtection="1">
      <alignment horizontal="right" vertical="center"/>
      <protection/>
    </xf>
    <xf numFmtId="4" fontId="20" fillId="0" borderId="0" xfId="0" applyNumberFormat="1" applyFont="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0" xfId="0" applyFont="1" applyAlignment="1" applyProtection="1">
      <alignment vertical="center"/>
      <protection/>
    </xf>
    <xf numFmtId="0" fontId="3" fillId="0" borderId="0" xfId="0" applyFont="1" applyAlignment="1" applyProtection="1">
      <alignment vertical="center"/>
      <protection/>
    </xf>
    <xf numFmtId="0" fontId="19" fillId="0" borderId="21" xfId="0" applyFont="1" applyBorder="1" applyAlignment="1">
      <alignment horizontal="center" vertical="center"/>
    </xf>
    <xf numFmtId="0" fontId="0" fillId="0" borderId="13" xfId="0" applyFont="1" applyBorder="1" applyAlignment="1">
      <alignment vertical="center"/>
    </xf>
    <xf numFmtId="0" fontId="0" fillId="0" borderId="16" xfId="0" applyFont="1" applyBorder="1" applyAlignment="1">
      <alignment vertical="center"/>
    </xf>
    <xf numFmtId="0" fontId="0" fillId="0" borderId="0" xfId="0" applyFont="1" applyBorder="1" applyAlignment="1">
      <alignment vertical="center"/>
    </xf>
    <xf numFmtId="0" fontId="0" fillId="0" borderId="16" xfId="0" applyFont="1" applyBorder="1" applyAlignment="1" applyProtection="1">
      <alignment vertical="center"/>
      <protection/>
    </xf>
    <xf numFmtId="0" fontId="0" fillId="0" borderId="0"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16"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7" xfId="0" applyFont="1" applyFill="1" applyBorder="1" applyAlignment="1" applyProtection="1">
      <alignment vertical="center"/>
      <protection/>
    </xf>
    <xf numFmtId="0" fontId="16" fillId="0" borderId="0" xfId="0" applyFont="1" applyAlignment="1">
      <alignment horizontal="left" vertical="top" wrapText="1"/>
    </xf>
    <xf numFmtId="0" fontId="0" fillId="0" borderId="0" xfId="0" applyFont="1" applyAlignment="1">
      <alignment vertical="center"/>
    </xf>
    <xf numFmtId="0" fontId="2" fillId="0" borderId="0" xfId="0" applyFont="1" applyAlignment="1">
      <alignmen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0" fontId="3" fillId="0" borderId="0" xfId="0" applyFont="1" applyBorder="1" applyAlignment="1" applyProtection="1">
      <alignment horizontal="left" vertical="center" wrapText="1"/>
      <protection/>
    </xf>
    <xf numFmtId="4" fontId="17"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0" fontId="15" fillId="0" borderId="0" xfId="0" applyFont="1" applyAlignment="1" applyProtection="1">
      <alignment horizontal="left" vertical="center" wrapText="1"/>
      <protection/>
    </xf>
    <xf numFmtId="0" fontId="37" fillId="2" borderId="0" xfId="20" applyFont="1" applyFill="1" applyAlignment="1">
      <alignment vertical="center"/>
    </xf>
    <xf numFmtId="0" fontId="15" fillId="0" borderId="0" xfId="0" applyFont="1" applyBorder="1" applyAlignment="1" applyProtection="1">
      <alignment horizontal="left" vertical="center" wrapText="1"/>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wrapText="1"/>
      <protection/>
    </xf>
    <xf numFmtId="0" fontId="3" fillId="0" borderId="0" xfId="21" applyFont="1" applyBorder="1" applyAlignment="1" applyProtection="1">
      <alignment horizontal="left" vertical="top"/>
      <protection locked="0"/>
    </xf>
    <xf numFmtId="0" fontId="3" fillId="0" borderId="0" xfId="21" applyFont="1" applyBorder="1" applyAlignment="1" applyProtection="1">
      <alignment horizontal="left" vertical="center"/>
      <protection locked="0"/>
    </xf>
    <xf numFmtId="0" fontId="12" fillId="0" borderId="0" xfId="21" applyFont="1" applyBorder="1" applyAlignment="1" applyProtection="1">
      <alignment horizontal="center" vertical="center" wrapText="1"/>
      <protection locked="0"/>
    </xf>
    <xf numFmtId="0" fontId="24" fillId="0" borderId="34" xfId="21" applyFont="1" applyBorder="1" applyAlignment="1" applyProtection="1">
      <alignment horizontal="left"/>
      <protection locked="0"/>
    </xf>
    <xf numFmtId="0" fontId="3" fillId="0" borderId="0" xfId="21" applyFont="1" applyBorder="1" applyAlignment="1" applyProtection="1">
      <alignment horizontal="left" vertical="center" wrapText="1"/>
      <protection locked="0"/>
    </xf>
    <xf numFmtId="0" fontId="12" fillId="0" borderId="0" xfId="21" applyFont="1" applyBorder="1" applyAlignment="1" applyProtection="1">
      <alignment horizontal="center" vertical="center"/>
      <protection locked="0"/>
    </xf>
    <xf numFmtId="49" fontId="3" fillId="0" borderId="0" xfId="21" applyNumberFormat="1" applyFont="1" applyBorder="1" applyAlignment="1" applyProtection="1">
      <alignment horizontal="left" vertical="center" wrapText="1"/>
      <protection locked="0"/>
    </xf>
    <xf numFmtId="0" fontId="24" fillId="0" borderId="34" xfId="21" applyFont="1" applyBorder="1" applyAlignment="1" applyProtection="1">
      <alignment horizontal="left" wrapText="1"/>
      <protection locked="0"/>
    </xf>
  </cellXfs>
  <cellStyles count="8">
    <cellStyle name="Normal" xfId="0"/>
    <cellStyle name="Percent" xfId="15"/>
    <cellStyle name="Currency" xfId="16"/>
    <cellStyle name="Currency [0]" xfId="17"/>
    <cellStyle name="Comma" xfId="18"/>
    <cellStyle name="Comma [0]" xfId="19"/>
    <cellStyle name="Hypertextový odkaz" xfId="20"/>
    <cellStyle name="Normální 2" xfId="21"/>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266700</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CM58"/>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7.16015625" style="0" customWidth="1"/>
    <col min="2" max="2" width="1.5" style="0" customWidth="1"/>
    <col min="3" max="3" width="3.5" style="0" customWidth="1"/>
    <col min="4" max="33" width="2.33203125" style="0" customWidth="1"/>
    <col min="34" max="34" width="2.83203125" style="0" customWidth="1"/>
    <col min="35" max="35" width="27.16015625" style="0" customWidth="1"/>
    <col min="36" max="37" width="2.16015625" style="0" customWidth="1"/>
    <col min="38" max="38" width="7.16015625" style="0" customWidth="1"/>
    <col min="39" max="39" width="2.83203125" style="0" customWidth="1"/>
    <col min="40" max="40" width="11.5" style="0" customWidth="1"/>
    <col min="41" max="41" width="6.5" style="0" customWidth="1"/>
    <col min="42" max="42" width="3.5" style="0" customWidth="1"/>
    <col min="43" max="43" width="13.5" style="0" customWidth="1"/>
    <col min="44" max="44" width="11.66015625" style="0" customWidth="1"/>
    <col min="45" max="47" width="22.16015625" style="0" hidden="1" customWidth="1"/>
    <col min="48" max="52" width="18.5" style="0" hidden="1" customWidth="1"/>
    <col min="53" max="53" width="16.5" style="0" hidden="1" customWidth="1"/>
    <col min="54" max="54" width="21.5" style="0" hidden="1" customWidth="1"/>
    <col min="55" max="56" width="16.5" style="0" hidden="1" customWidth="1"/>
    <col min="57" max="57" width="57" style="0" customWidth="1"/>
    <col min="71" max="91" width="9.16015625" style="0" hidden="1" customWidth="1"/>
  </cols>
  <sheetData>
    <row r="1" spans="1:74" ht="21.4" customHeight="1">
      <c r="A1" s="250" t="s">
        <v>0</v>
      </c>
      <c r="B1" s="251"/>
      <c r="C1" s="251"/>
      <c r="D1" s="252" t="s">
        <v>1</v>
      </c>
      <c r="E1" s="251"/>
      <c r="F1" s="251"/>
      <c r="G1" s="251"/>
      <c r="H1" s="251"/>
      <c r="I1" s="251"/>
      <c r="J1" s="251"/>
      <c r="K1" s="253" t="s">
        <v>1535</v>
      </c>
      <c r="L1" s="253"/>
      <c r="M1" s="253"/>
      <c r="N1" s="253"/>
      <c r="O1" s="253"/>
      <c r="P1" s="253"/>
      <c r="Q1" s="253"/>
      <c r="R1" s="253"/>
      <c r="S1" s="253"/>
      <c r="T1" s="251"/>
      <c r="U1" s="251"/>
      <c r="V1" s="251"/>
      <c r="W1" s="253" t="s">
        <v>1536</v>
      </c>
      <c r="X1" s="253"/>
      <c r="Y1" s="253"/>
      <c r="Z1" s="253"/>
      <c r="AA1" s="253"/>
      <c r="AB1" s="253"/>
      <c r="AC1" s="253"/>
      <c r="AD1" s="253"/>
      <c r="AE1" s="253"/>
      <c r="AF1" s="253"/>
      <c r="AG1" s="253"/>
      <c r="AH1" s="253"/>
      <c r="AI1" s="245"/>
      <c r="AJ1" s="14"/>
      <c r="AK1" s="14"/>
      <c r="AL1" s="14"/>
      <c r="AM1" s="14"/>
      <c r="AN1" s="14"/>
      <c r="AO1" s="14"/>
      <c r="AP1" s="14"/>
      <c r="AQ1" s="14"/>
      <c r="AR1" s="14"/>
      <c r="AS1" s="14"/>
      <c r="AT1" s="14"/>
      <c r="AU1" s="14"/>
      <c r="AV1" s="14"/>
      <c r="AW1" s="14"/>
      <c r="AX1" s="14"/>
      <c r="AY1" s="14"/>
      <c r="AZ1" s="14"/>
      <c r="BA1" s="13" t="s">
        <v>2</v>
      </c>
      <c r="BB1" s="13" t="s">
        <v>3</v>
      </c>
      <c r="BC1" s="14"/>
      <c r="BD1" s="14"/>
      <c r="BE1" s="14"/>
      <c r="BF1" s="14"/>
      <c r="BG1" s="14"/>
      <c r="BH1" s="14"/>
      <c r="BI1" s="14"/>
      <c r="BJ1" s="14"/>
      <c r="BK1" s="14"/>
      <c r="BL1" s="14"/>
      <c r="BM1" s="14"/>
      <c r="BN1" s="14"/>
      <c r="BO1" s="14"/>
      <c r="BP1" s="14"/>
      <c r="BQ1" s="14"/>
      <c r="BR1" s="14"/>
      <c r="BT1" s="15" t="s">
        <v>4</v>
      </c>
      <c r="BU1" s="15" t="s">
        <v>4</v>
      </c>
      <c r="BV1" s="15" t="s">
        <v>5</v>
      </c>
    </row>
    <row r="2" spans="3:72" ht="36.95" customHeight="1">
      <c r="AR2" s="334"/>
      <c r="AS2" s="334"/>
      <c r="AT2" s="334"/>
      <c r="AU2" s="334"/>
      <c r="AV2" s="334"/>
      <c r="AW2" s="334"/>
      <c r="AX2" s="334"/>
      <c r="AY2" s="334"/>
      <c r="AZ2" s="334"/>
      <c r="BA2" s="334"/>
      <c r="BB2" s="334"/>
      <c r="BC2" s="334"/>
      <c r="BD2" s="334"/>
      <c r="BE2" s="334"/>
      <c r="BS2" s="16" t="s">
        <v>6</v>
      </c>
      <c r="BT2" s="16" t="s">
        <v>7</v>
      </c>
    </row>
    <row r="3" spans="2:72" ht="6.9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9"/>
      <c r="BS3" s="16" t="s">
        <v>6</v>
      </c>
      <c r="BT3" s="16" t="s">
        <v>8</v>
      </c>
    </row>
    <row r="4" spans="2:71" ht="36.95" customHeight="1">
      <c r="B4" s="20"/>
      <c r="C4" s="21"/>
      <c r="D4" s="22" t="s">
        <v>9</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3"/>
      <c r="AS4" s="24" t="s">
        <v>10</v>
      </c>
      <c r="BE4" s="25" t="s">
        <v>11</v>
      </c>
      <c r="BS4" s="16" t="s">
        <v>12</v>
      </c>
    </row>
    <row r="5" spans="2:71" ht="14.45" customHeight="1">
      <c r="B5" s="20"/>
      <c r="C5" s="21"/>
      <c r="D5" s="26" t="s">
        <v>13</v>
      </c>
      <c r="E5" s="21"/>
      <c r="F5" s="21"/>
      <c r="G5" s="21"/>
      <c r="H5" s="21"/>
      <c r="I5" s="21"/>
      <c r="J5" s="21"/>
      <c r="K5" s="365" t="s">
        <v>14</v>
      </c>
      <c r="L5" s="366"/>
      <c r="M5" s="366"/>
      <c r="N5" s="366"/>
      <c r="O5" s="366"/>
      <c r="P5" s="366"/>
      <c r="Q5" s="366"/>
      <c r="R5" s="366"/>
      <c r="S5" s="366"/>
      <c r="T5" s="366"/>
      <c r="U5" s="366"/>
      <c r="V5" s="366"/>
      <c r="W5" s="366"/>
      <c r="X5" s="366"/>
      <c r="Y5" s="366"/>
      <c r="Z5" s="366"/>
      <c r="AA5" s="366"/>
      <c r="AB5" s="366"/>
      <c r="AC5" s="366"/>
      <c r="AD5" s="366"/>
      <c r="AE5" s="366"/>
      <c r="AF5" s="366"/>
      <c r="AG5" s="366"/>
      <c r="AH5" s="366"/>
      <c r="AI5" s="366"/>
      <c r="AJ5" s="366"/>
      <c r="AK5" s="366"/>
      <c r="AL5" s="366"/>
      <c r="AM5" s="366"/>
      <c r="AN5" s="366"/>
      <c r="AO5" s="366"/>
      <c r="AP5" s="21"/>
      <c r="AQ5" s="23"/>
      <c r="BE5" s="362" t="s">
        <v>15</v>
      </c>
      <c r="BS5" s="16" t="s">
        <v>6</v>
      </c>
    </row>
    <row r="6" spans="2:71" ht="36.95" customHeight="1">
      <c r="B6" s="20"/>
      <c r="C6" s="21"/>
      <c r="D6" s="28" t="s">
        <v>16</v>
      </c>
      <c r="E6" s="21"/>
      <c r="F6" s="21"/>
      <c r="G6" s="21"/>
      <c r="H6" s="21"/>
      <c r="I6" s="21"/>
      <c r="J6" s="21"/>
      <c r="K6" s="367" t="s">
        <v>17</v>
      </c>
      <c r="L6" s="366"/>
      <c r="M6" s="366"/>
      <c r="N6" s="366"/>
      <c r="O6" s="366"/>
      <c r="P6" s="366"/>
      <c r="Q6" s="366"/>
      <c r="R6" s="366"/>
      <c r="S6" s="366"/>
      <c r="T6" s="366"/>
      <c r="U6" s="366"/>
      <c r="V6" s="366"/>
      <c r="W6" s="366"/>
      <c r="X6" s="366"/>
      <c r="Y6" s="366"/>
      <c r="Z6" s="366"/>
      <c r="AA6" s="366"/>
      <c r="AB6" s="366"/>
      <c r="AC6" s="366"/>
      <c r="AD6" s="366"/>
      <c r="AE6" s="366"/>
      <c r="AF6" s="366"/>
      <c r="AG6" s="366"/>
      <c r="AH6" s="366"/>
      <c r="AI6" s="366"/>
      <c r="AJ6" s="366"/>
      <c r="AK6" s="366"/>
      <c r="AL6" s="366"/>
      <c r="AM6" s="366"/>
      <c r="AN6" s="366"/>
      <c r="AO6" s="366"/>
      <c r="AP6" s="21"/>
      <c r="AQ6" s="23"/>
      <c r="BE6" s="334"/>
      <c r="BS6" s="16" t="s">
        <v>18</v>
      </c>
    </row>
    <row r="7" spans="2:71" ht="14.45" customHeight="1">
      <c r="B7" s="20"/>
      <c r="C7" s="21"/>
      <c r="D7" s="29" t="s">
        <v>19</v>
      </c>
      <c r="E7" s="21"/>
      <c r="F7" s="21"/>
      <c r="G7" s="21"/>
      <c r="H7" s="21"/>
      <c r="I7" s="21"/>
      <c r="J7" s="21"/>
      <c r="K7" s="27" t="s">
        <v>20</v>
      </c>
      <c r="L7" s="21"/>
      <c r="M7" s="21"/>
      <c r="N7" s="21"/>
      <c r="O7" s="21"/>
      <c r="P7" s="21"/>
      <c r="Q7" s="21"/>
      <c r="R7" s="21"/>
      <c r="S7" s="21"/>
      <c r="T7" s="21"/>
      <c r="U7" s="21"/>
      <c r="V7" s="21"/>
      <c r="W7" s="21"/>
      <c r="X7" s="21"/>
      <c r="Y7" s="21"/>
      <c r="Z7" s="21"/>
      <c r="AA7" s="21"/>
      <c r="AB7" s="21"/>
      <c r="AC7" s="21"/>
      <c r="AD7" s="21"/>
      <c r="AE7" s="21"/>
      <c r="AF7" s="21"/>
      <c r="AG7" s="21"/>
      <c r="AH7" s="21"/>
      <c r="AI7" s="21"/>
      <c r="AJ7" s="21"/>
      <c r="AK7" s="29" t="s">
        <v>21</v>
      </c>
      <c r="AL7" s="21"/>
      <c r="AM7" s="21"/>
      <c r="AN7" s="27" t="s">
        <v>22</v>
      </c>
      <c r="AO7" s="21"/>
      <c r="AP7" s="21"/>
      <c r="AQ7" s="23"/>
      <c r="BE7" s="334"/>
      <c r="BS7" s="16" t="s">
        <v>23</v>
      </c>
    </row>
    <row r="8" spans="2:71" ht="14.45" customHeight="1">
      <c r="B8" s="20"/>
      <c r="C8" s="21"/>
      <c r="D8" s="29" t="s">
        <v>24</v>
      </c>
      <c r="E8" s="21"/>
      <c r="F8" s="21"/>
      <c r="G8" s="21"/>
      <c r="H8" s="21"/>
      <c r="I8" s="21"/>
      <c r="J8" s="21"/>
      <c r="K8" s="27" t="s">
        <v>25</v>
      </c>
      <c r="L8" s="21"/>
      <c r="M8" s="21"/>
      <c r="N8" s="21"/>
      <c r="O8" s="21"/>
      <c r="P8" s="21"/>
      <c r="Q8" s="21"/>
      <c r="R8" s="21"/>
      <c r="S8" s="21"/>
      <c r="T8" s="21"/>
      <c r="U8" s="21"/>
      <c r="V8" s="21"/>
      <c r="W8" s="21"/>
      <c r="X8" s="21"/>
      <c r="Y8" s="21"/>
      <c r="Z8" s="21"/>
      <c r="AA8" s="21"/>
      <c r="AB8" s="21"/>
      <c r="AC8" s="21"/>
      <c r="AD8" s="21"/>
      <c r="AE8" s="21"/>
      <c r="AF8" s="21"/>
      <c r="AG8" s="21"/>
      <c r="AH8" s="21"/>
      <c r="AI8" s="21"/>
      <c r="AJ8" s="21"/>
      <c r="AK8" s="29" t="s">
        <v>26</v>
      </c>
      <c r="AL8" s="21"/>
      <c r="AM8" s="21"/>
      <c r="AN8" s="30" t="s">
        <v>27</v>
      </c>
      <c r="AO8" s="21"/>
      <c r="AP8" s="21"/>
      <c r="AQ8" s="23"/>
      <c r="BE8" s="334"/>
      <c r="BS8" s="16" t="s">
        <v>28</v>
      </c>
    </row>
    <row r="9" spans="2:71" ht="14.45" customHeight="1">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3"/>
      <c r="BE9" s="334"/>
      <c r="BS9" s="16" t="s">
        <v>29</v>
      </c>
    </row>
    <row r="10" spans="2:71" ht="14.45" customHeight="1">
      <c r="B10" s="20"/>
      <c r="C10" s="21"/>
      <c r="D10" s="29" t="s">
        <v>30</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9" t="s">
        <v>31</v>
      </c>
      <c r="AL10" s="21"/>
      <c r="AM10" s="21"/>
      <c r="AN10" s="27" t="s">
        <v>20</v>
      </c>
      <c r="AO10" s="21"/>
      <c r="AP10" s="21"/>
      <c r="AQ10" s="23"/>
      <c r="BE10" s="334"/>
      <c r="BS10" s="16" t="s">
        <v>18</v>
      </c>
    </row>
    <row r="11" spans="2:71" ht="18.4" customHeight="1">
      <c r="B11" s="20"/>
      <c r="C11" s="21"/>
      <c r="D11" s="21"/>
      <c r="E11" s="27" t="s">
        <v>32</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9" t="s">
        <v>33</v>
      </c>
      <c r="AL11" s="21"/>
      <c r="AM11" s="21"/>
      <c r="AN11" s="27" t="s">
        <v>20</v>
      </c>
      <c r="AO11" s="21"/>
      <c r="AP11" s="21"/>
      <c r="AQ11" s="23"/>
      <c r="BE11" s="334"/>
      <c r="BS11" s="16" t="s">
        <v>18</v>
      </c>
    </row>
    <row r="12" spans="2:71" ht="6.95"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3"/>
      <c r="BE12" s="334"/>
      <c r="BS12" s="16" t="s">
        <v>18</v>
      </c>
    </row>
    <row r="13" spans="2:71" ht="14.45" customHeight="1">
      <c r="B13" s="20"/>
      <c r="C13" s="21"/>
      <c r="D13" s="29" t="s">
        <v>34</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9" t="s">
        <v>31</v>
      </c>
      <c r="AL13" s="21"/>
      <c r="AM13" s="21"/>
      <c r="AN13" s="31" t="s">
        <v>35</v>
      </c>
      <c r="AO13" s="21"/>
      <c r="AP13" s="21"/>
      <c r="AQ13" s="23"/>
      <c r="BE13" s="334"/>
      <c r="BS13" s="16" t="s">
        <v>18</v>
      </c>
    </row>
    <row r="14" spans="2:71" ht="15">
      <c r="B14" s="20"/>
      <c r="C14" s="21"/>
      <c r="D14" s="21"/>
      <c r="E14" s="368" t="s">
        <v>35</v>
      </c>
      <c r="F14" s="366"/>
      <c r="G14" s="366"/>
      <c r="H14" s="366"/>
      <c r="I14" s="366"/>
      <c r="J14" s="366"/>
      <c r="K14" s="366"/>
      <c r="L14" s="366"/>
      <c r="M14" s="366"/>
      <c r="N14" s="366"/>
      <c r="O14" s="366"/>
      <c r="P14" s="366"/>
      <c r="Q14" s="366"/>
      <c r="R14" s="366"/>
      <c r="S14" s="366"/>
      <c r="T14" s="366"/>
      <c r="U14" s="366"/>
      <c r="V14" s="366"/>
      <c r="W14" s="366"/>
      <c r="X14" s="366"/>
      <c r="Y14" s="366"/>
      <c r="Z14" s="366"/>
      <c r="AA14" s="366"/>
      <c r="AB14" s="366"/>
      <c r="AC14" s="366"/>
      <c r="AD14" s="366"/>
      <c r="AE14" s="366"/>
      <c r="AF14" s="366"/>
      <c r="AG14" s="366"/>
      <c r="AH14" s="366"/>
      <c r="AI14" s="366"/>
      <c r="AJ14" s="366"/>
      <c r="AK14" s="29" t="s">
        <v>33</v>
      </c>
      <c r="AL14" s="21"/>
      <c r="AM14" s="21"/>
      <c r="AN14" s="31" t="s">
        <v>35</v>
      </c>
      <c r="AO14" s="21"/>
      <c r="AP14" s="21"/>
      <c r="AQ14" s="23"/>
      <c r="BE14" s="334"/>
      <c r="BS14" s="16" t="s">
        <v>18</v>
      </c>
    </row>
    <row r="15" spans="2:71" ht="6.95"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3"/>
      <c r="BE15" s="334"/>
      <c r="BS15" s="16" t="s">
        <v>4</v>
      </c>
    </row>
    <row r="16" spans="2:71" ht="14.45" customHeight="1">
      <c r="B16" s="20"/>
      <c r="C16" s="21"/>
      <c r="D16" s="29" t="s">
        <v>36</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9" t="s">
        <v>31</v>
      </c>
      <c r="AL16" s="21"/>
      <c r="AM16" s="21"/>
      <c r="AN16" s="27" t="s">
        <v>20</v>
      </c>
      <c r="AO16" s="21"/>
      <c r="AP16" s="21"/>
      <c r="AQ16" s="23"/>
      <c r="BE16" s="334"/>
      <c r="BS16" s="16" t="s">
        <v>4</v>
      </c>
    </row>
    <row r="17" spans="2:71" ht="18.4" customHeight="1">
      <c r="B17" s="20"/>
      <c r="C17" s="21"/>
      <c r="D17" s="21"/>
      <c r="E17" s="27" t="s">
        <v>37</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9" t="s">
        <v>33</v>
      </c>
      <c r="AL17" s="21"/>
      <c r="AM17" s="21"/>
      <c r="AN17" s="27" t="s">
        <v>20</v>
      </c>
      <c r="AO17" s="21"/>
      <c r="AP17" s="21"/>
      <c r="AQ17" s="23"/>
      <c r="BE17" s="334"/>
      <c r="BS17" s="16" t="s">
        <v>38</v>
      </c>
    </row>
    <row r="18" spans="2:71" ht="6.95"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3"/>
      <c r="BE18" s="334"/>
      <c r="BS18" s="16" t="s">
        <v>6</v>
      </c>
    </row>
    <row r="19" spans="2:71" ht="14.45" customHeight="1">
      <c r="B19" s="20"/>
      <c r="C19" s="21"/>
      <c r="D19" s="29" t="s">
        <v>39</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3"/>
      <c r="BE19" s="334"/>
      <c r="BS19" s="16" t="s">
        <v>6</v>
      </c>
    </row>
    <row r="20" spans="2:71" ht="56.45" customHeight="1">
      <c r="B20" s="20"/>
      <c r="C20" s="21"/>
      <c r="D20" s="21"/>
      <c r="E20" s="369" t="s">
        <v>40</v>
      </c>
      <c r="F20" s="366"/>
      <c r="G20" s="366"/>
      <c r="H20" s="366"/>
      <c r="I20" s="366"/>
      <c r="J20" s="366"/>
      <c r="K20" s="366"/>
      <c r="L20" s="366"/>
      <c r="M20" s="366"/>
      <c r="N20" s="366"/>
      <c r="O20" s="366"/>
      <c r="P20" s="366"/>
      <c r="Q20" s="366"/>
      <c r="R20" s="366"/>
      <c r="S20" s="366"/>
      <c r="T20" s="366"/>
      <c r="U20" s="366"/>
      <c r="V20" s="366"/>
      <c r="W20" s="366"/>
      <c r="X20" s="366"/>
      <c r="Y20" s="366"/>
      <c r="Z20" s="366"/>
      <c r="AA20" s="366"/>
      <c r="AB20" s="366"/>
      <c r="AC20" s="366"/>
      <c r="AD20" s="366"/>
      <c r="AE20" s="366"/>
      <c r="AF20" s="366"/>
      <c r="AG20" s="366"/>
      <c r="AH20" s="366"/>
      <c r="AI20" s="366"/>
      <c r="AJ20" s="366"/>
      <c r="AK20" s="366"/>
      <c r="AL20" s="366"/>
      <c r="AM20" s="366"/>
      <c r="AN20" s="366"/>
      <c r="AO20" s="21"/>
      <c r="AP20" s="21"/>
      <c r="AQ20" s="23"/>
      <c r="BE20" s="334"/>
      <c r="BS20" s="16" t="s">
        <v>4</v>
      </c>
    </row>
    <row r="21" spans="2:57" ht="6.95"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3"/>
      <c r="BE21" s="334"/>
    </row>
    <row r="22" spans="2:57" ht="6.95" customHeight="1">
      <c r="B22" s="20"/>
      <c r="C22" s="21"/>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21"/>
      <c r="AQ22" s="23"/>
      <c r="BE22" s="334"/>
    </row>
    <row r="23" spans="2:57" s="1" customFormat="1" ht="25.9" customHeight="1">
      <c r="B23" s="33"/>
      <c r="C23" s="34"/>
      <c r="D23" s="35" t="s">
        <v>41</v>
      </c>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70">
        <f>ROUND(AG51,2)</f>
        <v>0</v>
      </c>
      <c r="AL23" s="371"/>
      <c r="AM23" s="371"/>
      <c r="AN23" s="371"/>
      <c r="AO23" s="371"/>
      <c r="AP23" s="34"/>
      <c r="AQ23" s="37"/>
      <c r="BE23" s="363"/>
    </row>
    <row r="24" spans="2:57" s="1" customFormat="1" ht="6.95" customHeight="1">
      <c r="B24" s="33"/>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7"/>
      <c r="BE24" s="363"/>
    </row>
    <row r="25" spans="2:57" s="1" customFormat="1" ht="13.5">
      <c r="B25" s="33"/>
      <c r="C25" s="34"/>
      <c r="D25" s="34"/>
      <c r="E25" s="34"/>
      <c r="F25" s="34"/>
      <c r="G25" s="34"/>
      <c r="H25" s="34"/>
      <c r="I25" s="34"/>
      <c r="J25" s="34"/>
      <c r="K25" s="34"/>
      <c r="L25" s="372" t="s">
        <v>42</v>
      </c>
      <c r="M25" s="350"/>
      <c r="N25" s="350"/>
      <c r="O25" s="350"/>
      <c r="P25" s="34"/>
      <c r="Q25" s="34"/>
      <c r="R25" s="34"/>
      <c r="S25" s="34"/>
      <c r="T25" s="34"/>
      <c r="U25" s="34"/>
      <c r="V25" s="34"/>
      <c r="W25" s="372" t="s">
        <v>43</v>
      </c>
      <c r="X25" s="350"/>
      <c r="Y25" s="350"/>
      <c r="Z25" s="350"/>
      <c r="AA25" s="350"/>
      <c r="AB25" s="350"/>
      <c r="AC25" s="350"/>
      <c r="AD25" s="350"/>
      <c r="AE25" s="350"/>
      <c r="AF25" s="34"/>
      <c r="AG25" s="34"/>
      <c r="AH25" s="34"/>
      <c r="AI25" s="34"/>
      <c r="AJ25" s="34"/>
      <c r="AK25" s="372" t="s">
        <v>44</v>
      </c>
      <c r="AL25" s="350"/>
      <c r="AM25" s="350"/>
      <c r="AN25" s="350"/>
      <c r="AO25" s="350"/>
      <c r="AP25" s="34"/>
      <c r="AQ25" s="37"/>
      <c r="BE25" s="363"/>
    </row>
    <row r="26" spans="2:57" s="2" customFormat="1" ht="14.45" customHeight="1">
      <c r="B26" s="39"/>
      <c r="C26" s="40"/>
      <c r="D26" s="41" t="s">
        <v>45</v>
      </c>
      <c r="E26" s="40"/>
      <c r="F26" s="41" t="s">
        <v>46</v>
      </c>
      <c r="G26" s="40"/>
      <c r="H26" s="40"/>
      <c r="I26" s="40"/>
      <c r="J26" s="40"/>
      <c r="K26" s="40"/>
      <c r="L26" s="355">
        <v>0.21</v>
      </c>
      <c r="M26" s="356"/>
      <c r="N26" s="356"/>
      <c r="O26" s="356"/>
      <c r="P26" s="40"/>
      <c r="Q26" s="40"/>
      <c r="R26" s="40"/>
      <c r="S26" s="40"/>
      <c r="T26" s="40"/>
      <c r="U26" s="40"/>
      <c r="V26" s="40"/>
      <c r="W26" s="357">
        <f>ROUND(AZ51,2)</f>
        <v>0</v>
      </c>
      <c r="X26" s="356"/>
      <c r="Y26" s="356"/>
      <c r="Z26" s="356"/>
      <c r="AA26" s="356"/>
      <c r="AB26" s="356"/>
      <c r="AC26" s="356"/>
      <c r="AD26" s="356"/>
      <c r="AE26" s="356"/>
      <c r="AF26" s="40"/>
      <c r="AG26" s="40"/>
      <c r="AH26" s="40"/>
      <c r="AI26" s="40"/>
      <c r="AJ26" s="40"/>
      <c r="AK26" s="357">
        <f>ROUND(AV51,2)</f>
        <v>0</v>
      </c>
      <c r="AL26" s="356"/>
      <c r="AM26" s="356"/>
      <c r="AN26" s="356"/>
      <c r="AO26" s="356"/>
      <c r="AP26" s="40"/>
      <c r="AQ26" s="42"/>
      <c r="BE26" s="364"/>
    </row>
    <row r="27" spans="2:57" s="2" customFormat="1" ht="14.45" customHeight="1">
      <c r="B27" s="39"/>
      <c r="C27" s="40"/>
      <c r="D27" s="40"/>
      <c r="E27" s="40"/>
      <c r="F27" s="41" t="s">
        <v>47</v>
      </c>
      <c r="G27" s="40"/>
      <c r="H27" s="40"/>
      <c r="I27" s="40"/>
      <c r="J27" s="40"/>
      <c r="K27" s="40"/>
      <c r="L27" s="355">
        <v>0.15</v>
      </c>
      <c r="M27" s="356"/>
      <c r="N27" s="356"/>
      <c r="O27" s="356"/>
      <c r="P27" s="40"/>
      <c r="Q27" s="40"/>
      <c r="R27" s="40"/>
      <c r="S27" s="40"/>
      <c r="T27" s="40"/>
      <c r="U27" s="40"/>
      <c r="V27" s="40"/>
      <c r="W27" s="357">
        <f>ROUND(BA51,2)</f>
        <v>0</v>
      </c>
      <c r="X27" s="356"/>
      <c r="Y27" s="356"/>
      <c r="Z27" s="356"/>
      <c r="AA27" s="356"/>
      <c r="AB27" s="356"/>
      <c r="AC27" s="356"/>
      <c r="AD27" s="356"/>
      <c r="AE27" s="356"/>
      <c r="AF27" s="40"/>
      <c r="AG27" s="40"/>
      <c r="AH27" s="40"/>
      <c r="AI27" s="40"/>
      <c r="AJ27" s="40"/>
      <c r="AK27" s="357">
        <f>ROUND(AW51,2)</f>
        <v>0</v>
      </c>
      <c r="AL27" s="356"/>
      <c r="AM27" s="356"/>
      <c r="AN27" s="356"/>
      <c r="AO27" s="356"/>
      <c r="AP27" s="40"/>
      <c r="AQ27" s="42"/>
      <c r="BE27" s="364"/>
    </row>
    <row r="28" spans="2:57" s="2" customFormat="1" ht="14.45" customHeight="1" hidden="1">
      <c r="B28" s="39"/>
      <c r="C28" s="40"/>
      <c r="D28" s="40"/>
      <c r="E28" s="40"/>
      <c r="F28" s="41" t="s">
        <v>48</v>
      </c>
      <c r="G28" s="40"/>
      <c r="H28" s="40"/>
      <c r="I28" s="40"/>
      <c r="J28" s="40"/>
      <c r="K28" s="40"/>
      <c r="L28" s="355">
        <v>0.21</v>
      </c>
      <c r="M28" s="356"/>
      <c r="N28" s="356"/>
      <c r="O28" s="356"/>
      <c r="P28" s="40"/>
      <c r="Q28" s="40"/>
      <c r="R28" s="40"/>
      <c r="S28" s="40"/>
      <c r="T28" s="40"/>
      <c r="U28" s="40"/>
      <c r="V28" s="40"/>
      <c r="W28" s="357">
        <f>ROUND(BB51,2)</f>
        <v>0</v>
      </c>
      <c r="X28" s="356"/>
      <c r="Y28" s="356"/>
      <c r="Z28" s="356"/>
      <c r="AA28" s="356"/>
      <c r="AB28" s="356"/>
      <c r="AC28" s="356"/>
      <c r="AD28" s="356"/>
      <c r="AE28" s="356"/>
      <c r="AF28" s="40"/>
      <c r="AG28" s="40"/>
      <c r="AH28" s="40"/>
      <c r="AI28" s="40"/>
      <c r="AJ28" s="40"/>
      <c r="AK28" s="357">
        <v>0</v>
      </c>
      <c r="AL28" s="356"/>
      <c r="AM28" s="356"/>
      <c r="AN28" s="356"/>
      <c r="AO28" s="356"/>
      <c r="AP28" s="40"/>
      <c r="AQ28" s="42"/>
      <c r="BE28" s="364"/>
    </row>
    <row r="29" spans="2:57" s="2" customFormat="1" ht="14.45" customHeight="1" hidden="1">
      <c r="B29" s="39"/>
      <c r="C29" s="40"/>
      <c r="D29" s="40"/>
      <c r="E29" s="40"/>
      <c r="F29" s="41" t="s">
        <v>49</v>
      </c>
      <c r="G29" s="40"/>
      <c r="H29" s="40"/>
      <c r="I29" s="40"/>
      <c r="J29" s="40"/>
      <c r="K29" s="40"/>
      <c r="L29" s="355">
        <v>0.15</v>
      </c>
      <c r="M29" s="356"/>
      <c r="N29" s="356"/>
      <c r="O29" s="356"/>
      <c r="P29" s="40"/>
      <c r="Q29" s="40"/>
      <c r="R29" s="40"/>
      <c r="S29" s="40"/>
      <c r="T29" s="40"/>
      <c r="U29" s="40"/>
      <c r="V29" s="40"/>
      <c r="W29" s="357">
        <f>ROUND(BC51,2)</f>
        <v>0</v>
      </c>
      <c r="X29" s="356"/>
      <c r="Y29" s="356"/>
      <c r="Z29" s="356"/>
      <c r="AA29" s="356"/>
      <c r="AB29" s="356"/>
      <c r="AC29" s="356"/>
      <c r="AD29" s="356"/>
      <c r="AE29" s="356"/>
      <c r="AF29" s="40"/>
      <c r="AG29" s="40"/>
      <c r="AH29" s="40"/>
      <c r="AI29" s="40"/>
      <c r="AJ29" s="40"/>
      <c r="AK29" s="357">
        <v>0</v>
      </c>
      <c r="AL29" s="356"/>
      <c r="AM29" s="356"/>
      <c r="AN29" s="356"/>
      <c r="AO29" s="356"/>
      <c r="AP29" s="40"/>
      <c r="AQ29" s="42"/>
      <c r="BE29" s="364"/>
    </row>
    <row r="30" spans="2:57" s="2" customFormat="1" ht="14.45" customHeight="1" hidden="1">
      <c r="B30" s="39"/>
      <c r="C30" s="40"/>
      <c r="D30" s="40"/>
      <c r="E30" s="40"/>
      <c r="F30" s="41" t="s">
        <v>50</v>
      </c>
      <c r="G30" s="40"/>
      <c r="H30" s="40"/>
      <c r="I30" s="40"/>
      <c r="J30" s="40"/>
      <c r="K30" s="40"/>
      <c r="L30" s="355">
        <v>0</v>
      </c>
      <c r="M30" s="356"/>
      <c r="N30" s="356"/>
      <c r="O30" s="356"/>
      <c r="P30" s="40"/>
      <c r="Q30" s="40"/>
      <c r="R30" s="40"/>
      <c r="S30" s="40"/>
      <c r="T30" s="40"/>
      <c r="U30" s="40"/>
      <c r="V30" s="40"/>
      <c r="W30" s="357">
        <f>ROUND(BD51,2)</f>
        <v>0</v>
      </c>
      <c r="X30" s="356"/>
      <c r="Y30" s="356"/>
      <c r="Z30" s="356"/>
      <c r="AA30" s="356"/>
      <c r="AB30" s="356"/>
      <c r="AC30" s="356"/>
      <c r="AD30" s="356"/>
      <c r="AE30" s="356"/>
      <c r="AF30" s="40"/>
      <c r="AG30" s="40"/>
      <c r="AH30" s="40"/>
      <c r="AI30" s="40"/>
      <c r="AJ30" s="40"/>
      <c r="AK30" s="357">
        <v>0</v>
      </c>
      <c r="AL30" s="356"/>
      <c r="AM30" s="356"/>
      <c r="AN30" s="356"/>
      <c r="AO30" s="356"/>
      <c r="AP30" s="40"/>
      <c r="AQ30" s="42"/>
      <c r="BE30" s="364"/>
    </row>
    <row r="31" spans="2:57" s="1" customFormat="1" ht="6.95" customHeight="1">
      <c r="B31" s="33"/>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7"/>
      <c r="BE31" s="363"/>
    </row>
    <row r="32" spans="2:57" s="1" customFormat="1" ht="25.9" customHeight="1">
      <c r="B32" s="33"/>
      <c r="C32" s="43"/>
      <c r="D32" s="44" t="s">
        <v>51</v>
      </c>
      <c r="E32" s="45"/>
      <c r="F32" s="45"/>
      <c r="G32" s="45"/>
      <c r="H32" s="45"/>
      <c r="I32" s="45"/>
      <c r="J32" s="45"/>
      <c r="K32" s="45"/>
      <c r="L32" s="45"/>
      <c r="M32" s="45"/>
      <c r="N32" s="45"/>
      <c r="O32" s="45"/>
      <c r="P32" s="45"/>
      <c r="Q32" s="45"/>
      <c r="R32" s="45"/>
      <c r="S32" s="45"/>
      <c r="T32" s="46" t="s">
        <v>52</v>
      </c>
      <c r="U32" s="45"/>
      <c r="V32" s="45"/>
      <c r="W32" s="45"/>
      <c r="X32" s="358" t="s">
        <v>53</v>
      </c>
      <c r="Y32" s="359"/>
      <c r="Z32" s="359"/>
      <c r="AA32" s="359"/>
      <c r="AB32" s="359"/>
      <c r="AC32" s="45"/>
      <c r="AD32" s="45"/>
      <c r="AE32" s="45"/>
      <c r="AF32" s="45"/>
      <c r="AG32" s="45"/>
      <c r="AH32" s="45"/>
      <c r="AI32" s="45"/>
      <c r="AJ32" s="45"/>
      <c r="AK32" s="360">
        <f>SUM(AK23:AK30)</f>
        <v>0</v>
      </c>
      <c r="AL32" s="359"/>
      <c r="AM32" s="359"/>
      <c r="AN32" s="359"/>
      <c r="AO32" s="361"/>
      <c r="AP32" s="43"/>
      <c r="AQ32" s="47"/>
      <c r="BE32" s="363"/>
    </row>
    <row r="33" spans="2:43" s="1" customFormat="1" ht="6.95" customHeight="1">
      <c r="B33" s="33"/>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7"/>
    </row>
    <row r="34" spans="2:43" s="1" customFormat="1" ht="6.95" customHeight="1">
      <c r="B34" s="48"/>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50"/>
    </row>
    <row r="38" spans="2:44" s="1" customFormat="1" ht="6.95" customHeight="1">
      <c r="B38" s="51"/>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3"/>
    </row>
    <row r="39" spans="2:44" s="1" customFormat="1" ht="36.95" customHeight="1">
      <c r="B39" s="33"/>
      <c r="C39" s="54" t="s">
        <v>54</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3"/>
    </row>
    <row r="40" spans="2:44" s="1" customFormat="1" ht="6.95" customHeight="1">
      <c r="B40" s="33"/>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3"/>
    </row>
    <row r="41" spans="2:44" s="3" customFormat="1" ht="14.45" customHeight="1">
      <c r="B41" s="56"/>
      <c r="C41" s="57" t="s">
        <v>13</v>
      </c>
      <c r="D41" s="58"/>
      <c r="E41" s="58"/>
      <c r="F41" s="58"/>
      <c r="G41" s="58"/>
      <c r="H41" s="58"/>
      <c r="I41" s="58"/>
      <c r="J41" s="58"/>
      <c r="K41" s="58"/>
      <c r="L41" s="58" t="str">
        <f>K5</f>
        <v>20161003</v>
      </c>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9"/>
    </row>
    <row r="42" spans="2:44" s="4" customFormat="1" ht="36.95" customHeight="1">
      <c r="B42" s="60"/>
      <c r="C42" s="61" t="s">
        <v>16</v>
      </c>
      <c r="D42" s="62"/>
      <c r="E42" s="62"/>
      <c r="F42" s="62"/>
      <c r="G42" s="62"/>
      <c r="H42" s="62"/>
      <c r="I42" s="62"/>
      <c r="J42" s="62"/>
      <c r="K42" s="62"/>
      <c r="L42" s="340" t="str">
        <f>K6</f>
        <v>Šatny VPP Č. Lípa</v>
      </c>
      <c r="M42" s="341"/>
      <c r="N42" s="341"/>
      <c r="O42" s="341"/>
      <c r="P42" s="341"/>
      <c r="Q42" s="341"/>
      <c r="R42" s="341"/>
      <c r="S42" s="341"/>
      <c r="T42" s="341"/>
      <c r="U42" s="341"/>
      <c r="V42" s="341"/>
      <c r="W42" s="341"/>
      <c r="X42" s="341"/>
      <c r="Y42" s="341"/>
      <c r="Z42" s="341"/>
      <c r="AA42" s="341"/>
      <c r="AB42" s="341"/>
      <c r="AC42" s="341"/>
      <c r="AD42" s="341"/>
      <c r="AE42" s="341"/>
      <c r="AF42" s="341"/>
      <c r="AG42" s="341"/>
      <c r="AH42" s="341"/>
      <c r="AI42" s="341"/>
      <c r="AJ42" s="341"/>
      <c r="AK42" s="341"/>
      <c r="AL42" s="341"/>
      <c r="AM42" s="341"/>
      <c r="AN42" s="341"/>
      <c r="AO42" s="341"/>
      <c r="AP42" s="62"/>
      <c r="AQ42" s="62"/>
      <c r="AR42" s="63"/>
    </row>
    <row r="43" spans="2:44" s="1" customFormat="1" ht="6.95" customHeight="1">
      <c r="B43" s="33"/>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3"/>
    </row>
    <row r="44" spans="2:44" s="1" customFormat="1" ht="15">
      <c r="B44" s="33"/>
      <c r="C44" s="57" t="s">
        <v>24</v>
      </c>
      <c r="D44" s="55"/>
      <c r="E44" s="55"/>
      <c r="F44" s="55"/>
      <c r="G44" s="55"/>
      <c r="H44" s="55"/>
      <c r="I44" s="55"/>
      <c r="J44" s="55"/>
      <c r="K44" s="55"/>
      <c r="L44" s="64" t="str">
        <f>IF(K8="","",K8)</f>
        <v>Č. Lípa</v>
      </c>
      <c r="M44" s="55"/>
      <c r="N44" s="55"/>
      <c r="O44" s="55"/>
      <c r="P44" s="55"/>
      <c r="Q44" s="55"/>
      <c r="R44" s="55"/>
      <c r="S44" s="55"/>
      <c r="T44" s="55"/>
      <c r="U44" s="55"/>
      <c r="V44" s="55"/>
      <c r="W44" s="55"/>
      <c r="X44" s="55"/>
      <c r="Y44" s="55"/>
      <c r="Z44" s="55"/>
      <c r="AA44" s="55"/>
      <c r="AB44" s="55"/>
      <c r="AC44" s="55"/>
      <c r="AD44" s="55"/>
      <c r="AE44" s="55"/>
      <c r="AF44" s="55"/>
      <c r="AG44" s="55"/>
      <c r="AH44" s="55"/>
      <c r="AI44" s="57" t="s">
        <v>26</v>
      </c>
      <c r="AJ44" s="55"/>
      <c r="AK44" s="55"/>
      <c r="AL44" s="55"/>
      <c r="AM44" s="342" t="str">
        <f>IF(AN8="","",AN8)</f>
        <v>3. 10. 2016</v>
      </c>
      <c r="AN44" s="343"/>
      <c r="AO44" s="55"/>
      <c r="AP44" s="55"/>
      <c r="AQ44" s="55"/>
      <c r="AR44" s="53"/>
    </row>
    <row r="45" spans="2:44" s="1" customFormat="1" ht="6.95" customHeight="1">
      <c r="B45" s="33"/>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3"/>
    </row>
    <row r="46" spans="2:56" s="1" customFormat="1" ht="15">
      <c r="B46" s="33"/>
      <c r="C46" s="57" t="s">
        <v>30</v>
      </c>
      <c r="D46" s="55"/>
      <c r="E46" s="55"/>
      <c r="F46" s="55"/>
      <c r="G46" s="55"/>
      <c r="H46" s="55"/>
      <c r="I46" s="55"/>
      <c r="J46" s="55"/>
      <c r="K46" s="55"/>
      <c r="L46" s="58" t="str">
        <f>IF(E11="","",E11)</f>
        <v>Město Č. Lípa</v>
      </c>
      <c r="M46" s="55"/>
      <c r="N46" s="55"/>
      <c r="O46" s="55"/>
      <c r="P46" s="55"/>
      <c r="Q46" s="55"/>
      <c r="R46" s="55"/>
      <c r="S46" s="55"/>
      <c r="T46" s="55"/>
      <c r="U46" s="55"/>
      <c r="V46" s="55"/>
      <c r="W46" s="55"/>
      <c r="X46" s="55"/>
      <c r="Y46" s="55"/>
      <c r="Z46" s="55"/>
      <c r="AA46" s="55"/>
      <c r="AB46" s="55"/>
      <c r="AC46" s="55"/>
      <c r="AD46" s="55"/>
      <c r="AE46" s="55"/>
      <c r="AF46" s="55"/>
      <c r="AG46" s="55"/>
      <c r="AH46" s="55"/>
      <c r="AI46" s="57" t="s">
        <v>36</v>
      </c>
      <c r="AJ46" s="55"/>
      <c r="AK46" s="55"/>
      <c r="AL46" s="55"/>
      <c r="AM46" s="344" t="str">
        <f>IF(E17="","",E17)</f>
        <v xml:space="preserve"> </v>
      </c>
      <c r="AN46" s="343"/>
      <c r="AO46" s="343"/>
      <c r="AP46" s="343"/>
      <c r="AQ46" s="55"/>
      <c r="AR46" s="53"/>
      <c r="AS46" s="345" t="s">
        <v>55</v>
      </c>
      <c r="AT46" s="346"/>
      <c r="AU46" s="66"/>
      <c r="AV46" s="66"/>
      <c r="AW46" s="66"/>
      <c r="AX46" s="66"/>
      <c r="AY46" s="66"/>
      <c r="AZ46" s="66"/>
      <c r="BA46" s="66"/>
      <c r="BB46" s="66"/>
      <c r="BC46" s="66"/>
      <c r="BD46" s="67"/>
    </row>
    <row r="47" spans="2:56" s="1" customFormat="1" ht="15">
      <c r="B47" s="33"/>
      <c r="C47" s="57" t="s">
        <v>34</v>
      </c>
      <c r="D47" s="55"/>
      <c r="E47" s="55"/>
      <c r="F47" s="55"/>
      <c r="G47" s="55"/>
      <c r="H47" s="55"/>
      <c r="I47" s="55"/>
      <c r="J47" s="55"/>
      <c r="K47" s="55"/>
      <c r="L47" s="58" t="str">
        <f>IF(E14="Vyplň údaj","",E14)</f>
        <v/>
      </c>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3"/>
      <c r="AS47" s="347"/>
      <c r="AT47" s="348"/>
      <c r="AU47" s="68"/>
      <c r="AV47" s="68"/>
      <c r="AW47" s="68"/>
      <c r="AX47" s="68"/>
      <c r="AY47" s="68"/>
      <c r="AZ47" s="68"/>
      <c r="BA47" s="68"/>
      <c r="BB47" s="68"/>
      <c r="BC47" s="68"/>
      <c r="BD47" s="69"/>
    </row>
    <row r="48" spans="2:56" s="1" customFormat="1" ht="10.9" customHeight="1">
      <c r="B48" s="33"/>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3"/>
      <c r="AS48" s="349"/>
      <c r="AT48" s="350"/>
      <c r="AU48" s="34"/>
      <c r="AV48" s="34"/>
      <c r="AW48" s="34"/>
      <c r="AX48" s="34"/>
      <c r="AY48" s="34"/>
      <c r="AZ48" s="34"/>
      <c r="BA48" s="34"/>
      <c r="BB48" s="34"/>
      <c r="BC48" s="34"/>
      <c r="BD48" s="71"/>
    </row>
    <row r="49" spans="2:56" s="1" customFormat="1" ht="29.25" customHeight="1">
      <c r="B49" s="33"/>
      <c r="C49" s="351" t="s">
        <v>56</v>
      </c>
      <c r="D49" s="352"/>
      <c r="E49" s="352"/>
      <c r="F49" s="352"/>
      <c r="G49" s="352"/>
      <c r="H49" s="72"/>
      <c r="I49" s="353" t="s">
        <v>57</v>
      </c>
      <c r="J49" s="352"/>
      <c r="K49" s="352"/>
      <c r="L49" s="352"/>
      <c r="M49" s="352"/>
      <c r="N49" s="352"/>
      <c r="O49" s="352"/>
      <c r="P49" s="352"/>
      <c r="Q49" s="352"/>
      <c r="R49" s="352"/>
      <c r="S49" s="352"/>
      <c r="T49" s="352"/>
      <c r="U49" s="352"/>
      <c r="V49" s="352"/>
      <c r="W49" s="352"/>
      <c r="X49" s="352"/>
      <c r="Y49" s="352"/>
      <c r="Z49" s="352"/>
      <c r="AA49" s="352"/>
      <c r="AB49" s="352"/>
      <c r="AC49" s="352"/>
      <c r="AD49" s="352"/>
      <c r="AE49" s="352"/>
      <c r="AF49" s="352"/>
      <c r="AG49" s="354" t="s">
        <v>58</v>
      </c>
      <c r="AH49" s="352"/>
      <c r="AI49" s="352"/>
      <c r="AJ49" s="352"/>
      <c r="AK49" s="352"/>
      <c r="AL49" s="352"/>
      <c r="AM49" s="352"/>
      <c r="AN49" s="353" t="s">
        <v>59</v>
      </c>
      <c r="AO49" s="352"/>
      <c r="AP49" s="352"/>
      <c r="AQ49" s="73" t="s">
        <v>60</v>
      </c>
      <c r="AR49" s="53"/>
      <c r="AS49" s="74" t="s">
        <v>61</v>
      </c>
      <c r="AT49" s="75" t="s">
        <v>62</v>
      </c>
      <c r="AU49" s="75" t="s">
        <v>63</v>
      </c>
      <c r="AV49" s="75" t="s">
        <v>64</v>
      </c>
      <c r="AW49" s="75" t="s">
        <v>65</v>
      </c>
      <c r="AX49" s="75" t="s">
        <v>66</v>
      </c>
      <c r="AY49" s="75" t="s">
        <v>67</v>
      </c>
      <c r="AZ49" s="75" t="s">
        <v>68</v>
      </c>
      <c r="BA49" s="75" t="s">
        <v>69</v>
      </c>
      <c r="BB49" s="75" t="s">
        <v>70</v>
      </c>
      <c r="BC49" s="75" t="s">
        <v>71</v>
      </c>
      <c r="BD49" s="76" t="s">
        <v>72</v>
      </c>
    </row>
    <row r="50" spans="2:56" s="1" customFormat="1" ht="10.9" customHeight="1">
      <c r="B50" s="33"/>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3"/>
      <c r="AS50" s="77"/>
      <c r="AT50" s="78"/>
      <c r="AU50" s="78"/>
      <c r="AV50" s="78"/>
      <c r="AW50" s="78"/>
      <c r="AX50" s="78"/>
      <c r="AY50" s="78"/>
      <c r="AZ50" s="78"/>
      <c r="BA50" s="78"/>
      <c r="BB50" s="78"/>
      <c r="BC50" s="78"/>
      <c r="BD50" s="79"/>
    </row>
    <row r="51" spans="2:90" s="4" customFormat="1" ht="32.45" customHeight="1">
      <c r="B51" s="60"/>
      <c r="C51" s="80" t="s">
        <v>73</v>
      </c>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338">
        <f>ROUND(SUM(AG52:AG56),2)</f>
        <v>0</v>
      </c>
      <c r="AH51" s="338"/>
      <c r="AI51" s="338"/>
      <c r="AJ51" s="338"/>
      <c r="AK51" s="338"/>
      <c r="AL51" s="338"/>
      <c r="AM51" s="338"/>
      <c r="AN51" s="339">
        <f aca="true" t="shared" si="0" ref="AN51:AN56">SUM(AG51,AT51)</f>
        <v>0</v>
      </c>
      <c r="AO51" s="339"/>
      <c r="AP51" s="339"/>
      <c r="AQ51" s="82" t="s">
        <v>20</v>
      </c>
      <c r="AR51" s="63"/>
      <c r="AS51" s="83">
        <f>ROUND(SUM(AS52:AS56),2)</f>
        <v>0</v>
      </c>
      <c r="AT51" s="84">
        <f aca="true" t="shared" si="1" ref="AT51:AT56">ROUND(SUM(AV51:AW51),2)</f>
        <v>0</v>
      </c>
      <c r="AU51" s="85">
        <f>ROUND(SUM(AU52:AU56),5)</f>
        <v>0</v>
      </c>
      <c r="AV51" s="84">
        <f>ROUND(AZ51*L26,2)</f>
        <v>0</v>
      </c>
      <c r="AW51" s="84">
        <f>ROUND(BA51*L27,2)</f>
        <v>0</v>
      </c>
      <c r="AX51" s="84">
        <f>ROUND(BB51*L26,2)</f>
        <v>0</v>
      </c>
      <c r="AY51" s="84">
        <f>ROUND(BC51*L27,2)</f>
        <v>0</v>
      </c>
      <c r="AZ51" s="84">
        <f>ROUND(SUM(AZ52:AZ56),2)</f>
        <v>0</v>
      </c>
      <c r="BA51" s="84">
        <f>ROUND(SUM(BA52:BA56),2)</f>
        <v>0</v>
      </c>
      <c r="BB51" s="84">
        <f>ROUND(SUM(BB52:BB56),2)</f>
        <v>0</v>
      </c>
      <c r="BC51" s="84">
        <f>ROUND(SUM(BC52:BC56),2)</f>
        <v>0</v>
      </c>
      <c r="BD51" s="86">
        <f>ROUND(SUM(BD52:BD56),2)</f>
        <v>0</v>
      </c>
      <c r="BS51" s="87" t="s">
        <v>74</v>
      </c>
      <c r="BT51" s="87" t="s">
        <v>75</v>
      </c>
      <c r="BU51" s="88" t="s">
        <v>76</v>
      </c>
      <c r="BV51" s="87" t="s">
        <v>77</v>
      </c>
      <c r="BW51" s="87" t="s">
        <v>5</v>
      </c>
      <c r="BX51" s="87" t="s">
        <v>78</v>
      </c>
      <c r="CL51" s="87" t="s">
        <v>20</v>
      </c>
    </row>
    <row r="52" spans="1:91" s="5" customFormat="1" ht="34.9" customHeight="1">
      <c r="A52" s="246" t="s">
        <v>1537</v>
      </c>
      <c r="B52" s="89"/>
      <c r="C52" s="90"/>
      <c r="D52" s="337" t="s">
        <v>79</v>
      </c>
      <c r="E52" s="336"/>
      <c r="F52" s="336"/>
      <c r="G52" s="336"/>
      <c r="H52" s="336"/>
      <c r="I52" s="91"/>
      <c r="J52" s="337" t="s">
        <v>80</v>
      </c>
      <c r="K52" s="336"/>
      <c r="L52" s="336"/>
      <c r="M52" s="336"/>
      <c r="N52" s="336"/>
      <c r="O52" s="336"/>
      <c r="P52" s="336"/>
      <c r="Q52" s="336"/>
      <c r="R52" s="336"/>
      <c r="S52" s="336"/>
      <c r="T52" s="336"/>
      <c r="U52" s="336"/>
      <c r="V52" s="336"/>
      <c r="W52" s="336"/>
      <c r="X52" s="336"/>
      <c r="Y52" s="336"/>
      <c r="Z52" s="336"/>
      <c r="AA52" s="336"/>
      <c r="AB52" s="336"/>
      <c r="AC52" s="336"/>
      <c r="AD52" s="336"/>
      <c r="AE52" s="336"/>
      <c r="AF52" s="336"/>
      <c r="AG52" s="335">
        <f>'20161003a - Stavební část'!J27</f>
        <v>0</v>
      </c>
      <c r="AH52" s="336"/>
      <c r="AI52" s="336"/>
      <c r="AJ52" s="336"/>
      <c r="AK52" s="336"/>
      <c r="AL52" s="336"/>
      <c r="AM52" s="336"/>
      <c r="AN52" s="335">
        <f t="shared" si="0"/>
        <v>0</v>
      </c>
      <c r="AO52" s="336"/>
      <c r="AP52" s="336"/>
      <c r="AQ52" s="92" t="s">
        <v>81</v>
      </c>
      <c r="AR52" s="93"/>
      <c r="AS52" s="94">
        <v>0</v>
      </c>
      <c r="AT52" s="95">
        <f t="shared" si="1"/>
        <v>0</v>
      </c>
      <c r="AU52" s="96">
        <f>'20161003a - Stavební část'!P98</f>
        <v>0</v>
      </c>
      <c r="AV52" s="95">
        <f>'20161003a - Stavební část'!J30</f>
        <v>0</v>
      </c>
      <c r="AW52" s="95">
        <f>'20161003a - Stavební část'!J31</f>
        <v>0</v>
      </c>
      <c r="AX52" s="95">
        <f>'20161003a - Stavební část'!J32</f>
        <v>0</v>
      </c>
      <c r="AY52" s="95">
        <f>'20161003a - Stavební část'!J33</f>
        <v>0</v>
      </c>
      <c r="AZ52" s="95">
        <f>'20161003a - Stavební část'!F30</f>
        <v>0</v>
      </c>
      <c r="BA52" s="95">
        <f>'20161003a - Stavební část'!F31</f>
        <v>0</v>
      </c>
      <c r="BB52" s="95">
        <f>'20161003a - Stavební část'!F32</f>
        <v>0</v>
      </c>
      <c r="BC52" s="95">
        <f>'20161003a - Stavební část'!F33</f>
        <v>0</v>
      </c>
      <c r="BD52" s="97">
        <f>'20161003a - Stavební část'!F34</f>
        <v>0</v>
      </c>
      <c r="BT52" s="98" t="s">
        <v>23</v>
      </c>
      <c r="BV52" s="98" t="s">
        <v>77</v>
      </c>
      <c r="BW52" s="98" t="s">
        <v>82</v>
      </c>
      <c r="BX52" s="98" t="s">
        <v>5</v>
      </c>
      <c r="CL52" s="98" t="s">
        <v>20</v>
      </c>
      <c r="CM52" s="98" t="s">
        <v>83</v>
      </c>
    </row>
    <row r="53" spans="1:91" s="5" customFormat="1" ht="34.9" customHeight="1">
      <c r="A53" s="246" t="s">
        <v>1537</v>
      </c>
      <c r="B53" s="89"/>
      <c r="C53" s="90"/>
      <c r="D53" s="337" t="s">
        <v>84</v>
      </c>
      <c r="E53" s="336"/>
      <c r="F53" s="336"/>
      <c r="G53" s="336"/>
      <c r="H53" s="336"/>
      <c r="I53" s="91"/>
      <c r="J53" s="337" t="s">
        <v>85</v>
      </c>
      <c r="K53" s="336"/>
      <c r="L53" s="336"/>
      <c r="M53" s="336"/>
      <c r="N53" s="336"/>
      <c r="O53" s="336"/>
      <c r="P53" s="336"/>
      <c r="Q53" s="336"/>
      <c r="R53" s="336"/>
      <c r="S53" s="336"/>
      <c r="T53" s="336"/>
      <c r="U53" s="336"/>
      <c r="V53" s="336"/>
      <c r="W53" s="336"/>
      <c r="X53" s="336"/>
      <c r="Y53" s="336"/>
      <c r="Z53" s="336"/>
      <c r="AA53" s="336"/>
      <c r="AB53" s="336"/>
      <c r="AC53" s="336"/>
      <c r="AD53" s="336"/>
      <c r="AE53" s="336"/>
      <c r="AF53" s="336"/>
      <c r="AG53" s="335">
        <f>'20161003b - ZTI'!J27</f>
        <v>0</v>
      </c>
      <c r="AH53" s="336"/>
      <c r="AI53" s="336"/>
      <c r="AJ53" s="336"/>
      <c r="AK53" s="336"/>
      <c r="AL53" s="336"/>
      <c r="AM53" s="336"/>
      <c r="AN53" s="335">
        <f t="shared" si="0"/>
        <v>0</v>
      </c>
      <c r="AO53" s="336"/>
      <c r="AP53" s="336"/>
      <c r="AQ53" s="92" t="s">
        <v>81</v>
      </c>
      <c r="AR53" s="93"/>
      <c r="AS53" s="94">
        <v>0</v>
      </c>
      <c r="AT53" s="95">
        <f t="shared" si="1"/>
        <v>0</v>
      </c>
      <c r="AU53" s="96">
        <f>'20161003b - ZTI'!P87</f>
        <v>0</v>
      </c>
      <c r="AV53" s="95">
        <f>'20161003b - ZTI'!J30</f>
        <v>0</v>
      </c>
      <c r="AW53" s="95">
        <f>'20161003b - ZTI'!J31</f>
        <v>0</v>
      </c>
      <c r="AX53" s="95">
        <f>'20161003b - ZTI'!J32</f>
        <v>0</v>
      </c>
      <c r="AY53" s="95">
        <f>'20161003b - ZTI'!J33</f>
        <v>0</v>
      </c>
      <c r="AZ53" s="95">
        <f>'20161003b - ZTI'!F30</f>
        <v>0</v>
      </c>
      <c r="BA53" s="95">
        <f>'20161003b - ZTI'!F31</f>
        <v>0</v>
      </c>
      <c r="BB53" s="95">
        <f>'20161003b - ZTI'!F32</f>
        <v>0</v>
      </c>
      <c r="BC53" s="95">
        <f>'20161003b - ZTI'!F33</f>
        <v>0</v>
      </c>
      <c r="BD53" s="97">
        <f>'20161003b - ZTI'!F34</f>
        <v>0</v>
      </c>
      <c r="BT53" s="98" t="s">
        <v>23</v>
      </c>
      <c r="BV53" s="98" t="s">
        <v>77</v>
      </c>
      <c r="BW53" s="98" t="s">
        <v>86</v>
      </c>
      <c r="BX53" s="98" t="s">
        <v>5</v>
      </c>
      <c r="CL53" s="98" t="s">
        <v>20</v>
      </c>
      <c r="CM53" s="98" t="s">
        <v>83</v>
      </c>
    </row>
    <row r="54" spans="1:91" s="5" customFormat="1" ht="34.9" customHeight="1">
      <c r="A54" s="246" t="s">
        <v>1537</v>
      </c>
      <c r="B54" s="89"/>
      <c r="C54" s="90"/>
      <c r="D54" s="337" t="s">
        <v>87</v>
      </c>
      <c r="E54" s="336"/>
      <c r="F54" s="336"/>
      <c r="G54" s="336"/>
      <c r="H54" s="336"/>
      <c r="I54" s="91"/>
      <c r="J54" s="337" t="s">
        <v>88</v>
      </c>
      <c r="K54" s="336"/>
      <c r="L54" s="336"/>
      <c r="M54" s="336"/>
      <c r="N54" s="336"/>
      <c r="O54" s="336"/>
      <c r="P54" s="336"/>
      <c r="Q54" s="336"/>
      <c r="R54" s="336"/>
      <c r="S54" s="336"/>
      <c r="T54" s="336"/>
      <c r="U54" s="336"/>
      <c r="V54" s="336"/>
      <c r="W54" s="336"/>
      <c r="X54" s="336"/>
      <c r="Y54" s="336"/>
      <c r="Z54" s="336"/>
      <c r="AA54" s="336"/>
      <c r="AB54" s="336"/>
      <c r="AC54" s="336"/>
      <c r="AD54" s="336"/>
      <c r="AE54" s="336"/>
      <c r="AF54" s="336"/>
      <c r="AG54" s="335">
        <f>'20161003c - UT a VZT'!J27</f>
        <v>0</v>
      </c>
      <c r="AH54" s="336"/>
      <c r="AI54" s="336"/>
      <c r="AJ54" s="336"/>
      <c r="AK54" s="336"/>
      <c r="AL54" s="336"/>
      <c r="AM54" s="336"/>
      <c r="AN54" s="335">
        <f t="shared" si="0"/>
        <v>0</v>
      </c>
      <c r="AO54" s="336"/>
      <c r="AP54" s="336"/>
      <c r="AQ54" s="92" t="s">
        <v>81</v>
      </c>
      <c r="AR54" s="93"/>
      <c r="AS54" s="94">
        <v>0</v>
      </c>
      <c r="AT54" s="95">
        <f t="shared" si="1"/>
        <v>0</v>
      </c>
      <c r="AU54" s="96">
        <f>'20161003c - UT a VZT'!P86</f>
        <v>0</v>
      </c>
      <c r="AV54" s="95">
        <f>'20161003c - UT a VZT'!J30</f>
        <v>0</v>
      </c>
      <c r="AW54" s="95">
        <f>'20161003c - UT a VZT'!J31</f>
        <v>0</v>
      </c>
      <c r="AX54" s="95">
        <f>'20161003c - UT a VZT'!J32</f>
        <v>0</v>
      </c>
      <c r="AY54" s="95">
        <f>'20161003c - UT a VZT'!J33</f>
        <v>0</v>
      </c>
      <c r="AZ54" s="95">
        <f>'20161003c - UT a VZT'!F30</f>
        <v>0</v>
      </c>
      <c r="BA54" s="95">
        <f>'20161003c - UT a VZT'!F31</f>
        <v>0</v>
      </c>
      <c r="BB54" s="95">
        <f>'20161003c - UT a VZT'!F32</f>
        <v>0</v>
      </c>
      <c r="BC54" s="95">
        <f>'20161003c - UT a VZT'!F33</f>
        <v>0</v>
      </c>
      <c r="BD54" s="97">
        <f>'20161003c - UT a VZT'!F34</f>
        <v>0</v>
      </c>
      <c r="BT54" s="98" t="s">
        <v>23</v>
      </c>
      <c r="BV54" s="98" t="s">
        <v>77</v>
      </c>
      <c r="BW54" s="98" t="s">
        <v>89</v>
      </c>
      <c r="BX54" s="98" t="s">
        <v>5</v>
      </c>
      <c r="CL54" s="98" t="s">
        <v>20</v>
      </c>
      <c r="CM54" s="98" t="s">
        <v>83</v>
      </c>
    </row>
    <row r="55" spans="1:91" s="5" customFormat="1" ht="34.9" customHeight="1">
      <c r="A55" s="246" t="s">
        <v>1537</v>
      </c>
      <c r="B55" s="89"/>
      <c r="C55" s="90"/>
      <c r="D55" s="337" t="s">
        <v>90</v>
      </c>
      <c r="E55" s="336"/>
      <c r="F55" s="336"/>
      <c r="G55" s="336"/>
      <c r="H55" s="336"/>
      <c r="I55" s="91"/>
      <c r="J55" s="337" t="s">
        <v>91</v>
      </c>
      <c r="K55" s="336"/>
      <c r="L55" s="336"/>
      <c r="M55" s="336"/>
      <c r="N55" s="336"/>
      <c r="O55" s="336"/>
      <c r="P55" s="336"/>
      <c r="Q55" s="336"/>
      <c r="R55" s="336"/>
      <c r="S55" s="336"/>
      <c r="T55" s="336"/>
      <c r="U55" s="336"/>
      <c r="V55" s="336"/>
      <c r="W55" s="336"/>
      <c r="X55" s="336"/>
      <c r="Y55" s="336"/>
      <c r="Z55" s="336"/>
      <c r="AA55" s="336"/>
      <c r="AB55" s="336"/>
      <c r="AC55" s="336"/>
      <c r="AD55" s="336"/>
      <c r="AE55" s="336"/>
      <c r="AF55" s="336"/>
      <c r="AG55" s="335">
        <f>'20161003d - Elektroinstalace'!J27</f>
        <v>0</v>
      </c>
      <c r="AH55" s="336"/>
      <c r="AI55" s="336"/>
      <c r="AJ55" s="336"/>
      <c r="AK55" s="336"/>
      <c r="AL55" s="336"/>
      <c r="AM55" s="336"/>
      <c r="AN55" s="335">
        <f t="shared" si="0"/>
        <v>0</v>
      </c>
      <c r="AO55" s="336"/>
      <c r="AP55" s="336"/>
      <c r="AQ55" s="92" t="s">
        <v>81</v>
      </c>
      <c r="AR55" s="93"/>
      <c r="AS55" s="94">
        <v>0</v>
      </c>
      <c r="AT55" s="95">
        <f t="shared" si="1"/>
        <v>0</v>
      </c>
      <c r="AU55" s="96">
        <f>'20161003d - Elektroinstalace'!P83</f>
        <v>0</v>
      </c>
      <c r="AV55" s="95">
        <f>'20161003d - Elektroinstalace'!J30</f>
        <v>0</v>
      </c>
      <c r="AW55" s="95">
        <f>'20161003d - Elektroinstalace'!J31</f>
        <v>0</v>
      </c>
      <c r="AX55" s="95">
        <f>'20161003d - Elektroinstalace'!J32</f>
        <v>0</v>
      </c>
      <c r="AY55" s="95">
        <f>'20161003d - Elektroinstalace'!J33</f>
        <v>0</v>
      </c>
      <c r="AZ55" s="95">
        <f>'20161003d - Elektroinstalace'!F30</f>
        <v>0</v>
      </c>
      <c r="BA55" s="95">
        <f>'20161003d - Elektroinstalace'!F31</f>
        <v>0</v>
      </c>
      <c r="BB55" s="95">
        <f>'20161003d - Elektroinstalace'!F32</f>
        <v>0</v>
      </c>
      <c r="BC55" s="95">
        <f>'20161003d - Elektroinstalace'!F33</f>
        <v>0</v>
      </c>
      <c r="BD55" s="97">
        <f>'20161003d - Elektroinstalace'!F34</f>
        <v>0</v>
      </c>
      <c r="BT55" s="98" t="s">
        <v>23</v>
      </c>
      <c r="BV55" s="98" t="s">
        <v>77</v>
      </c>
      <c r="BW55" s="98" t="s">
        <v>92</v>
      </c>
      <c r="BX55" s="98" t="s">
        <v>5</v>
      </c>
      <c r="CL55" s="98" t="s">
        <v>20</v>
      </c>
      <c r="CM55" s="98" t="s">
        <v>83</v>
      </c>
    </row>
    <row r="56" spans="1:91" s="5" customFormat="1" ht="34.9" customHeight="1">
      <c r="A56" s="246" t="s">
        <v>1537</v>
      </c>
      <c r="B56" s="89"/>
      <c r="C56" s="90"/>
      <c r="D56" s="337" t="s">
        <v>93</v>
      </c>
      <c r="E56" s="336"/>
      <c r="F56" s="336"/>
      <c r="G56" s="336"/>
      <c r="H56" s="336"/>
      <c r="I56" s="91"/>
      <c r="J56" s="337" t="s">
        <v>94</v>
      </c>
      <c r="K56" s="336"/>
      <c r="L56" s="336"/>
      <c r="M56" s="336"/>
      <c r="N56" s="336"/>
      <c r="O56" s="336"/>
      <c r="P56" s="336"/>
      <c r="Q56" s="336"/>
      <c r="R56" s="336"/>
      <c r="S56" s="336"/>
      <c r="T56" s="336"/>
      <c r="U56" s="336"/>
      <c r="V56" s="336"/>
      <c r="W56" s="336"/>
      <c r="X56" s="336"/>
      <c r="Y56" s="336"/>
      <c r="Z56" s="336"/>
      <c r="AA56" s="336"/>
      <c r="AB56" s="336"/>
      <c r="AC56" s="336"/>
      <c r="AD56" s="336"/>
      <c r="AE56" s="336"/>
      <c r="AF56" s="336"/>
      <c r="AG56" s="335">
        <f>'20161003e - VRN'!J27</f>
        <v>0</v>
      </c>
      <c r="AH56" s="336"/>
      <c r="AI56" s="336"/>
      <c r="AJ56" s="336"/>
      <c r="AK56" s="336"/>
      <c r="AL56" s="336"/>
      <c r="AM56" s="336"/>
      <c r="AN56" s="335">
        <f t="shared" si="0"/>
        <v>0</v>
      </c>
      <c r="AO56" s="336"/>
      <c r="AP56" s="336"/>
      <c r="AQ56" s="92" t="s">
        <v>81</v>
      </c>
      <c r="AR56" s="93"/>
      <c r="AS56" s="99">
        <v>0</v>
      </c>
      <c r="AT56" s="100">
        <f t="shared" si="1"/>
        <v>0</v>
      </c>
      <c r="AU56" s="101">
        <f>'20161003e - VRN'!P79</f>
        <v>0</v>
      </c>
      <c r="AV56" s="100">
        <f>'20161003e - VRN'!J30</f>
        <v>0</v>
      </c>
      <c r="AW56" s="100">
        <f>'20161003e - VRN'!J31</f>
        <v>0</v>
      </c>
      <c r="AX56" s="100">
        <f>'20161003e - VRN'!J32</f>
        <v>0</v>
      </c>
      <c r="AY56" s="100">
        <f>'20161003e - VRN'!J33</f>
        <v>0</v>
      </c>
      <c r="AZ56" s="100">
        <f>'20161003e - VRN'!F30</f>
        <v>0</v>
      </c>
      <c r="BA56" s="100">
        <f>'20161003e - VRN'!F31</f>
        <v>0</v>
      </c>
      <c r="BB56" s="100">
        <f>'20161003e - VRN'!F32</f>
        <v>0</v>
      </c>
      <c r="BC56" s="100">
        <f>'20161003e - VRN'!F33</f>
        <v>0</v>
      </c>
      <c r="BD56" s="102">
        <f>'20161003e - VRN'!F34</f>
        <v>0</v>
      </c>
      <c r="BT56" s="98" t="s">
        <v>23</v>
      </c>
      <c r="BV56" s="98" t="s">
        <v>77</v>
      </c>
      <c r="BW56" s="98" t="s">
        <v>95</v>
      </c>
      <c r="BX56" s="98" t="s">
        <v>5</v>
      </c>
      <c r="CL56" s="98" t="s">
        <v>20</v>
      </c>
      <c r="CM56" s="98" t="s">
        <v>83</v>
      </c>
    </row>
    <row r="57" spans="2:44" s="1" customFormat="1" ht="30" customHeight="1">
      <c r="B57" s="33"/>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3"/>
    </row>
    <row r="58" spans="2:44" s="1" customFormat="1" ht="6.95" customHeight="1">
      <c r="B58" s="48"/>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53"/>
    </row>
  </sheetData>
  <sheetProtection algorithmName="SHA-512" hashValue="KutuSMVY2uNy0Ovpe4Hslgzt/UVW/OuBuwyeHq1KHW6rcqoqjmfgCdPiwqbNyR5SaaIEkmoYPA/SIFrJvaCBhQ==" saltValue="enpmAxZyJTGqfGSx1W1UZw==" spinCount="100000" sheet="1" objects="1" scenarios="1" formatColumns="0" formatRows="0" sort="0" autoFilter="0"/>
  <mergeCells count="57">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G52:AM52"/>
    <mergeCell ref="D52:H52"/>
    <mergeCell ref="J52:AF52"/>
    <mergeCell ref="AN53:AP53"/>
    <mergeCell ref="AG53:AM53"/>
    <mergeCell ref="D53:H53"/>
    <mergeCell ref="J53:AF53"/>
    <mergeCell ref="AR2:BE2"/>
    <mergeCell ref="AN56:AP56"/>
    <mergeCell ref="AG56:AM56"/>
    <mergeCell ref="D56:H56"/>
    <mergeCell ref="J56:AF56"/>
    <mergeCell ref="AG51:AM51"/>
    <mergeCell ref="AN51:AP51"/>
    <mergeCell ref="AN54:AP54"/>
    <mergeCell ref="AG54:AM54"/>
    <mergeCell ref="D54:H54"/>
    <mergeCell ref="J54:AF54"/>
    <mergeCell ref="AN55:AP55"/>
    <mergeCell ref="AG55:AM55"/>
    <mergeCell ref="D55:H55"/>
    <mergeCell ref="J55:AF55"/>
    <mergeCell ref="AN52:AP52"/>
  </mergeCells>
  <hyperlinks>
    <hyperlink ref="K1:S1" location="C2" tooltip="Rekapitulace stavby" display="1) Rekapitulace stavby"/>
    <hyperlink ref="W1:AI1" location="C51" tooltip="Rekapitulace objektů stavby a soupisů prací" display="2) Rekapitulace objektů stavby a soupisů prací"/>
    <hyperlink ref="A52" location="'20161003a - Stavební část'!C2" tooltip="20161003a - Stavební část" display="/"/>
    <hyperlink ref="A53" location="'20161003b - ZTI'!C2" tooltip="20161003b - ZTI" display="/"/>
    <hyperlink ref="A54" location="'20161003c - UT a VZT'!C2" tooltip="20161003c - UT a VZT" display="/"/>
    <hyperlink ref="A55" location="'20161003d - Elektroinstalace'!C2" tooltip="20161003d - Elektroinstalace" display="/"/>
    <hyperlink ref="A56" location="'20161003e - VRN'!C2" tooltip="20161003e - VRN"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439"/>
  <sheetViews>
    <sheetView showGridLines="0" workbookViewId="0" topLeftCell="A1">
      <pane ySplit="1" topLeftCell="A47" activePane="bottomLeft" state="frozen"/>
      <selection pane="bottomLeft" activeCell="A1" sqref="A1"/>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03"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14"/>
      <c r="B1" s="248"/>
      <c r="C1" s="248"/>
      <c r="D1" s="247" t="s">
        <v>1</v>
      </c>
      <c r="E1" s="248"/>
      <c r="F1" s="249" t="s">
        <v>1538</v>
      </c>
      <c r="G1" s="374" t="s">
        <v>1539</v>
      </c>
      <c r="H1" s="374"/>
      <c r="I1" s="254"/>
      <c r="J1" s="249" t="s">
        <v>1540</v>
      </c>
      <c r="K1" s="247" t="s">
        <v>96</v>
      </c>
      <c r="L1" s="249" t="s">
        <v>1541</v>
      </c>
      <c r="M1" s="249"/>
      <c r="N1" s="249"/>
      <c r="O1" s="249"/>
      <c r="P1" s="249"/>
      <c r="Q1" s="249"/>
      <c r="R1" s="249"/>
      <c r="S1" s="249"/>
      <c r="T1" s="249"/>
      <c r="U1" s="245"/>
      <c r="V1" s="245"/>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row>
    <row r="2" spans="3:46" ht="36.95" customHeight="1">
      <c r="L2" s="334"/>
      <c r="M2" s="334"/>
      <c r="N2" s="334"/>
      <c r="O2" s="334"/>
      <c r="P2" s="334"/>
      <c r="Q2" s="334"/>
      <c r="R2" s="334"/>
      <c r="S2" s="334"/>
      <c r="T2" s="334"/>
      <c r="U2" s="334"/>
      <c r="V2" s="334"/>
      <c r="AT2" s="16" t="s">
        <v>82</v>
      </c>
    </row>
    <row r="3" spans="2:46" ht="6.95" customHeight="1">
      <c r="B3" s="17"/>
      <c r="C3" s="18"/>
      <c r="D3" s="18"/>
      <c r="E3" s="18"/>
      <c r="F3" s="18"/>
      <c r="G3" s="18"/>
      <c r="H3" s="18"/>
      <c r="I3" s="104"/>
      <c r="J3" s="18"/>
      <c r="K3" s="19"/>
      <c r="AT3" s="16" t="s">
        <v>83</v>
      </c>
    </row>
    <row r="4" spans="2:46" ht="36.95" customHeight="1">
      <c r="B4" s="20"/>
      <c r="C4" s="21"/>
      <c r="D4" s="22" t="s">
        <v>97</v>
      </c>
      <c r="E4" s="21"/>
      <c r="F4" s="21"/>
      <c r="G4" s="21"/>
      <c r="H4" s="21"/>
      <c r="I4" s="105"/>
      <c r="J4" s="21"/>
      <c r="K4" s="23"/>
      <c r="M4" s="24" t="s">
        <v>10</v>
      </c>
      <c r="AT4" s="16" t="s">
        <v>4</v>
      </c>
    </row>
    <row r="5" spans="2:11" ht="6.95" customHeight="1">
      <c r="B5" s="20"/>
      <c r="C5" s="21"/>
      <c r="D5" s="21"/>
      <c r="E5" s="21"/>
      <c r="F5" s="21"/>
      <c r="G5" s="21"/>
      <c r="H5" s="21"/>
      <c r="I5" s="105"/>
      <c r="J5" s="21"/>
      <c r="K5" s="23"/>
    </row>
    <row r="6" spans="2:11" ht="15">
      <c r="B6" s="20"/>
      <c r="C6" s="21"/>
      <c r="D6" s="29" t="s">
        <v>16</v>
      </c>
      <c r="E6" s="21"/>
      <c r="F6" s="21"/>
      <c r="G6" s="21"/>
      <c r="H6" s="21"/>
      <c r="I6" s="105"/>
      <c r="J6" s="21"/>
      <c r="K6" s="23"/>
    </row>
    <row r="7" spans="2:11" ht="20.45" customHeight="1">
      <c r="B7" s="20"/>
      <c r="C7" s="21"/>
      <c r="D7" s="21"/>
      <c r="E7" s="375" t="str">
        <f>'Rekapitulace stavby'!K6</f>
        <v>Šatny VPP Č. Lípa</v>
      </c>
      <c r="F7" s="366"/>
      <c r="G7" s="366"/>
      <c r="H7" s="366"/>
      <c r="I7" s="105"/>
      <c r="J7" s="21"/>
      <c r="K7" s="23"/>
    </row>
    <row r="8" spans="2:11" s="1" customFormat="1" ht="15">
      <c r="B8" s="33"/>
      <c r="C8" s="34"/>
      <c r="D8" s="29" t="s">
        <v>98</v>
      </c>
      <c r="E8" s="34"/>
      <c r="F8" s="34"/>
      <c r="G8" s="34"/>
      <c r="H8" s="34"/>
      <c r="I8" s="106"/>
      <c r="J8" s="34"/>
      <c r="K8" s="37"/>
    </row>
    <row r="9" spans="2:11" s="1" customFormat="1" ht="36.95" customHeight="1">
      <c r="B9" s="33"/>
      <c r="C9" s="34"/>
      <c r="D9" s="34"/>
      <c r="E9" s="376" t="s">
        <v>99</v>
      </c>
      <c r="F9" s="350"/>
      <c r="G9" s="350"/>
      <c r="H9" s="350"/>
      <c r="I9" s="106"/>
      <c r="J9" s="34"/>
      <c r="K9" s="37"/>
    </row>
    <row r="10" spans="2:11" s="1" customFormat="1" ht="13.5">
      <c r="B10" s="33"/>
      <c r="C10" s="34"/>
      <c r="D10" s="34"/>
      <c r="E10" s="34"/>
      <c r="F10" s="34"/>
      <c r="G10" s="34"/>
      <c r="H10" s="34"/>
      <c r="I10" s="106"/>
      <c r="J10" s="34"/>
      <c r="K10" s="37"/>
    </row>
    <row r="11" spans="2:11" s="1" customFormat="1" ht="14.45" customHeight="1">
      <c r="B11" s="33"/>
      <c r="C11" s="34"/>
      <c r="D11" s="29" t="s">
        <v>19</v>
      </c>
      <c r="E11" s="34"/>
      <c r="F11" s="27" t="s">
        <v>20</v>
      </c>
      <c r="G11" s="34"/>
      <c r="H11" s="34"/>
      <c r="I11" s="107" t="s">
        <v>21</v>
      </c>
      <c r="J11" s="27" t="s">
        <v>20</v>
      </c>
      <c r="K11" s="37"/>
    </row>
    <row r="12" spans="2:11" s="1" customFormat="1" ht="14.45" customHeight="1">
      <c r="B12" s="33"/>
      <c r="C12" s="34"/>
      <c r="D12" s="29" t="s">
        <v>24</v>
      </c>
      <c r="E12" s="34"/>
      <c r="F12" s="27" t="s">
        <v>25</v>
      </c>
      <c r="G12" s="34"/>
      <c r="H12" s="34"/>
      <c r="I12" s="107" t="s">
        <v>26</v>
      </c>
      <c r="J12" s="108" t="str">
        <f>'Rekapitulace stavby'!AN8</f>
        <v>3. 10. 2016</v>
      </c>
      <c r="K12" s="37"/>
    </row>
    <row r="13" spans="2:11" s="1" customFormat="1" ht="10.9" customHeight="1">
      <c r="B13" s="33"/>
      <c r="C13" s="34"/>
      <c r="D13" s="34"/>
      <c r="E13" s="34"/>
      <c r="F13" s="34"/>
      <c r="G13" s="34"/>
      <c r="H13" s="34"/>
      <c r="I13" s="106"/>
      <c r="J13" s="34"/>
      <c r="K13" s="37"/>
    </row>
    <row r="14" spans="2:11" s="1" customFormat="1" ht="14.45" customHeight="1">
      <c r="B14" s="33"/>
      <c r="C14" s="34"/>
      <c r="D14" s="29" t="s">
        <v>30</v>
      </c>
      <c r="E14" s="34"/>
      <c r="F14" s="34"/>
      <c r="G14" s="34"/>
      <c r="H14" s="34"/>
      <c r="I14" s="107" t="s">
        <v>31</v>
      </c>
      <c r="J14" s="27" t="s">
        <v>20</v>
      </c>
      <c r="K14" s="37"/>
    </row>
    <row r="15" spans="2:11" s="1" customFormat="1" ht="18" customHeight="1">
      <c r="B15" s="33"/>
      <c r="C15" s="34"/>
      <c r="D15" s="34"/>
      <c r="E15" s="27" t="s">
        <v>32</v>
      </c>
      <c r="F15" s="34"/>
      <c r="G15" s="34"/>
      <c r="H15" s="34"/>
      <c r="I15" s="107" t="s">
        <v>33</v>
      </c>
      <c r="J15" s="27" t="s">
        <v>20</v>
      </c>
      <c r="K15" s="37"/>
    </row>
    <row r="16" spans="2:11" s="1" customFormat="1" ht="6.95" customHeight="1">
      <c r="B16" s="33"/>
      <c r="C16" s="34"/>
      <c r="D16" s="34"/>
      <c r="E16" s="34"/>
      <c r="F16" s="34"/>
      <c r="G16" s="34"/>
      <c r="H16" s="34"/>
      <c r="I16" s="106"/>
      <c r="J16" s="34"/>
      <c r="K16" s="37"/>
    </row>
    <row r="17" spans="2:11" s="1" customFormat="1" ht="14.45" customHeight="1">
      <c r="B17" s="33"/>
      <c r="C17" s="34"/>
      <c r="D17" s="29" t="s">
        <v>34</v>
      </c>
      <c r="E17" s="34"/>
      <c r="F17" s="34"/>
      <c r="G17" s="34"/>
      <c r="H17" s="34"/>
      <c r="I17" s="107" t="s">
        <v>31</v>
      </c>
      <c r="J17" s="27" t="str">
        <f>IF('Rekapitulace stavby'!AN13="Vyplň údaj","",IF('Rekapitulace stavby'!AN13="","",'Rekapitulace stavby'!AN13))</f>
        <v/>
      </c>
      <c r="K17" s="37"/>
    </row>
    <row r="18" spans="2:11" s="1" customFormat="1" ht="18" customHeight="1">
      <c r="B18" s="33"/>
      <c r="C18" s="34"/>
      <c r="D18" s="34"/>
      <c r="E18" s="27" t="str">
        <f>IF('Rekapitulace stavby'!E14="Vyplň údaj","",IF('Rekapitulace stavby'!E14="","",'Rekapitulace stavby'!E14))</f>
        <v/>
      </c>
      <c r="F18" s="34"/>
      <c r="G18" s="34"/>
      <c r="H18" s="34"/>
      <c r="I18" s="107" t="s">
        <v>33</v>
      </c>
      <c r="J18" s="27" t="str">
        <f>IF('Rekapitulace stavby'!AN14="Vyplň údaj","",IF('Rekapitulace stavby'!AN14="","",'Rekapitulace stavby'!AN14))</f>
        <v/>
      </c>
      <c r="K18" s="37"/>
    </row>
    <row r="19" spans="2:11" s="1" customFormat="1" ht="6.95" customHeight="1">
      <c r="B19" s="33"/>
      <c r="C19" s="34"/>
      <c r="D19" s="34"/>
      <c r="E19" s="34"/>
      <c r="F19" s="34"/>
      <c r="G19" s="34"/>
      <c r="H19" s="34"/>
      <c r="I19" s="106"/>
      <c r="J19" s="34"/>
      <c r="K19" s="37"/>
    </row>
    <row r="20" spans="2:11" s="1" customFormat="1" ht="14.45" customHeight="1">
      <c r="B20" s="33"/>
      <c r="C20" s="34"/>
      <c r="D20" s="29" t="s">
        <v>36</v>
      </c>
      <c r="E20" s="34"/>
      <c r="F20" s="34"/>
      <c r="G20" s="34"/>
      <c r="H20" s="34"/>
      <c r="I20" s="107" t="s">
        <v>31</v>
      </c>
      <c r="J20" s="27" t="str">
        <f>IF('Rekapitulace stavby'!AN16="","",'Rekapitulace stavby'!AN16)</f>
        <v/>
      </c>
      <c r="K20" s="37"/>
    </row>
    <row r="21" spans="2:11" s="1" customFormat="1" ht="18" customHeight="1">
      <c r="B21" s="33"/>
      <c r="C21" s="34"/>
      <c r="D21" s="34"/>
      <c r="E21" s="27" t="str">
        <f>IF('Rekapitulace stavby'!E17="","",'Rekapitulace stavby'!E17)</f>
        <v xml:space="preserve"> </v>
      </c>
      <c r="F21" s="34"/>
      <c r="G21" s="34"/>
      <c r="H21" s="34"/>
      <c r="I21" s="107" t="s">
        <v>33</v>
      </c>
      <c r="J21" s="27" t="str">
        <f>IF('Rekapitulace stavby'!AN17="","",'Rekapitulace stavby'!AN17)</f>
        <v/>
      </c>
      <c r="K21" s="37"/>
    </row>
    <row r="22" spans="2:11" s="1" customFormat="1" ht="6.95" customHeight="1">
      <c r="B22" s="33"/>
      <c r="C22" s="34"/>
      <c r="D22" s="34"/>
      <c r="E22" s="34"/>
      <c r="F22" s="34"/>
      <c r="G22" s="34"/>
      <c r="H22" s="34"/>
      <c r="I22" s="106"/>
      <c r="J22" s="34"/>
      <c r="K22" s="37"/>
    </row>
    <row r="23" spans="2:11" s="1" customFormat="1" ht="14.45" customHeight="1">
      <c r="B23" s="33"/>
      <c r="C23" s="34"/>
      <c r="D23" s="29" t="s">
        <v>39</v>
      </c>
      <c r="E23" s="34"/>
      <c r="F23" s="34"/>
      <c r="G23" s="34"/>
      <c r="H23" s="34"/>
      <c r="I23" s="106"/>
      <c r="J23" s="34"/>
      <c r="K23" s="37"/>
    </row>
    <row r="24" spans="2:11" s="6" customFormat="1" ht="20.45" customHeight="1">
      <c r="B24" s="109"/>
      <c r="C24" s="110"/>
      <c r="D24" s="110"/>
      <c r="E24" s="369" t="s">
        <v>20</v>
      </c>
      <c r="F24" s="377"/>
      <c r="G24" s="377"/>
      <c r="H24" s="377"/>
      <c r="I24" s="111"/>
      <c r="J24" s="110"/>
      <c r="K24" s="112"/>
    </row>
    <row r="25" spans="2:11" s="1" customFormat="1" ht="6.95" customHeight="1">
      <c r="B25" s="33"/>
      <c r="C25" s="34"/>
      <c r="D25" s="34"/>
      <c r="E25" s="34"/>
      <c r="F25" s="34"/>
      <c r="G25" s="34"/>
      <c r="H25" s="34"/>
      <c r="I25" s="106"/>
      <c r="J25" s="34"/>
      <c r="K25" s="37"/>
    </row>
    <row r="26" spans="2:11" s="1" customFormat="1" ht="6.95" customHeight="1">
      <c r="B26" s="33"/>
      <c r="C26" s="34"/>
      <c r="D26" s="78"/>
      <c r="E26" s="78"/>
      <c r="F26" s="78"/>
      <c r="G26" s="78"/>
      <c r="H26" s="78"/>
      <c r="I26" s="113"/>
      <c r="J26" s="78"/>
      <c r="K26" s="114"/>
    </row>
    <row r="27" spans="2:11" s="1" customFormat="1" ht="25.35" customHeight="1">
      <c r="B27" s="33"/>
      <c r="C27" s="34"/>
      <c r="D27" s="115" t="s">
        <v>41</v>
      </c>
      <c r="E27" s="34"/>
      <c r="F27" s="34"/>
      <c r="G27" s="34"/>
      <c r="H27" s="34"/>
      <c r="I27" s="106"/>
      <c r="J27" s="116">
        <f>ROUND(J98,2)</f>
        <v>0</v>
      </c>
      <c r="K27" s="37"/>
    </row>
    <row r="28" spans="2:11" s="1" customFormat="1" ht="6.95" customHeight="1">
      <c r="B28" s="33"/>
      <c r="C28" s="34"/>
      <c r="D28" s="78"/>
      <c r="E28" s="78"/>
      <c r="F28" s="78"/>
      <c r="G28" s="78"/>
      <c r="H28" s="78"/>
      <c r="I28" s="113"/>
      <c r="J28" s="78"/>
      <c r="K28" s="114"/>
    </row>
    <row r="29" spans="2:11" s="1" customFormat="1" ht="14.45" customHeight="1">
      <c r="B29" s="33"/>
      <c r="C29" s="34"/>
      <c r="D29" s="34"/>
      <c r="E29" s="34"/>
      <c r="F29" s="38" t="s">
        <v>43</v>
      </c>
      <c r="G29" s="34"/>
      <c r="H29" s="34"/>
      <c r="I29" s="117" t="s">
        <v>42</v>
      </c>
      <c r="J29" s="38" t="s">
        <v>44</v>
      </c>
      <c r="K29" s="37"/>
    </row>
    <row r="30" spans="2:11" s="1" customFormat="1" ht="14.45" customHeight="1">
      <c r="B30" s="33"/>
      <c r="C30" s="34"/>
      <c r="D30" s="41" t="s">
        <v>45</v>
      </c>
      <c r="E30" s="41" t="s">
        <v>46</v>
      </c>
      <c r="F30" s="118">
        <f>ROUND(SUM(BE98:BE438),2)</f>
        <v>0</v>
      </c>
      <c r="G30" s="34"/>
      <c r="H30" s="34"/>
      <c r="I30" s="119">
        <v>0.21</v>
      </c>
      <c r="J30" s="118">
        <f>ROUND(ROUND((SUM(BE98:BE438)),2)*I30,2)</f>
        <v>0</v>
      </c>
      <c r="K30" s="37"/>
    </row>
    <row r="31" spans="2:11" s="1" customFormat="1" ht="14.45" customHeight="1">
      <c r="B31" s="33"/>
      <c r="C31" s="34"/>
      <c r="D31" s="34"/>
      <c r="E31" s="41" t="s">
        <v>47</v>
      </c>
      <c r="F31" s="118">
        <f>ROUND(SUM(BF98:BF438),2)</f>
        <v>0</v>
      </c>
      <c r="G31" s="34"/>
      <c r="H31" s="34"/>
      <c r="I31" s="119">
        <v>0.15</v>
      </c>
      <c r="J31" s="118">
        <f>ROUND(ROUND((SUM(BF98:BF438)),2)*I31,2)</f>
        <v>0</v>
      </c>
      <c r="K31" s="37"/>
    </row>
    <row r="32" spans="2:11" s="1" customFormat="1" ht="14.45" customHeight="1" hidden="1">
      <c r="B32" s="33"/>
      <c r="C32" s="34"/>
      <c r="D32" s="34"/>
      <c r="E32" s="41" t="s">
        <v>48</v>
      </c>
      <c r="F32" s="118">
        <f>ROUND(SUM(BG98:BG438),2)</f>
        <v>0</v>
      </c>
      <c r="G32" s="34"/>
      <c r="H32" s="34"/>
      <c r="I32" s="119">
        <v>0.21</v>
      </c>
      <c r="J32" s="118">
        <v>0</v>
      </c>
      <c r="K32" s="37"/>
    </row>
    <row r="33" spans="2:11" s="1" customFormat="1" ht="14.45" customHeight="1" hidden="1">
      <c r="B33" s="33"/>
      <c r="C33" s="34"/>
      <c r="D33" s="34"/>
      <c r="E33" s="41" t="s">
        <v>49</v>
      </c>
      <c r="F33" s="118">
        <f>ROUND(SUM(BH98:BH438),2)</f>
        <v>0</v>
      </c>
      <c r="G33" s="34"/>
      <c r="H33" s="34"/>
      <c r="I33" s="119">
        <v>0.15</v>
      </c>
      <c r="J33" s="118">
        <v>0</v>
      </c>
      <c r="K33" s="37"/>
    </row>
    <row r="34" spans="2:11" s="1" customFormat="1" ht="14.45" customHeight="1" hidden="1">
      <c r="B34" s="33"/>
      <c r="C34" s="34"/>
      <c r="D34" s="34"/>
      <c r="E34" s="41" t="s">
        <v>50</v>
      </c>
      <c r="F34" s="118">
        <f>ROUND(SUM(BI98:BI438),2)</f>
        <v>0</v>
      </c>
      <c r="G34" s="34"/>
      <c r="H34" s="34"/>
      <c r="I34" s="119">
        <v>0</v>
      </c>
      <c r="J34" s="118">
        <v>0</v>
      </c>
      <c r="K34" s="37"/>
    </row>
    <row r="35" spans="2:11" s="1" customFormat="1" ht="6.95" customHeight="1">
      <c r="B35" s="33"/>
      <c r="C35" s="34"/>
      <c r="D35" s="34"/>
      <c r="E35" s="34"/>
      <c r="F35" s="34"/>
      <c r="G35" s="34"/>
      <c r="H35" s="34"/>
      <c r="I35" s="106"/>
      <c r="J35" s="34"/>
      <c r="K35" s="37"/>
    </row>
    <row r="36" spans="2:11" s="1" customFormat="1" ht="25.35" customHeight="1">
      <c r="B36" s="33"/>
      <c r="C36" s="120"/>
      <c r="D36" s="121" t="s">
        <v>51</v>
      </c>
      <c r="E36" s="72"/>
      <c r="F36" s="72"/>
      <c r="G36" s="122" t="s">
        <v>52</v>
      </c>
      <c r="H36" s="123" t="s">
        <v>53</v>
      </c>
      <c r="I36" s="124"/>
      <c r="J36" s="125">
        <f>SUM(J27:J34)</f>
        <v>0</v>
      </c>
      <c r="K36" s="126"/>
    </row>
    <row r="37" spans="2:11" s="1" customFormat="1" ht="14.45" customHeight="1">
      <c r="B37" s="48"/>
      <c r="C37" s="49"/>
      <c r="D37" s="49"/>
      <c r="E37" s="49"/>
      <c r="F37" s="49"/>
      <c r="G37" s="49"/>
      <c r="H37" s="49"/>
      <c r="I37" s="127"/>
      <c r="J37" s="49"/>
      <c r="K37" s="50"/>
    </row>
    <row r="41" spans="2:11" s="1" customFormat="1" ht="6.95" customHeight="1">
      <c r="B41" s="128"/>
      <c r="C41" s="129"/>
      <c r="D41" s="129"/>
      <c r="E41" s="129"/>
      <c r="F41" s="129"/>
      <c r="G41" s="129"/>
      <c r="H41" s="129"/>
      <c r="I41" s="130"/>
      <c r="J41" s="129"/>
      <c r="K41" s="131"/>
    </row>
    <row r="42" spans="2:11" s="1" customFormat="1" ht="36.95" customHeight="1">
      <c r="B42" s="33"/>
      <c r="C42" s="22" t="s">
        <v>100</v>
      </c>
      <c r="D42" s="34"/>
      <c r="E42" s="34"/>
      <c r="F42" s="34"/>
      <c r="G42" s="34"/>
      <c r="H42" s="34"/>
      <c r="I42" s="106"/>
      <c r="J42" s="34"/>
      <c r="K42" s="37"/>
    </row>
    <row r="43" spans="2:11" s="1" customFormat="1" ht="6.95" customHeight="1">
      <c r="B43" s="33"/>
      <c r="C43" s="34"/>
      <c r="D43" s="34"/>
      <c r="E43" s="34"/>
      <c r="F43" s="34"/>
      <c r="G43" s="34"/>
      <c r="H43" s="34"/>
      <c r="I43" s="106"/>
      <c r="J43" s="34"/>
      <c r="K43" s="37"/>
    </row>
    <row r="44" spans="2:11" s="1" customFormat="1" ht="14.45" customHeight="1">
      <c r="B44" s="33"/>
      <c r="C44" s="29" t="s">
        <v>16</v>
      </c>
      <c r="D44" s="34"/>
      <c r="E44" s="34"/>
      <c r="F44" s="34"/>
      <c r="G44" s="34"/>
      <c r="H44" s="34"/>
      <c r="I44" s="106"/>
      <c r="J44" s="34"/>
      <c r="K44" s="37"/>
    </row>
    <row r="45" spans="2:11" s="1" customFormat="1" ht="20.45" customHeight="1">
      <c r="B45" s="33"/>
      <c r="C45" s="34"/>
      <c r="D45" s="34"/>
      <c r="E45" s="375" t="str">
        <f>E7</f>
        <v>Šatny VPP Č. Lípa</v>
      </c>
      <c r="F45" s="350"/>
      <c r="G45" s="350"/>
      <c r="H45" s="350"/>
      <c r="I45" s="106"/>
      <c r="J45" s="34"/>
      <c r="K45" s="37"/>
    </row>
    <row r="46" spans="2:11" s="1" customFormat="1" ht="14.45" customHeight="1">
      <c r="B46" s="33"/>
      <c r="C46" s="29" t="s">
        <v>98</v>
      </c>
      <c r="D46" s="34"/>
      <c r="E46" s="34"/>
      <c r="F46" s="34"/>
      <c r="G46" s="34"/>
      <c r="H46" s="34"/>
      <c r="I46" s="106"/>
      <c r="J46" s="34"/>
      <c r="K46" s="37"/>
    </row>
    <row r="47" spans="2:11" s="1" customFormat="1" ht="22.15" customHeight="1">
      <c r="B47" s="33"/>
      <c r="C47" s="34"/>
      <c r="D47" s="34"/>
      <c r="E47" s="376" t="str">
        <f>E9</f>
        <v>20161003a - Stavební část</v>
      </c>
      <c r="F47" s="350"/>
      <c r="G47" s="350"/>
      <c r="H47" s="350"/>
      <c r="I47" s="106"/>
      <c r="J47" s="34"/>
      <c r="K47" s="37"/>
    </row>
    <row r="48" spans="2:11" s="1" customFormat="1" ht="6.95" customHeight="1">
      <c r="B48" s="33"/>
      <c r="C48" s="34"/>
      <c r="D48" s="34"/>
      <c r="E48" s="34"/>
      <c r="F48" s="34"/>
      <c r="G48" s="34"/>
      <c r="H48" s="34"/>
      <c r="I48" s="106"/>
      <c r="J48" s="34"/>
      <c r="K48" s="37"/>
    </row>
    <row r="49" spans="2:11" s="1" customFormat="1" ht="18" customHeight="1">
      <c r="B49" s="33"/>
      <c r="C49" s="29" t="s">
        <v>24</v>
      </c>
      <c r="D49" s="34"/>
      <c r="E49" s="34"/>
      <c r="F49" s="27" t="str">
        <f>F12</f>
        <v>Č. Lípa</v>
      </c>
      <c r="G49" s="34"/>
      <c r="H49" s="34"/>
      <c r="I49" s="107" t="s">
        <v>26</v>
      </c>
      <c r="J49" s="108" t="str">
        <f>IF(J12="","",J12)</f>
        <v>3. 10. 2016</v>
      </c>
      <c r="K49" s="37"/>
    </row>
    <row r="50" spans="2:11" s="1" customFormat="1" ht="6.95" customHeight="1">
      <c r="B50" s="33"/>
      <c r="C50" s="34"/>
      <c r="D50" s="34"/>
      <c r="E50" s="34"/>
      <c r="F50" s="34"/>
      <c r="G50" s="34"/>
      <c r="H50" s="34"/>
      <c r="I50" s="106"/>
      <c r="J50" s="34"/>
      <c r="K50" s="37"/>
    </row>
    <row r="51" spans="2:11" s="1" customFormat="1" ht="15">
      <c r="B51" s="33"/>
      <c r="C51" s="29" t="s">
        <v>30</v>
      </c>
      <c r="D51" s="34"/>
      <c r="E51" s="34"/>
      <c r="F51" s="27" t="str">
        <f>E15</f>
        <v>Město Č. Lípa</v>
      </c>
      <c r="G51" s="34"/>
      <c r="H51" s="34"/>
      <c r="I51" s="107" t="s">
        <v>36</v>
      </c>
      <c r="J51" s="27" t="str">
        <f>E21</f>
        <v xml:space="preserve"> </v>
      </c>
      <c r="K51" s="37"/>
    </row>
    <row r="52" spans="2:11" s="1" customFormat="1" ht="14.45" customHeight="1">
      <c r="B52" s="33"/>
      <c r="C52" s="29" t="s">
        <v>34</v>
      </c>
      <c r="D52" s="34"/>
      <c r="E52" s="34"/>
      <c r="F52" s="27" t="str">
        <f>IF(E18="","",E18)</f>
        <v/>
      </c>
      <c r="G52" s="34"/>
      <c r="H52" s="34"/>
      <c r="I52" s="106"/>
      <c r="J52" s="34"/>
      <c r="K52" s="37"/>
    </row>
    <row r="53" spans="2:11" s="1" customFormat="1" ht="10.35" customHeight="1">
      <c r="B53" s="33"/>
      <c r="C53" s="34"/>
      <c r="D53" s="34"/>
      <c r="E53" s="34"/>
      <c r="F53" s="34"/>
      <c r="G53" s="34"/>
      <c r="H53" s="34"/>
      <c r="I53" s="106"/>
      <c r="J53" s="34"/>
      <c r="K53" s="37"/>
    </row>
    <row r="54" spans="2:11" s="1" customFormat="1" ht="29.25" customHeight="1">
      <c r="B54" s="33"/>
      <c r="C54" s="132" t="s">
        <v>101</v>
      </c>
      <c r="D54" s="120"/>
      <c r="E54" s="120"/>
      <c r="F54" s="120"/>
      <c r="G54" s="120"/>
      <c r="H54" s="120"/>
      <c r="I54" s="133"/>
      <c r="J54" s="134" t="s">
        <v>102</v>
      </c>
      <c r="K54" s="135"/>
    </row>
    <row r="55" spans="2:11" s="1" customFormat="1" ht="10.35" customHeight="1">
      <c r="B55" s="33"/>
      <c r="C55" s="34"/>
      <c r="D55" s="34"/>
      <c r="E55" s="34"/>
      <c r="F55" s="34"/>
      <c r="G55" s="34"/>
      <c r="H55" s="34"/>
      <c r="I55" s="106"/>
      <c r="J55" s="34"/>
      <c r="K55" s="37"/>
    </row>
    <row r="56" spans="2:47" s="1" customFormat="1" ht="29.25" customHeight="1">
      <c r="B56" s="33"/>
      <c r="C56" s="136" t="s">
        <v>103</v>
      </c>
      <c r="D56" s="34"/>
      <c r="E56" s="34"/>
      <c r="F56" s="34"/>
      <c r="G56" s="34"/>
      <c r="H56" s="34"/>
      <c r="I56" s="106"/>
      <c r="J56" s="116">
        <f>J98</f>
        <v>0</v>
      </c>
      <c r="K56" s="37"/>
      <c r="AU56" s="16" t="s">
        <v>104</v>
      </c>
    </row>
    <row r="57" spans="2:11" s="7" customFormat="1" ht="24.95" customHeight="1">
      <c r="B57" s="137"/>
      <c r="C57" s="138"/>
      <c r="D57" s="139" t="s">
        <v>105</v>
      </c>
      <c r="E57" s="140"/>
      <c r="F57" s="140"/>
      <c r="G57" s="140"/>
      <c r="H57" s="140"/>
      <c r="I57" s="141"/>
      <c r="J57" s="142">
        <f>J99</f>
        <v>0</v>
      </c>
      <c r="K57" s="143"/>
    </row>
    <row r="58" spans="2:11" s="8" customFormat="1" ht="19.9" customHeight="1">
      <c r="B58" s="144"/>
      <c r="C58" s="145"/>
      <c r="D58" s="146" t="s">
        <v>106</v>
      </c>
      <c r="E58" s="147"/>
      <c r="F58" s="147"/>
      <c r="G58" s="147"/>
      <c r="H58" s="147"/>
      <c r="I58" s="148"/>
      <c r="J58" s="149">
        <f>J100</f>
        <v>0</v>
      </c>
      <c r="K58" s="150"/>
    </row>
    <row r="59" spans="2:11" s="8" customFormat="1" ht="19.9" customHeight="1">
      <c r="B59" s="144"/>
      <c r="C59" s="145"/>
      <c r="D59" s="146" t="s">
        <v>107</v>
      </c>
      <c r="E59" s="147"/>
      <c r="F59" s="147"/>
      <c r="G59" s="147"/>
      <c r="H59" s="147"/>
      <c r="I59" s="148"/>
      <c r="J59" s="149">
        <f>J114</f>
        <v>0</v>
      </c>
      <c r="K59" s="150"/>
    </row>
    <row r="60" spans="2:11" s="8" customFormat="1" ht="19.9" customHeight="1">
      <c r="B60" s="144"/>
      <c r="C60" s="145"/>
      <c r="D60" s="146" t="s">
        <v>108</v>
      </c>
      <c r="E60" s="147"/>
      <c r="F60" s="147"/>
      <c r="G60" s="147"/>
      <c r="H60" s="147"/>
      <c r="I60" s="148"/>
      <c r="J60" s="149">
        <f>J121</f>
        <v>0</v>
      </c>
      <c r="K60" s="150"/>
    </row>
    <row r="61" spans="2:11" s="8" customFormat="1" ht="19.9" customHeight="1">
      <c r="B61" s="144"/>
      <c r="C61" s="145"/>
      <c r="D61" s="146" t="s">
        <v>109</v>
      </c>
      <c r="E61" s="147"/>
      <c r="F61" s="147"/>
      <c r="G61" s="147"/>
      <c r="H61" s="147"/>
      <c r="I61" s="148"/>
      <c r="J61" s="149">
        <f>J142</f>
        <v>0</v>
      </c>
      <c r="K61" s="150"/>
    </row>
    <row r="62" spans="2:11" s="8" customFormat="1" ht="19.9" customHeight="1">
      <c r="B62" s="144"/>
      <c r="C62" s="145"/>
      <c r="D62" s="146" t="s">
        <v>110</v>
      </c>
      <c r="E62" s="147"/>
      <c r="F62" s="147"/>
      <c r="G62" s="147"/>
      <c r="H62" s="147"/>
      <c r="I62" s="148"/>
      <c r="J62" s="149">
        <f>J145</f>
        <v>0</v>
      </c>
      <c r="K62" s="150"/>
    </row>
    <row r="63" spans="2:11" s="8" customFormat="1" ht="19.9" customHeight="1">
      <c r="B63" s="144"/>
      <c r="C63" s="145"/>
      <c r="D63" s="146" t="s">
        <v>111</v>
      </c>
      <c r="E63" s="147"/>
      <c r="F63" s="147"/>
      <c r="G63" s="147"/>
      <c r="H63" s="147"/>
      <c r="I63" s="148"/>
      <c r="J63" s="149">
        <f>J176</f>
        <v>0</v>
      </c>
      <c r="K63" s="150"/>
    </row>
    <row r="64" spans="2:11" s="8" customFormat="1" ht="19.9" customHeight="1">
      <c r="B64" s="144"/>
      <c r="C64" s="145"/>
      <c r="D64" s="146" t="s">
        <v>112</v>
      </c>
      <c r="E64" s="147"/>
      <c r="F64" s="147"/>
      <c r="G64" s="147"/>
      <c r="H64" s="147"/>
      <c r="I64" s="148"/>
      <c r="J64" s="149">
        <f>J225</f>
        <v>0</v>
      </c>
      <c r="K64" s="150"/>
    </row>
    <row r="65" spans="2:11" s="8" customFormat="1" ht="19.9" customHeight="1">
      <c r="B65" s="144"/>
      <c r="C65" s="145"/>
      <c r="D65" s="146" t="s">
        <v>113</v>
      </c>
      <c r="E65" s="147"/>
      <c r="F65" s="147"/>
      <c r="G65" s="147"/>
      <c r="H65" s="147"/>
      <c r="I65" s="148"/>
      <c r="J65" s="149">
        <f>J235</f>
        <v>0</v>
      </c>
      <c r="K65" s="150"/>
    </row>
    <row r="66" spans="2:11" s="7" customFormat="1" ht="24.95" customHeight="1">
      <c r="B66" s="137"/>
      <c r="C66" s="138"/>
      <c r="D66" s="139" t="s">
        <v>114</v>
      </c>
      <c r="E66" s="140"/>
      <c r="F66" s="140"/>
      <c r="G66" s="140"/>
      <c r="H66" s="140"/>
      <c r="I66" s="141"/>
      <c r="J66" s="142">
        <f>J238</f>
        <v>0</v>
      </c>
      <c r="K66" s="143"/>
    </row>
    <row r="67" spans="2:11" s="8" customFormat="1" ht="19.9" customHeight="1">
      <c r="B67" s="144"/>
      <c r="C67" s="145"/>
      <c r="D67" s="146" t="s">
        <v>115</v>
      </c>
      <c r="E67" s="147"/>
      <c r="F67" s="147"/>
      <c r="G67" s="147"/>
      <c r="H67" s="147"/>
      <c r="I67" s="148"/>
      <c r="J67" s="149">
        <f>J239</f>
        <v>0</v>
      </c>
      <c r="K67" s="150"/>
    </row>
    <row r="68" spans="2:11" s="8" customFormat="1" ht="19.9" customHeight="1">
      <c r="B68" s="144"/>
      <c r="C68" s="145"/>
      <c r="D68" s="146" t="s">
        <v>116</v>
      </c>
      <c r="E68" s="147"/>
      <c r="F68" s="147"/>
      <c r="G68" s="147"/>
      <c r="H68" s="147"/>
      <c r="I68" s="148"/>
      <c r="J68" s="149">
        <f>J258</f>
        <v>0</v>
      </c>
      <c r="K68" s="150"/>
    </row>
    <row r="69" spans="2:11" s="8" customFormat="1" ht="19.9" customHeight="1">
      <c r="B69" s="144"/>
      <c r="C69" s="145"/>
      <c r="D69" s="146" t="s">
        <v>117</v>
      </c>
      <c r="E69" s="147"/>
      <c r="F69" s="147"/>
      <c r="G69" s="147"/>
      <c r="H69" s="147"/>
      <c r="I69" s="148"/>
      <c r="J69" s="149">
        <f>J274</f>
        <v>0</v>
      </c>
      <c r="K69" s="150"/>
    </row>
    <row r="70" spans="2:11" s="8" customFormat="1" ht="19.9" customHeight="1">
      <c r="B70" s="144"/>
      <c r="C70" s="145"/>
      <c r="D70" s="146" t="s">
        <v>118</v>
      </c>
      <c r="E70" s="147"/>
      <c r="F70" s="147"/>
      <c r="G70" s="147"/>
      <c r="H70" s="147"/>
      <c r="I70" s="148"/>
      <c r="J70" s="149">
        <f>J276</f>
        <v>0</v>
      </c>
      <c r="K70" s="150"/>
    </row>
    <row r="71" spans="2:11" s="8" customFormat="1" ht="19.9" customHeight="1">
      <c r="B71" s="144"/>
      <c r="C71" s="145"/>
      <c r="D71" s="146" t="s">
        <v>119</v>
      </c>
      <c r="E71" s="147"/>
      <c r="F71" s="147"/>
      <c r="G71" s="147"/>
      <c r="H71" s="147"/>
      <c r="I71" s="148"/>
      <c r="J71" s="149">
        <f>J281</f>
        <v>0</v>
      </c>
      <c r="K71" s="150"/>
    </row>
    <row r="72" spans="2:11" s="8" customFormat="1" ht="19.9" customHeight="1">
      <c r="B72" s="144"/>
      <c r="C72" s="145"/>
      <c r="D72" s="146" t="s">
        <v>120</v>
      </c>
      <c r="E72" s="147"/>
      <c r="F72" s="147"/>
      <c r="G72" s="147"/>
      <c r="H72" s="147"/>
      <c r="I72" s="148"/>
      <c r="J72" s="149">
        <f>J339</f>
        <v>0</v>
      </c>
      <c r="K72" s="150"/>
    </row>
    <row r="73" spans="2:11" s="8" customFormat="1" ht="19.9" customHeight="1">
      <c r="B73" s="144"/>
      <c r="C73" s="145"/>
      <c r="D73" s="146" t="s">
        <v>121</v>
      </c>
      <c r="E73" s="147"/>
      <c r="F73" s="147"/>
      <c r="G73" s="147"/>
      <c r="H73" s="147"/>
      <c r="I73" s="148"/>
      <c r="J73" s="149">
        <f>J341</f>
        <v>0</v>
      </c>
      <c r="K73" s="150"/>
    </row>
    <row r="74" spans="2:11" s="8" customFormat="1" ht="19.9" customHeight="1">
      <c r="B74" s="144"/>
      <c r="C74" s="145"/>
      <c r="D74" s="146" t="s">
        <v>122</v>
      </c>
      <c r="E74" s="147"/>
      <c r="F74" s="147"/>
      <c r="G74" s="147"/>
      <c r="H74" s="147"/>
      <c r="I74" s="148"/>
      <c r="J74" s="149">
        <f>J370</f>
        <v>0</v>
      </c>
      <c r="K74" s="150"/>
    </row>
    <row r="75" spans="2:11" s="8" customFormat="1" ht="19.9" customHeight="1">
      <c r="B75" s="144"/>
      <c r="C75" s="145"/>
      <c r="D75" s="146" t="s">
        <v>123</v>
      </c>
      <c r="E75" s="147"/>
      <c r="F75" s="147"/>
      <c r="G75" s="147"/>
      <c r="H75" s="147"/>
      <c r="I75" s="148"/>
      <c r="J75" s="149">
        <f>J398</f>
        <v>0</v>
      </c>
      <c r="K75" s="150"/>
    </row>
    <row r="76" spans="2:11" s="8" customFormat="1" ht="19.9" customHeight="1">
      <c r="B76" s="144"/>
      <c r="C76" s="145"/>
      <c r="D76" s="146" t="s">
        <v>124</v>
      </c>
      <c r="E76" s="147"/>
      <c r="F76" s="147"/>
      <c r="G76" s="147"/>
      <c r="H76" s="147"/>
      <c r="I76" s="148"/>
      <c r="J76" s="149">
        <f>J406</f>
        <v>0</v>
      </c>
      <c r="K76" s="150"/>
    </row>
    <row r="77" spans="2:11" s="8" customFormat="1" ht="19.9" customHeight="1">
      <c r="B77" s="144"/>
      <c r="C77" s="145"/>
      <c r="D77" s="146" t="s">
        <v>125</v>
      </c>
      <c r="E77" s="147"/>
      <c r="F77" s="147"/>
      <c r="G77" s="147"/>
      <c r="H77" s="147"/>
      <c r="I77" s="148"/>
      <c r="J77" s="149">
        <f>J425</f>
        <v>0</v>
      </c>
      <c r="K77" s="150"/>
    </row>
    <row r="78" spans="2:11" s="8" customFormat="1" ht="19.9" customHeight="1">
      <c r="B78" s="144"/>
      <c r="C78" s="145"/>
      <c r="D78" s="146" t="s">
        <v>126</v>
      </c>
      <c r="E78" s="147"/>
      <c r="F78" s="147"/>
      <c r="G78" s="147"/>
      <c r="H78" s="147"/>
      <c r="I78" s="148"/>
      <c r="J78" s="149">
        <f>J429</f>
        <v>0</v>
      </c>
      <c r="K78" s="150"/>
    </row>
    <row r="79" spans="2:11" s="1" customFormat="1" ht="21.75" customHeight="1">
      <c r="B79" s="33"/>
      <c r="C79" s="34"/>
      <c r="D79" s="34"/>
      <c r="E79" s="34"/>
      <c r="F79" s="34"/>
      <c r="G79" s="34"/>
      <c r="H79" s="34"/>
      <c r="I79" s="106"/>
      <c r="J79" s="34"/>
      <c r="K79" s="37"/>
    </row>
    <row r="80" spans="2:11" s="1" customFormat="1" ht="6.95" customHeight="1">
      <c r="B80" s="48"/>
      <c r="C80" s="49"/>
      <c r="D80" s="49"/>
      <c r="E80" s="49"/>
      <c r="F80" s="49"/>
      <c r="G80" s="49"/>
      <c r="H80" s="49"/>
      <c r="I80" s="127"/>
      <c r="J80" s="49"/>
      <c r="K80" s="50"/>
    </row>
    <row r="84" spans="2:12" s="1" customFormat="1" ht="6.95" customHeight="1">
      <c r="B84" s="51"/>
      <c r="C84" s="52"/>
      <c r="D84" s="52"/>
      <c r="E84" s="52"/>
      <c r="F84" s="52"/>
      <c r="G84" s="52"/>
      <c r="H84" s="52"/>
      <c r="I84" s="130"/>
      <c r="J84" s="52"/>
      <c r="K84" s="52"/>
      <c r="L84" s="53"/>
    </row>
    <row r="85" spans="2:12" s="1" customFormat="1" ht="36.95" customHeight="1">
      <c r="B85" s="33"/>
      <c r="C85" s="54" t="s">
        <v>127</v>
      </c>
      <c r="D85" s="55"/>
      <c r="E85" s="55"/>
      <c r="F85" s="55"/>
      <c r="G85" s="55"/>
      <c r="H85" s="55"/>
      <c r="I85" s="151"/>
      <c r="J85" s="55"/>
      <c r="K85" s="55"/>
      <c r="L85" s="53"/>
    </row>
    <row r="86" spans="2:12" s="1" customFormat="1" ht="6.95" customHeight="1">
      <c r="B86" s="33"/>
      <c r="C86" s="55"/>
      <c r="D86" s="55"/>
      <c r="E86" s="55"/>
      <c r="F86" s="55"/>
      <c r="G86" s="55"/>
      <c r="H86" s="55"/>
      <c r="I86" s="151"/>
      <c r="J86" s="55"/>
      <c r="K86" s="55"/>
      <c r="L86" s="53"/>
    </row>
    <row r="87" spans="2:12" s="1" customFormat="1" ht="14.45" customHeight="1">
      <c r="B87" s="33"/>
      <c r="C87" s="57" t="s">
        <v>16</v>
      </c>
      <c r="D87" s="55"/>
      <c r="E87" s="55"/>
      <c r="F87" s="55"/>
      <c r="G87" s="55"/>
      <c r="H87" s="55"/>
      <c r="I87" s="151"/>
      <c r="J87" s="55"/>
      <c r="K87" s="55"/>
      <c r="L87" s="53"/>
    </row>
    <row r="88" spans="2:12" s="1" customFormat="1" ht="20.45" customHeight="1">
      <c r="B88" s="33"/>
      <c r="C88" s="55"/>
      <c r="D88" s="55"/>
      <c r="E88" s="373" t="str">
        <f>E7</f>
        <v>Šatny VPP Č. Lípa</v>
      </c>
      <c r="F88" s="343"/>
      <c r="G88" s="343"/>
      <c r="H88" s="343"/>
      <c r="I88" s="151"/>
      <c r="J88" s="55"/>
      <c r="K88" s="55"/>
      <c r="L88" s="53"/>
    </row>
    <row r="89" spans="2:12" s="1" customFormat="1" ht="14.45" customHeight="1">
      <c r="B89" s="33"/>
      <c r="C89" s="57" t="s">
        <v>98</v>
      </c>
      <c r="D89" s="55"/>
      <c r="E89" s="55"/>
      <c r="F89" s="55"/>
      <c r="G89" s="55"/>
      <c r="H89" s="55"/>
      <c r="I89" s="151"/>
      <c r="J89" s="55"/>
      <c r="K89" s="55"/>
      <c r="L89" s="53"/>
    </row>
    <row r="90" spans="2:12" s="1" customFormat="1" ht="22.15" customHeight="1">
      <c r="B90" s="33"/>
      <c r="C90" s="55"/>
      <c r="D90" s="55"/>
      <c r="E90" s="340" t="str">
        <f>E9</f>
        <v>20161003a - Stavební část</v>
      </c>
      <c r="F90" s="343"/>
      <c r="G90" s="343"/>
      <c r="H90" s="343"/>
      <c r="I90" s="151"/>
      <c r="J90" s="55"/>
      <c r="K90" s="55"/>
      <c r="L90" s="53"/>
    </row>
    <row r="91" spans="2:12" s="1" customFormat="1" ht="6.95" customHeight="1">
      <c r="B91" s="33"/>
      <c r="C91" s="55"/>
      <c r="D91" s="55"/>
      <c r="E91" s="55"/>
      <c r="F91" s="55"/>
      <c r="G91" s="55"/>
      <c r="H91" s="55"/>
      <c r="I91" s="151"/>
      <c r="J91" s="55"/>
      <c r="K91" s="55"/>
      <c r="L91" s="53"/>
    </row>
    <row r="92" spans="2:12" s="1" customFormat="1" ht="18" customHeight="1">
      <c r="B92" s="33"/>
      <c r="C92" s="57" t="s">
        <v>24</v>
      </c>
      <c r="D92" s="55"/>
      <c r="E92" s="55"/>
      <c r="F92" s="152" t="str">
        <f>F12</f>
        <v>Č. Lípa</v>
      </c>
      <c r="G92" s="55"/>
      <c r="H92" s="55"/>
      <c r="I92" s="153" t="s">
        <v>26</v>
      </c>
      <c r="J92" s="65" t="str">
        <f>IF(J12="","",J12)</f>
        <v>3. 10. 2016</v>
      </c>
      <c r="K92" s="55"/>
      <c r="L92" s="53"/>
    </row>
    <row r="93" spans="2:12" s="1" customFormat="1" ht="6.95" customHeight="1">
      <c r="B93" s="33"/>
      <c r="C93" s="55"/>
      <c r="D93" s="55"/>
      <c r="E93" s="55"/>
      <c r="F93" s="55"/>
      <c r="G93" s="55"/>
      <c r="H93" s="55"/>
      <c r="I93" s="151"/>
      <c r="J93" s="55"/>
      <c r="K93" s="55"/>
      <c r="L93" s="53"/>
    </row>
    <row r="94" spans="2:12" s="1" customFormat="1" ht="15">
      <c r="B94" s="33"/>
      <c r="C94" s="57" t="s">
        <v>30</v>
      </c>
      <c r="D94" s="55"/>
      <c r="E94" s="55"/>
      <c r="F94" s="152" t="str">
        <f>E15</f>
        <v>Město Č. Lípa</v>
      </c>
      <c r="G94" s="55"/>
      <c r="H94" s="55"/>
      <c r="I94" s="153" t="s">
        <v>36</v>
      </c>
      <c r="J94" s="152" t="str">
        <f>E21</f>
        <v xml:space="preserve"> </v>
      </c>
      <c r="K94" s="55"/>
      <c r="L94" s="53"/>
    </row>
    <row r="95" spans="2:12" s="1" customFormat="1" ht="14.45" customHeight="1">
      <c r="B95" s="33"/>
      <c r="C95" s="57" t="s">
        <v>34</v>
      </c>
      <c r="D95" s="55"/>
      <c r="E95" s="55"/>
      <c r="F95" s="152" t="str">
        <f>IF(E18="","",E18)</f>
        <v/>
      </c>
      <c r="G95" s="55"/>
      <c r="H95" s="55"/>
      <c r="I95" s="151"/>
      <c r="J95" s="55"/>
      <c r="K95" s="55"/>
      <c r="L95" s="53"/>
    </row>
    <row r="96" spans="2:12" s="1" customFormat="1" ht="10.35" customHeight="1">
      <c r="B96" s="33"/>
      <c r="C96" s="55"/>
      <c r="D96" s="55"/>
      <c r="E96" s="55"/>
      <c r="F96" s="55"/>
      <c r="G96" s="55"/>
      <c r="H96" s="55"/>
      <c r="I96" s="151"/>
      <c r="J96" s="55"/>
      <c r="K96" s="55"/>
      <c r="L96" s="53"/>
    </row>
    <row r="97" spans="2:20" s="9" customFormat="1" ht="29.25" customHeight="1">
      <c r="B97" s="154"/>
      <c r="C97" s="155" t="s">
        <v>128</v>
      </c>
      <c r="D97" s="156" t="s">
        <v>60</v>
      </c>
      <c r="E97" s="156" t="s">
        <v>56</v>
      </c>
      <c r="F97" s="156" t="s">
        <v>129</v>
      </c>
      <c r="G97" s="156" t="s">
        <v>130</v>
      </c>
      <c r="H97" s="156" t="s">
        <v>131</v>
      </c>
      <c r="I97" s="157" t="s">
        <v>132</v>
      </c>
      <c r="J97" s="156" t="s">
        <v>102</v>
      </c>
      <c r="K97" s="158" t="s">
        <v>133</v>
      </c>
      <c r="L97" s="159"/>
      <c r="M97" s="74" t="s">
        <v>134</v>
      </c>
      <c r="N97" s="75" t="s">
        <v>45</v>
      </c>
      <c r="O97" s="75" t="s">
        <v>135</v>
      </c>
      <c r="P97" s="75" t="s">
        <v>136</v>
      </c>
      <c r="Q97" s="75" t="s">
        <v>137</v>
      </c>
      <c r="R97" s="75" t="s">
        <v>138</v>
      </c>
      <c r="S97" s="75" t="s">
        <v>139</v>
      </c>
      <c r="T97" s="76" t="s">
        <v>140</v>
      </c>
    </row>
    <row r="98" spans="2:63" s="1" customFormat="1" ht="29.25" customHeight="1">
      <c r="B98" s="33"/>
      <c r="C98" s="80" t="s">
        <v>103</v>
      </c>
      <c r="D98" s="55"/>
      <c r="E98" s="55"/>
      <c r="F98" s="55"/>
      <c r="G98" s="55"/>
      <c r="H98" s="55"/>
      <c r="I98" s="151"/>
      <c r="J98" s="160">
        <f>BK98</f>
        <v>0</v>
      </c>
      <c r="K98" s="55"/>
      <c r="L98" s="53"/>
      <c r="M98" s="77"/>
      <c r="N98" s="78"/>
      <c r="O98" s="78"/>
      <c r="P98" s="161">
        <f>P99+P238</f>
        <v>0</v>
      </c>
      <c r="Q98" s="78"/>
      <c r="R98" s="161">
        <f>R99+R238</f>
        <v>119.15154527</v>
      </c>
      <c r="S98" s="78"/>
      <c r="T98" s="162">
        <f>T99+T238</f>
        <v>152.3313934</v>
      </c>
      <c r="AT98" s="16" t="s">
        <v>74</v>
      </c>
      <c r="AU98" s="16" t="s">
        <v>104</v>
      </c>
      <c r="BK98" s="163">
        <f>BK99+BK238</f>
        <v>0</v>
      </c>
    </row>
    <row r="99" spans="2:63" s="10" customFormat="1" ht="37.35" customHeight="1">
      <c r="B99" s="164"/>
      <c r="C99" s="165"/>
      <c r="D99" s="166" t="s">
        <v>74</v>
      </c>
      <c r="E99" s="167" t="s">
        <v>141</v>
      </c>
      <c r="F99" s="167" t="s">
        <v>142</v>
      </c>
      <c r="G99" s="165"/>
      <c r="H99" s="165"/>
      <c r="I99" s="168"/>
      <c r="J99" s="169">
        <f>BK99</f>
        <v>0</v>
      </c>
      <c r="K99" s="165"/>
      <c r="L99" s="170"/>
      <c r="M99" s="171"/>
      <c r="N99" s="172"/>
      <c r="O99" s="172"/>
      <c r="P99" s="173">
        <f>P100+P114+P121+P142+P145+P176+P225+P235</f>
        <v>0</v>
      </c>
      <c r="Q99" s="172"/>
      <c r="R99" s="173">
        <f>R100+R114+R121+R142+R145+R176+R225+R235</f>
        <v>88.34488962</v>
      </c>
      <c r="S99" s="172"/>
      <c r="T99" s="174">
        <f>T100+T114+T121+T142+T145+T176+T225+T235</f>
        <v>133.95363</v>
      </c>
      <c r="AR99" s="175" t="s">
        <v>23</v>
      </c>
      <c r="AT99" s="176" t="s">
        <v>74</v>
      </c>
      <c r="AU99" s="176" t="s">
        <v>75</v>
      </c>
      <c r="AY99" s="175" t="s">
        <v>143</v>
      </c>
      <c r="BK99" s="177">
        <f>BK100+BK114+BK121+BK142+BK145+BK176+BK225+BK235</f>
        <v>0</v>
      </c>
    </row>
    <row r="100" spans="2:63" s="10" customFormat="1" ht="19.9" customHeight="1">
      <c r="B100" s="164"/>
      <c r="C100" s="165"/>
      <c r="D100" s="178" t="s">
        <v>74</v>
      </c>
      <c r="E100" s="179" t="s">
        <v>23</v>
      </c>
      <c r="F100" s="179" t="s">
        <v>144</v>
      </c>
      <c r="G100" s="165"/>
      <c r="H100" s="165"/>
      <c r="I100" s="168"/>
      <c r="J100" s="180">
        <f>BK100</f>
        <v>0</v>
      </c>
      <c r="K100" s="165"/>
      <c r="L100" s="170"/>
      <c r="M100" s="171"/>
      <c r="N100" s="172"/>
      <c r="O100" s="172"/>
      <c r="P100" s="173">
        <f>SUM(P101:P113)</f>
        <v>0</v>
      </c>
      <c r="Q100" s="172"/>
      <c r="R100" s="173">
        <f>SUM(R101:R113)</f>
        <v>0</v>
      </c>
      <c r="S100" s="172"/>
      <c r="T100" s="174">
        <f>SUM(T101:T113)</f>
        <v>2.12355</v>
      </c>
      <c r="AR100" s="175" t="s">
        <v>23</v>
      </c>
      <c r="AT100" s="176" t="s">
        <v>74</v>
      </c>
      <c r="AU100" s="176" t="s">
        <v>23</v>
      </c>
      <c r="AY100" s="175" t="s">
        <v>143</v>
      </c>
      <c r="BK100" s="177">
        <f>SUM(BK101:BK113)</f>
        <v>0</v>
      </c>
    </row>
    <row r="101" spans="2:65" s="1" customFormat="1" ht="51.6" customHeight="1">
      <c r="B101" s="33"/>
      <c r="C101" s="181" t="s">
        <v>23</v>
      </c>
      <c r="D101" s="181" t="s">
        <v>145</v>
      </c>
      <c r="E101" s="182" t="s">
        <v>146</v>
      </c>
      <c r="F101" s="183" t="s">
        <v>147</v>
      </c>
      <c r="G101" s="184" t="s">
        <v>148</v>
      </c>
      <c r="H101" s="185">
        <v>5</v>
      </c>
      <c r="I101" s="186"/>
      <c r="J101" s="187">
        <f>ROUND(I101*H101,2)</f>
        <v>0</v>
      </c>
      <c r="K101" s="183" t="s">
        <v>149</v>
      </c>
      <c r="L101" s="53"/>
      <c r="M101" s="188" t="s">
        <v>20</v>
      </c>
      <c r="N101" s="189" t="s">
        <v>46</v>
      </c>
      <c r="O101" s="34"/>
      <c r="P101" s="190">
        <f>O101*H101</f>
        <v>0</v>
      </c>
      <c r="Q101" s="190">
        <v>0</v>
      </c>
      <c r="R101" s="190">
        <f>Q101*H101</f>
        <v>0</v>
      </c>
      <c r="S101" s="190">
        <v>0.26</v>
      </c>
      <c r="T101" s="191">
        <f>S101*H101</f>
        <v>1.3</v>
      </c>
      <c r="AR101" s="16" t="s">
        <v>150</v>
      </c>
      <c r="AT101" s="16" t="s">
        <v>145</v>
      </c>
      <c r="AU101" s="16" t="s">
        <v>83</v>
      </c>
      <c r="AY101" s="16" t="s">
        <v>143</v>
      </c>
      <c r="BE101" s="192">
        <f>IF(N101="základní",J101,0)</f>
        <v>0</v>
      </c>
      <c r="BF101" s="192">
        <f>IF(N101="snížená",J101,0)</f>
        <v>0</v>
      </c>
      <c r="BG101" s="192">
        <f>IF(N101="zákl. přenesená",J101,0)</f>
        <v>0</v>
      </c>
      <c r="BH101" s="192">
        <f>IF(N101="sníž. přenesená",J101,0)</f>
        <v>0</v>
      </c>
      <c r="BI101" s="192">
        <f>IF(N101="nulová",J101,0)</f>
        <v>0</v>
      </c>
      <c r="BJ101" s="16" t="s">
        <v>23</v>
      </c>
      <c r="BK101" s="192">
        <f>ROUND(I101*H101,2)</f>
        <v>0</v>
      </c>
      <c r="BL101" s="16" t="s">
        <v>150</v>
      </c>
      <c r="BM101" s="16" t="s">
        <v>151</v>
      </c>
    </row>
    <row r="102" spans="2:47" s="1" customFormat="1" ht="189">
      <c r="B102" s="33"/>
      <c r="C102" s="55"/>
      <c r="D102" s="193" t="s">
        <v>152</v>
      </c>
      <c r="E102" s="55"/>
      <c r="F102" s="194" t="s">
        <v>153</v>
      </c>
      <c r="G102" s="55"/>
      <c r="H102" s="55"/>
      <c r="I102" s="151"/>
      <c r="J102" s="55"/>
      <c r="K102" s="55"/>
      <c r="L102" s="53"/>
      <c r="M102" s="70"/>
      <c r="N102" s="34"/>
      <c r="O102" s="34"/>
      <c r="P102" s="34"/>
      <c r="Q102" s="34"/>
      <c r="R102" s="34"/>
      <c r="S102" s="34"/>
      <c r="T102" s="71"/>
      <c r="AT102" s="16" t="s">
        <v>152</v>
      </c>
      <c r="AU102" s="16" t="s">
        <v>83</v>
      </c>
    </row>
    <row r="103" spans="2:65" s="1" customFormat="1" ht="40.15" customHeight="1">
      <c r="B103" s="33"/>
      <c r="C103" s="181" t="s">
        <v>83</v>
      </c>
      <c r="D103" s="181" t="s">
        <v>145</v>
      </c>
      <c r="E103" s="182" t="s">
        <v>154</v>
      </c>
      <c r="F103" s="183" t="s">
        <v>155</v>
      </c>
      <c r="G103" s="184" t="s">
        <v>148</v>
      </c>
      <c r="H103" s="185">
        <v>4.55</v>
      </c>
      <c r="I103" s="186"/>
      <c r="J103" s="187">
        <f>ROUND(I103*H103,2)</f>
        <v>0</v>
      </c>
      <c r="K103" s="183" t="s">
        <v>149</v>
      </c>
      <c r="L103" s="53"/>
      <c r="M103" s="188" t="s">
        <v>20</v>
      </c>
      <c r="N103" s="189" t="s">
        <v>46</v>
      </c>
      <c r="O103" s="34"/>
      <c r="P103" s="190">
        <f>O103*H103</f>
        <v>0</v>
      </c>
      <c r="Q103" s="190">
        <v>0</v>
      </c>
      <c r="R103" s="190">
        <f>Q103*H103</f>
        <v>0</v>
      </c>
      <c r="S103" s="190">
        <v>0.181</v>
      </c>
      <c r="T103" s="191">
        <f>S103*H103</f>
        <v>0.8235499999999999</v>
      </c>
      <c r="AR103" s="16" t="s">
        <v>150</v>
      </c>
      <c r="AT103" s="16" t="s">
        <v>145</v>
      </c>
      <c r="AU103" s="16" t="s">
        <v>83</v>
      </c>
      <c r="AY103" s="16" t="s">
        <v>143</v>
      </c>
      <c r="BE103" s="192">
        <f>IF(N103="základní",J103,0)</f>
        <v>0</v>
      </c>
      <c r="BF103" s="192">
        <f>IF(N103="snížená",J103,0)</f>
        <v>0</v>
      </c>
      <c r="BG103" s="192">
        <f>IF(N103="zákl. přenesená",J103,0)</f>
        <v>0</v>
      </c>
      <c r="BH103" s="192">
        <f>IF(N103="sníž. přenesená",J103,0)</f>
        <v>0</v>
      </c>
      <c r="BI103" s="192">
        <f>IF(N103="nulová",J103,0)</f>
        <v>0</v>
      </c>
      <c r="BJ103" s="16" t="s">
        <v>23</v>
      </c>
      <c r="BK103" s="192">
        <f>ROUND(I103*H103,2)</f>
        <v>0</v>
      </c>
      <c r="BL103" s="16" t="s">
        <v>150</v>
      </c>
      <c r="BM103" s="16" t="s">
        <v>156</v>
      </c>
    </row>
    <row r="104" spans="2:47" s="1" customFormat="1" ht="202.5">
      <c r="B104" s="33"/>
      <c r="C104" s="55"/>
      <c r="D104" s="195" t="s">
        <v>152</v>
      </c>
      <c r="E104" s="55"/>
      <c r="F104" s="196" t="s">
        <v>157</v>
      </c>
      <c r="G104" s="55"/>
      <c r="H104" s="55"/>
      <c r="I104" s="151"/>
      <c r="J104" s="55"/>
      <c r="K104" s="55"/>
      <c r="L104" s="53"/>
      <c r="M104" s="70"/>
      <c r="N104" s="34"/>
      <c r="O104" s="34"/>
      <c r="P104" s="34"/>
      <c r="Q104" s="34"/>
      <c r="R104" s="34"/>
      <c r="S104" s="34"/>
      <c r="T104" s="71"/>
      <c r="AT104" s="16" t="s">
        <v>152</v>
      </c>
      <c r="AU104" s="16" t="s">
        <v>83</v>
      </c>
    </row>
    <row r="105" spans="2:51" s="11" customFormat="1" ht="13.5">
      <c r="B105" s="197"/>
      <c r="C105" s="198"/>
      <c r="D105" s="193" t="s">
        <v>158</v>
      </c>
      <c r="E105" s="199" t="s">
        <v>20</v>
      </c>
      <c r="F105" s="200" t="s">
        <v>159</v>
      </c>
      <c r="G105" s="198"/>
      <c r="H105" s="201">
        <v>4.55</v>
      </c>
      <c r="I105" s="202"/>
      <c r="J105" s="198"/>
      <c r="K105" s="198"/>
      <c r="L105" s="203"/>
      <c r="M105" s="204"/>
      <c r="N105" s="205"/>
      <c r="O105" s="205"/>
      <c r="P105" s="205"/>
      <c r="Q105" s="205"/>
      <c r="R105" s="205"/>
      <c r="S105" s="205"/>
      <c r="T105" s="206"/>
      <c r="AT105" s="207" t="s">
        <v>158</v>
      </c>
      <c r="AU105" s="207" t="s">
        <v>83</v>
      </c>
      <c r="AV105" s="11" t="s">
        <v>83</v>
      </c>
      <c r="AW105" s="11" t="s">
        <v>38</v>
      </c>
      <c r="AX105" s="11" t="s">
        <v>23</v>
      </c>
      <c r="AY105" s="207" t="s">
        <v>143</v>
      </c>
    </row>
    <row r="106" spans="2:65" s="1" customFormat="1" ht="28.9" customHeight="1">
      <c r="B106" s="33"/>
      <c r="C106" s="181" t="s">
        <v>160</v>
      </c>
      <c r="D106" s="181" t="s">
        <v>145</v>
      </c>
      <c r="E106" s="182" t="s">
        <v>161</v>
      </c>
      <c r="F106" s="183" t="s">
        <v>162</v>
      </c>
      <c r="G106" s="184" t="s">
        <v>163</v>
      </c>
      <c r="H106" s="185">
        <v>6.525</v>
      </c>
      <c r="I106" s="186"/>
      <c r="J106" s="187">
        <f>ROUND(I106*H106,2)</f>
        <v>0</v>
      </c>
      <c r="K106" s="183" t="s">
        <v>149</v>
      </c>
      <c r="L106" s="53"/>
      <c r="M106" s="188" t="s">
        <v>20</v>
      </c>
      <c r="N106" s="189" t="s">
        <v>46</v>
      </c>
      <c r="O106" s="34"/>
      <c r="P106" s="190">
        <f>O106*H106</f>
        <v>0</v>
      </c>
      <c r="Q106" s="190">
        <v>0</v>
      </c>
      <c r="R106" s="190">
        <f>Q106*H106</f>
        <v>0</v>
      </c>
      <c r="S106" s="190">
        <v>0</v>
      </c>
      <c r="T106" s="191">
        <f>S106*H106</f>
        <v>0</v>
      </c>
      <c r="AR106" s="16" t="s">
        <v>150</v>
      </c>
      <c r="AT106" s="16" t="s">
        <v>145</v>
      </c>
      <c r="AU106" s="16" t="s">
        <v>83</v>
      </c>
      <c r="AY106" s="16" t="s">
        <v>143</v>
      </c>
      <c r="BE106" s="192">
        <f>IF(N106="základní",J106,0)</f>
        <v>0</v>
      </c>
      <c r="BF106" s="192">
        <f>IF(N106="snížená",J106,0)</f>
        <v>0</v>
      </c>
      <c r="BG106" s="192">
        <f>IF(N106="zákl. přenesená",J106,0)</f>
        <v>0</v>
      </c>
      <c r="BH106" s="192">
        <f>IF(N106="sníž. přenesená",J106,0)</f>
        <v>0</v>
      </c>
      <c r="BI106" s="192">
        <f>IF(N106="nulová",J106,0)</f>
        <v>0</v>
      </c>
      <c r="BJ106" s="16" t="s">
        <v>23</v>
      </c>
      <c r="BK106" s="192">
        <f>ROUND(I106*H106,2)</f>
        <v>0</v>
      </c>
      <c r="BL106" s="16" t="s">
        <v>150</v>
      </c>
      <c r="BM106" s="16" t="s">
        <v>164</v>
      </c>
    </row>
    <row r="107" spans="2:47" s="1" customFormat="1" ht="108">
      <c r="B107" s="33"/>
      <c r="C107" s="55"/>
      <c r="D107" s="195" t="s">
        <v>152</v>
      </c>
      <c r="E107" s="55"/>
      <c r="F107" s="196" t="s">
        <v>165</v>
      </c>
      <c r="G107" s="55"/>
      <c r="H107" s="55"/>
      <c r="I107" s="151"/>
      <c r="J107" s="55"/>
      <c r="K107" s="55"/>
      <c r="L107" s="53"/>
      <c r="M107" s="70"/>
      <c r="N107" s="34"/>
      <c r="O107" s="34"/>
      <c r="P107" s="34"/>
      <c r="Q107" s="34"/>
      <c r="R107" s="34"/>
      <c r="S107" s="34"/>
      <c r="T107" s="71"/>
      <c r="AT107" s="16" t="s">
        <v>152</v>
      </c>
      <c r="AU107" s="16" t="s">
        <v>83</v>
      </c>
    </row>
    <row r="108" spans="2:51" s="11" customFormat="1" ht="13.5">
      <c r="B108" s="197"/>
      <c r="C108" s="198"/>
      <c r="D108" s="193" t="s">
        <v>158</v>
      </c>
      <c r="E108" s="199" t="s">
        <v>20</v>
      </c>
      <c r="F108" s="200" t="s">
        <v>166</v>
      </c>
      <c r="G108" s="198"/>
      <c r="H108" s="201">
        <v>6.525</v>
      </c>
      <c r="I108" s="202"/>
      <c r="J108" s="198"/>
      <c r="K108" s="198"/>
      <c r="L108" s="203"/>
      <c r="M108" s="204"/>
      <c r="N108" s="205"/>
      <c r="O108" s="205"/>
      <c r="P108" s="205"/>
      <c r="Q108" s="205"/>
      <c r="R108" s="205"/>
      <c r="S108" s="205"/>
      <c r="T108" s="206"/>
      <c r="AT108" s="207" t="s">
        <v>158</v>
      </c>
      <c r="AU108" s="207" t="s">
        <v>83</v>
      </c>
      <c r="AV108" s="11" t="s">
        <v>83</v>
      </c>
      <c r="AW108" s="11" t="s">
        <v>38</v>
      </c>
      <c r="AX108" s="11" t="s">
        <v>23</v>
      </c>
      <c r="AY108" s="207" t="s">
        <v>143</v>
      </c>
    </row>
    <row r="109" spans="2:65" s="1" customFormat="1" ht="28.9" customHeight="1">
      <c r="B109" s="33"/>
      <c r="C109" s="181" t="s">
        <v>150</v>
      </c>
      <c r="D109" s="181" t="s">
        <v>145</v>
      </c>
      <c r="E109" s="182" t="s">
        <v>167</v>
      </c>
      <c r="F109" s="183" t="s">
        <v>168</v>
      </c>
      <c r="G109" s="184" t="s">
        <v>163</v>
      </c>
      <c r="H109" s="185">
        <v>5.233</v>
      </c>
      <c r="I109" s="186"/>
      <c r="J109" s="187">
        <f>ROUND(I109*H109,2)</f>
        <v>0</v>
      </c>
      <c r="K109" s="183" t="s">
        <v>149</v>
      </c>
      <c r="L109" s="53"/>
      <c r="M109" s="188" t="s">
        <v>20</v>
      </c>
      <c r="N109" s="189" t="s">
        <v>46</v>
      </c>
      <c r="O109" s="34"/>
      <c r="P109" s="190">
        <f>O109*H109</f>
        <v>0</v>
      </c>
      <c r="Q109" s="190">
        <v>0</v>
      </c>
      <c r="R109" s="190">
        <f>Q109*H109</f>
        <v>0</v>
      </c>
      <c r="S109" s="190">
        <v>0</v>
      </c>
      <c r="T109" s="191">
        <f>S109*H109</f>
        <v>0</v>
      </c>
      <c r="AR109" s="16" t="s">
        <v>150</v>
      </c>
      <c r="AT109" s="16" t="s">
        <v>145</v>
      </c>
      <c r="AU109" s="16" t="s">
        <v>83</v>
      </c>
      <c r="AY109" s="16" t="s">
        <v>143</v>
      </c>
      <c r="BE109" s="192">
        <f>IF(N109="základní",J109,0)</f>
        <v>0</v>
      </c>
      <c r="BF109" s="192">
        <f>IF(N109="snížená",J109,0)</f>
        <v>0</v>
      </c>
      <c r="BG109" s="192">
        <f>IF(N109="zákl. přenesená",J109,0)</f>
        <v>0</v>
      </c>
      <c r="BH109" s="192">
        <f>IF(N109="sníž. přenesená",J109,0)</f>
        <v>0</v>
      </c>
      <c r="BI109" s="192">
        <f>IF(N109="nulová",J109,0)</f>
        <v>0</v>
      </c>
      <c r="BJ109" s="16" t="s">
        <v>23</v>
      </c>
      <c r="BK109" s="192">
        <f>ROUND(I109*H109,2)</f>
        <v>0</v>
      </c>
      <c r="BL109" s="16" t="s">
        <v>150</v>
      </c>
      <c r="BM109" s="16" t="s">
        <v>169</v>
      </c>
    </row>
    <row r="110" spans="2:47" s="1" customFormat="1" ht="202.5">
      <c r="B110" s="33"/>
      <c r="C110" s="55"/>
      <c r="D110" s="195" t="s">
        <v>152</v>
      </c>
      <c r="E110" s="55"/>
      <c r="F110" s="196" t="s">
        <v>170</v>
      </c>
      <c r="G110" s="55"/>
      <c r="H110" s="55"/>
      <c r="I110" s="151"/>
      <c r="J110" s="55"/>
      <c r="K110" s="55"/>
      <c r="L110" s="53"/>
      <c r="M110" s="70"/>
      <c r="N110" s="34"/>
      <c r="O110" s="34"/>
      <c r="P110" s="34"/>
      <c r="Q110" s="34"/>
      <c r="R110" s="34"/>
      <c r="S110" s="34"/>
      <c r="T110" s="71"/>
      <c r="AT110" s="16" t="s">
        <v>152</v>
      </c>
      <c r="AU110" s="16" t="s">
        <v>83</v>
      </c>
    </row>
    <row r="111" spans="2:51" s="11" customFormat="1" ht="13.5">
      <c r="B111" s="197"/>
      <c r="C111" s="198"/>
      <c r="D111" s="193" t="s">
        <v>158</v>
      </c>
      <c r="E111" s="199" t="s">
        <v>20</v>
      </c>
      <c r="F111" s="200" t="s">
        <v>171</v>
      </c>
      <c r="G111" s="198"/>
      <c r="H111" s="201">
        <v>5.233</v>
      </c>
      <c r="I111" s="202"/>
      <c r="J111" s="198"/>
      <c r="K111" s="198"/>
      <c r="L111" s="203"/>
      <c r="M111" s="204"/>
      <c r="N111" s="205"/>
      <c r="O111" s="205"/>
      <c r="P111" s="205"/>
      <c r="Q111" s="205"/>
      <c r="R111" s="205"/>
      <c r="S111" s="205"/>
      <c r="T111" s="206"/>
      <c r="AT111" s="207" t="s">
        <v>158</v>
      </c>
      <c r="AU111" s="207" t="s">
        <v>83</v>
      </c>
      <c r="AV111" s="11" t="s">
        <v>83</v>
      </c>
      <c r="AW111" s="11" t="s">
        <v>38</v>
      </c>
      <c r="AX111" s="11" t="s">
        <v>23</v>
      </c>
      <c r="AY111" s="207" t="s">
        <v>143</v>
      </c>
    </row>
    <row r="112" spans="2:65" s="1" customFormat="1" ht="28.9" customHeight="1">
      <c r="B112" s="33"/>
      <c r="C112" s="181" t="s">
        <v>172</v>
      </c>
      <c r="D112" s="181" t="s">
        <v>145</v>
      </c>
      <c r="E112" s="182" t="s">
        <v>173</v>
      </c>
      <c r="F112" s="183" t="s">
        <v>174</v>
      </c>
      <c r="G112" s="184" t="s">
        <v>163</v>
      </c>
      <c r="H112" s="185">
        <v>6.525</v>
      </c>
      <c r="I112" s="186"/>
      <c r="J112" s="187">
        <f>ROUND(I112*H112,2)</f>
        <v>0</v>
      </c>
      <c r="K112" s="183" t="s">
        <v>149</v>
      </c>
      <c r="L112" s="53"/>
      <c r="M112" s="188" t="s">
        <v>20</v>
      </c>
      <c r="N112" s="189" t="s">
        <v>46</v>
      </c>
      <c r="O112" s="34"/>
      <c r="P112" s="190">
        <f>O112*H112</f>
        <v>0</v>
      </c>
      <c r="Q112" s="190">
        <v>0</v>
      </c>
      <c r="R112" s="190">
        <f>Q112*H112</f>
        <v>0</v>
      </c>
      <c r="S112" s="190">
        <v>0</v>
      </c>
      <c r="T112" s="191">
        <f>S112*H112</f>
        <v>0</v>
      </c>
      <c r="AR112" s="16" t="s">
        <v>150</v>
      </c>
      <c r="AT112" s="16" t="s">
        <v>145</v>
      </c>
      <c r="AU112" s="16" t="s">
        <v>83</v>
      </c>
      <c r="AY112" s="16" t="s">
        <v>143</v>
      </c>
      <c r="BE112" s="192">
        <f>IF(N112="základní",J112,0)</f>
        <v>0</v>
      </c>
      <c r="BF112" s="192">
        <f>IF(N112="snížená",J112,0)</f>
        <v>0</v>
      </c>
      <c r="BG112" s="192">
        <f>IF(N112="zákl. přenesená",J112,0)</f>
        <v>0</v>
      </c>
      <c r="BH112" s="192">
        <f>IF(N112="sníž. přenesená",J112,0)</f>
        <v>0</v>
      </c>
      <c r="BI112" s="192">
        <f>IF(N112="nulová",J112,0)</f>
        <v>0</v>
      </c>
      <c r="BJ112" s="16" t="s">
        <v>23</v>
      </c>
      <c r="BK112" s="192">
        <f>ROUND(I112*H112,2)</f>
        <v>0</v>
      </c>
      <c r="BL112" s="16" t="s">
        <v>150</v>
      </c>
      <c r="BM112" s="16" t="s">
        <v>175</v>
      </c>
    </row>
    <row r="113" spans="2:47" s="1" customFormat="1" ht="202.5">
      <c r="B113" s="33"/>
      <c r="C113" s="55"/>
      <c r="D113" s="195" t="s">
        <v>152</v>
      </c>
      <c r="E113" s="55"/>
      <c r="F113" s="208" t="s">
        <v>176</v>
      </c>
      <c r="G113" s="55"/>
      <c r="H113" s="55"/>
      <c r="I113" s="151"/>
      <c r="J113" s="55"/>
      <c r="K113" s="55"/>
      <c r="L113" s="53"/>
      <c r="M113" s="70"/>
      <c r="N113" s="34"/>
      <c r="O113" s="34"/>
      <c r="P113" s="34"/>
      <c r="Q113" s="34"/>
      <c r="R113" s="34"/>
      <c r="S113" s="34"/>
      <c r="T113" s="71"/>
      <c r="AT113" s="16" t="s">
        <v>152</v>
      </c>
      <c r="AU113" s="16" t="s">
        <v>83</v>
      </c>
    </row>
    <row r="114" spans="2:63" s="10" customFormat="1" ht="29.85" customHeight="1">
      <c r="B114" s="164"/>
      <c r="C114" s="165"/>
      <c r="D114" s="178" t="s">
        <v>74</v>
      </c>
      <c r="E114" s="179" t="s">
        <v>83</v>
      </c>
      <c r="F114" s="179" t="s">
        <v>177</v>
      </c>
      <c r="G114" s="165"/>
      <c r="H114" s="165"/>
      <c r="I114" s="168"/>
      <c r="J114" s="180">
        <f>BK114</f>
        <v>0</v>
      </c>
      <c r="K114" s="165"/>
      <c r="L114" s="170"/>
      <c r="M114" s="171"/>
      <c r="N114" s="172"/>
      <c r="O114" s="172"/>
      <c r="P114" s="173">
        <f>SUM(P115:P120)</f>
        <v>0</v>
      </c>
      <c r="Q114" s="172"/>
      <c r="R114" s="173">
        <f>SUM(R115:R120)</f>
        <v>12.6377495</v>
      </c>
      <c r="S114" s="172"/>
      <c r="T114" s="174">
        <f>SUM(T115:T120)</f>
        <v>0</v>
      </c>
      <c r="AR114" s="175" t="s">
        <v>23</v>
      </c>
      <c r="AT114" s="176" t="s">
        <v>74</v>
      </c>
      <c r="AU114" s="176" t="s">
        <v>23</v>
      </c>
      <c r="AY114" s="175" t="s">
        <v>143</v>
      </c>
      <c r="BK114" s="177">
        <f>SUM(BK115:BK120)</f>
        <v>0</v>
      </c>
    </row>
    <row r="115" spans="2:65" s="1" customFormat="1" ht="20.45" customHeight="1">
      <c r="B115" s="33"/>
      <c r="C115" s="181" t="s">
        <v>178</v>
      </c>
      <c r="D115" s="181" t="s">
        <v>145</v>
      </c>
      <c r="E115" s="182" t="s">
        <v>179</v>
      </c>
      <c r="F115" s="183" t="s">
        <v>180</v>
      </c>
      <c r="G115" s="184" t="s">
        <v>163</v>
      </c>
      <c r="H115" s="185">
        <v>0.683</v>
      </c>
      <c r="I115" s="186"/>
      <c r="J115" s="187">
        <f>ROUND(I115*H115,2)</f>
        <v>0</v>
      </c>
      <c r="K115" s="183" t="s">
        <v>149</v>
      </c>
      <c r="L115" s="53"/>
      <c r="M115" s="188" t="s">
        <v>20</v>
      </c>
      <c r="N115" s="189" t="s">
        <v>46</v>
      </c>
      <c r="O115" s="34"/>
      <c r="P115" s="190">
        <f>O115*H115</f>
        <v>0</v>
      </c>
      <c r="Q115" s="190">
        <v>2.16</v>
      </c>
      <c r="R115" s="190">
        <f>Q115*H115</f>
        <v>1.4752800000000001</v>
      </c>
      <c r="S115" s="190">
        <v>0</v>
      </c>
      <c r="T115" s="191">
        <f>S115*H115</f>
        <v>0</v>
      </c>
      <c r="AR115" s="16" t="s">
        <v>150</v>
      </c>
      <c r="AT115" s="16" t="s">
        <v>145</v>
      </c>
      <c r="AU115" s="16" t="s">
        <v>83</v>
      </c>
      <c r="AY115" s="16" t="s">
        <v>143</v>
      </c>
      <c r="BE115" s="192">
        <f>IF(N115="základní",J115,0)</f>
        <v>0</v>
      </c>
      <c r="BF115" s="192">
        <f>IF(N115="snížená",J115,0)</f>
        <v>0</v>
      </c>
      <c r="BG115" s="192">
        <f>IF(N115="zákl. přenesená",J115,0)</f>
        <v>0</v>
      </c>
      <c r="BH115" s="192">
        <f>IF(N115="sníž. přenesená",J115,0)</f>
        <v>0</v>
      </c>
      <c r="BI115" s="192">
        <f>IF(N115="nulová",J115,0)</f>
        <v>0</v>
      </c>
      <c r="BJ115" s="16" t="s">
        <v>23</v>
      </c>
      <c r="BK115" s="192">
        <f>ROUND(I115*H115,2)</f>
        <v>0</v>
      </c>
      <c r="BL115" s="16" t="s">
        <v>150</v>
      </c>
      <c r="BM115" s="16" t="s">
        <v>181</v>
      </c>
    </row>
    <row r="116" spans="2:47" s="1" customFormat="1" ht="40.5">
      <c r="B116" s="33"/>
      <c r="C116" s="55"/>
      <c r="D116" s="195" t="s">
        <v>152</v>
      </c>
      <c r="E116" s="55"/>
      <c r="F116" s="196" t="s">
        <v>182</v>
      </c>
      <c r="G116" s="55"/>
      <c r="H116" s="55"/>
      <c r="I116" s="151"/>
      <c r="J116" s="55"/>
      <c r="K116" s="55"/>
      <c r="L116" s="53"/>
      <c r="M116" s="70"/>
      <c r="N116" s="34"/>
      <c r="O116" s="34"/>
      <c r="P116" s="34"/>
      <c r="Q116" s="34"/>
      <c r="R116" s="34"/>
      <c r="S116" s="34"/>
      <c r="T116" s="71"/>
      <c r="AT116" s="16" t="s">
        <v>152</v>
      </c>
      <c r="AU116" s="16" t="s">
        <v>83</v>
      </c>
    </row>
    <row r="117" spans="2:51" s="11" customFormat="1" ht="13.5">
      <c r="B117" s="197"/>
      <c r="C117" s="198"/>
      <c r="D117" s="193" t="s">
        <v>158</v>
      </c>
      <c r="E117" s="199" t="s">
        <v>20</v>
      </c>
      <c r="F117" s="200" t="s">
        <v>183</v>
      </c>
      <c r="G117" s="198"/>
      <c r="H117" s="201">
        <v>0.683</v>
      </c>
      <c r="I117" s="202"/>
      <c r="J117" s="198"/>
      <c r="K117" s="198"/>
      <c r="L117" s="203"/>
      <c r="M117" s="204"/>
      <c r="N117" s="205"/>
      <c r="O117" s="205"/>
      <c r="P117" s="205"/>
      <c r="Q117" s="205"/>
      <c r="R117" s="205"/>
      <c r="S117" s="205"/>
      <c r="T117" s="206"/>
      <c r="AT117" s="207" t="s">
        <v>158</v>
      </c>
      <c r="AU117" s="207" t="s">
        <v>83</v>
      </c>
      <c r="AV117" s="11" t="s">
        <v>83</v>
      </c>
      <c r="AW117" s="11" t="s">
        <v>38</v>
      </c>
      <c r="AX117" s="11" t="s">
        <v>23</v>
      </c>
      <c r="AY117" s="207" t="s">
        <v>143</v>
      </c>
    </row>
    <row r="118" spans="2:65" s="1" customFormat="1" ht="28.9" customHeight="1">
      <c r="B118" s="33"/>
      <c r="C118" s="181" t="s">
        <v>184</v>
      </c>
      <c r="D118" s="181" t="s">
        <v>145</v>
      </c>
      <c r="E118" s="182" t="s">
        <v>185</v>
      </c>
      <c r="F118" s="183" t="s">
        <v>186</v>
      </c>
      <c r="G118" s="184" t="s">
        <v>163</v>
      </c>
      <c r="H118" s="185">
        <v>4.55</v>
      </c>
      <c r="I118" s="186"/>
      <c r="J118" s="187">
        <f>ROUND(I118*H118,2)</f>
        <v>0</v>
      </c>
      <c r="K118" s="183" t="s">
        <v>149</v>
      </c>
      <c r="L118" s="53"/>
      <c r="M118" s="188" t="s">
        <v>20</v>
      </c>
      <c r="N118" s="189" t="s">
        <v>46</v>
      </c>
      <c r="O118" s="34"/>
      <c r="P118" s="190">
        <f>O118*H118</f>
        <v>0</v>
      </c>
      <c r="Q118" s="190">
        <v>2.45329</v>
      </c>
      <c r="R118" s="190">
        <f>Q118*H118</f>
        <v>11.1624695</v>
      </c>
      <c r="S118" s="190">
        <v>0</v>
      </c>
      <c r="T118" s="191">
        <f>S118*H118</f>
        <v>0</v>
      </c>
      <c r="AR118" s="16" t="s">
        <v>150</v>
      </c>
      <c r="AT118" s="16" t="s">
        <v>145</v>
      </c>
      <c r="AU118" s="16" t="s">
        <v>83</v>
      </c>
      <c r="AY118" s="16" t="s">
        <v>143</v>
      </c>
      <c r="BE118" s="192">
        <f>IF(N118="základní",J118,0)</f>
        <v>0</v>
      </c>
      <c r="BF118" s="192">
        <f>IF(N118="snížená",J118,0)</f>
        <v>0</v>
      </c>
      <c r="BG118" s="192">
        <f>IF(N118="zákl. přenesená",J118,0)</f>
        <v>0</v>
      </c>
      <c r="BH118" s="192">
        <f>IF(N118="sníž. přenesená",J118,0)</f>
        <v>0</v>
      </c>
      <c r="BI118" s="192">
        <f>IF(N118="nulová",J118,0)</f>
        <v>0</v>
      </c>
      <c r="BJ118" s="16" t="s">
        <v>23</v>
      </c>
      <c r="BK118" s="192">
        <f>ROUND(I118*H118,2)</f>
        <v>0</v>
      </c>
      <c r="BL118" s="16" t="s">
        <v>150</v>
      </c>
      <c r="BM118" s="16" t="s">
        <v>187</v>
      </c>
    </row>
    <row r="119" spans="2:47" s="1" customFormat="1" ht="94.5">
      <c r="B119" s="33"/>
      <c r="C119" s="55"/>
      <c r="D119" s="195" t="s">
        <v>152</v>
      </c>
      <c r="E119" s="55"/>
      <c r="F119" s="196" t="s">
        <v>188</v>
      </c>
      <c r="G119" s="55"/>
      <c r="H119" s="55"/>
      <c r="I119" s="151"/>
      <c r="J119" s="55"/>
      <c r="K119" s="55"/>
      <c r="L119" s="53"/>
      <c r="M119" s="70"/>
      <c r="N119" s="34"/>
      <c r="O119" s="34"/>
      <c r="P119" s="34"/>
      <c r="Q119" s="34"/>
      <c r="R119" s="34"/>
      <c r="S119" s="34"/>
      <c r="T119" s="71"/>
      <c r="AT119" s="16" t="s">
        <v>152</v>
      </c>
      <c r="AU119" s="16" t="s">
        <v>83</v>
      </c>
    </row>
    <row r="120" spans="2:51" s="11" customFormat="1" ht="13.5">
      <c r="B120" s="197"/>
      <c r="C120" s="198"/>
      <c r="D120" s="195" t="s">
        <v>158</v>
      </c>
      <c r="E120" s="209" t="s">
        <v>20</v>
      </c>
      <c r="F120" s="210" t="s">
        <v>189</v>
      </c>
      <c r="G120" s="198"/>
      <c r="H120" s="211">
        <v>4.55</v>
      </c>
      <c r="I120" s="202"/>
      <c r="J120" s="198"/>
      <c r="K120" s="198"/>
      <c r="L120" s="203"/>
      <c r="M120" s="204"/>
      <c r="N120" s="205"/>
      <c r="O120" s="205"/>
      <c r="P120" s="205"/>
      <c r="Q120" s="205"/>
      <c r="R120" s="205"/>
      <c r="S120" s="205"/>
      <c r="T120" s="206"/>
      <c r="AT120" s="207" t="s">
        <v>158</v>
      </c>
      <c r="AU120" s="207" t="s">
        <v>83</v>
      </c>
      <c r="AV120" s="11" t="s">
        <v>83</v>
      </c>
      <c r="AW120" s="11" t="s">
        <v>38</v>
      </c>
      <c r="AX120" s="11" t="s">
        <v>23</v>
      </c>
      <c r="AY120" s="207" t="s">
        <v>143</v>
      </c>
    </row>
    <row r="121" spans="2:63" s="10" customFormat="1" ht="29.85" customHeight="1">
      <c r="B121" s="164"/>
      <c r="C121" s="165"/>
      <c r="D121" s="178" t="s">
        <v>74</v>
      </c>
      <c r="E121" s="179" t="s">
        <v>160</v>
      </c>
      <c r="F121" s="179" t="s">
        <v>190</v>
      </c>
      <c r="G121" s="165"/>
      <c r="H121" s="165"/>
      <c r="I121" s="168"/>
      <c r="J121" s="180">
        <f>BK121</f>
        <v>0</v>
      </c>
      <c r="K121" s="165"/>
      <c r="L121" s="170"/>
      <c r="M121" s="171"/>
      <c r="N121" s="172"/>
      <c r="O121" s="172"/>
      <c r="P121" s="173">
        <f>SUM(P122:P141)</f>
        <v>0</v>
      </c>
      <c r="Q121" s="172"/>
      <c r="R121" s="173">
        <f>SUM(R122:R141)</f>
        <v>31.39946232</v>
      </c>
      <c r="S121" s="172"/>
      <c r="T121" s="174">
        <f>SUM(T122:T141)</f>
        <v>0</v>
      </c>
      <c r="AR121" s="175" t="s">
        <v>23</v>
      </c>
      <c r="AT121" s="176" t="s">
        <v>74</v>
      </c>
      <c r="AU121" s="176" t="s">
        <v>23</v>
      </c>
      <c r="AY121" s="175" t="s">
        <v>143</v>
      </c>
      <c r="BK121" s="177">
        <f>SUM(BK122:BK141)</f>
        <v>0</v>
      </c>
    </row>
    <row r="122" spans="2:65" s="1" customFormat="1" ht="40.15" customHeight="1">
      <c r="B122" s="33"/>
      <c r="C122" s="181" t="s">
        <v>191</v>
      </c>
      <c r="D122" s="181" t="s">
        <v>145</v>
      </c>
      <c r="E122" s="182" t="s">
        <v>192</v>
      </c>
      <c r="F122" s="183" t="s">
        <v>193</v>
      </c>
      <c r="G122" s="184" t="s">
        <v>163</v>
      </c>
      <c r="H122" s="185">
        <v>37.78</v>
      </c>
      <c r="I122" s="186"/>
      <c r="J122" s="187">
        <f>ROUND(I122*H122,2)</f>
        <v>0</v>
      </c>
      <c r="K122" s="183" t="s">
        <v>149</v>
      </c>
      <c r="L122" s="53"/>
      <c r="M122" s="188" t="s">
        <v>20</v>
      </c>
      <c r="N122" s="189" t="s">
        <v>46</v>
      </c>
      <c r="O122" s="34"/>
      <c r="P122" s="190">
        <f>O122*H122</f>
        <v>0</v>
      </c>
      <c r="Q122" s="190">
        <v>0.70068</v>
      </c>
      <c r="R122" s="190">
        <f>Q122*H122</f>
        <v>26.4716904</v>
      </c>
      <c r="S122" s="190">
        <v>0</v>
      </c>
      <c r="T122" s="191">
        <f>S122*H122</f>
        <v>0</v>
      </c>
      <c r="AR122" s="16" t="s">
        <v>150</v>
      </c>
      <c r="AT122" s="16" t="s">
        <v>145</v>
      </c>
      <c r="AU122" s="16" t="s">
        <v>83</v>
      </c>
      <c r="AY122" s="16" t="s">
        <v>143</v>
      </c>
      <c r="BE122" s="192">
        <f>IF(N122="základní",J122,0)</f>
        <v>0</v>
      </c>
      <c r="BF122" s="192">
        <f>IF(N122="snížená",J122,0)</f>
        <v>0</v>
      </c>
      <c r="BG122" s="192">
        <f>IF(N122="zákl. přenesená",J122,0)</f>
        <v>0</v>
      </c>
      <c r="BH122" s="192">
        <f>IF(N122="sníž. přenesená",J122,0)</f>
        <v>0</v>
      </c>
      <c r="BI122" s="192">
        <f>IF(N122="nulová",J122,0)</f>
        <v>0</v>
      </c>
      <c r="BJ122" s="16" t="s">
        <v>23</v>
      </c>
      <c r="BK122" s="192">
        <f>ROUND(I122*H122,2)</f>
        <v>0</v>
      </c>
      <c r="BL122" s="16" t="s">
        <v>150</v>
      </c>
      <c r="BM122" s="16" t="s">
        <v>194</v>
      </c>
    </row>
    <row r="123" spans="2:51" s="11" customFormat="1" ht="13.5">
      <c r="B123" s="197"/>
      <c r="C123" s="198"/>
      <c r="D123" s="195" t="s">
        <v>158</v>
      </c>
      <c r="E123" s="209" t="s">
        <v>20</v>
      </c>
      <c r="F123" s="210" t="s">
        <v>195</v>
      </c>
      <c r="G123" s="198"/>
      <c r="H123" s="211">
        <v>42.63</v>
      </c>
      <c r="I123" s="202"/>
      <c r="J123" s="198"/>
      <c r="K123" s="198"/>
      <c r="L123" s="203"/>
      <c r="M123" s="204"/>
      <c r="N123" s="205"/>
      <c r="O123" s="205"/>
      <c r="P123" s="205"/>
      <c r="Q123" s="205"/>
      <c r="R123" s="205"/>
      <c r="S123" s="205"/>
      <c r="T123" s="206"/>
      <c r="AT123" s="207" t="s">
        <v>158</v>
      </c>
      <c r="AU123" s="207" t="s">
        <v>83</v>
      </c>
      <c r="AV123" s="11" t="s">
        <v>83</v>
      </c>
      <c r="AW123" s="11" t="s">
        <v>38</v>
      </c>
      <c r="AX123" s="11" t="s">
        <v>75</v>
      </c>
      <c r="AY123" s="207" t="s">
        <v>143</v>
      </c>
    </row>
    <row r="124" spans="2:51" s="11" customFormat="1" ht="13.5">
      <c r="B124" s="197"/>
      <c r="C124" s="198"/>
      <c r="D124" s="195" t="s">
        <v>158</v>
      </c>
      <c r="E124" s="209" t="s">
        <v>20</v>
      </c>
      <c r="F124" s="210" t="s">
        <v>196</v>
      </c>
      <c r="G124" s="198"/>
      <c r="H124" s="211">
        <v>-3.15</v>
      </c>
      <c r="I124" s="202"/>
      <c r="J124" s="198"/>
      <c r="K124" s="198"/>
      <c r="L124" s="203"/>
      <c r="M124" s="204"/>
      <c r="N124" s="205"/>
      <c r="O124" s="205"/>
      <c r="P124" s="205"/>
      <c r="Q124" s="205"/>
      <c r="R124" s="205"/>
      <c r="S124" s="205"/>
      <c r="T124" s="206"/>
      <c r="AT124" s="207" t="s">
        <v>158</v>
      </c>
      <c r="AU124" s="207" t="s">
        <v>83</v>
      </c>
      <c r="AV124" s="11" t="s">
        <v>83</v>
      </c>
      <c r="AW124" s="11" t="s">
        <v>38</v>
      </c>
      <c r="AX124" s="11" t="s">
        <v>75</v>
      </c>
      <c r="AY124" s="207" t="s">
        <v>143</v>
      </c>
    </row>
    <row r="125" spans="2:51" s="11" customFormat="1" ht="13.5">
      <c r="B125" s="197"/>
      <c r="C125" s="198"/>
      <c r="D125" s="195" t="s">
        <v>158</v>
      </c>
      <c r="E125" s="209" t="s">
        <v>20</v>
      </c>
      <c r="F125" s="210" t="s">
        <v>197</v>
      </c>
      <c r="G125" s="198"/>
      <c r="H125" s="211">
        <v>-1.7</v>
      </c>
      <c r="I125" s="202"/>
      <c r="J125" s="198"/>
      <c r="K125" s="198"/>
      <c r="L125" s="203"/>
      <c r="M125" s="204"/>
      <c r="N125" s="205"/>
      <c r="O125" s="205"/>
      <c r="P125" s="205"/>
      <c r="Q125" s="205"/>
      <c r="R125" s="205"/>
      <c r="S125" s="205"/>
      <c r="T125" s="206"/>
      <c r="AT125" s="207" t="s">
        <v>158</v>
      </c>
      <c r="AU125" s="207" t="s">
        <v>83</v>
      </c>
      <c r="AV125" s="11" t="s">
        <v>83</v>
      </c>
      <c r="AW125" s="11" t="s">
        <v>38</v>
      </c>
      <c r="AX125" s="11" t="s">
        <v>75</v>
      </c>
      <c r="AY125" s="207" t="s">
        <v>143</v>
      </c>
    </row>
    <row r="126" spans="2:51" s="12" customFormat="1" ht="13.5">
      <c r="B126" s="212"/>
      <c r="C126" s="213"/>
      <c r="D126" s="193" t="s">
        <v>158</v>
      </c>
      <c r="E126" s="214" t="s">
        <v>20</v>
      </c>
      <c r="F126" s="215" t="s">
        <v>198</v>
      </c>
      <c r="G126" s="213"/>
      <c r="H126" s="216">
        <v>37.78</v>
      </c>
      <c r="I126" s="217"/>
      <c r="J126" s="213"/>
      <c r="K126" s="213"/>
      <c r="L126" s="218"/>
      <c r="M126" s="219"/>
      <c r="N126" s="220"/>
      <c r="O126" s="220"/>
      <c r="P126" s="220"/>
      <c r="Q126" s="220"/>
      <c r="R126" s="220"/>
      <c r="S126" s="220"/>
      <c r="T126" s="221"/>
      <c r="AT126" s="222" t="s">
        <v>158</v>
      </c>
      <c r="AU126" s="222" t="s">
        <v>83</v>
      </c>
      <c r="AV126" s="12" t="s">
        <v>150</v>
      </c>
      <c r="AW126" s="12" t="s">
        <v>38</v>
      </c>
      <c r="AX126" s="12" t="s">
        <v>23</v>
      </c>
      <c r="AY126" s="222" t="s">
        <v>143</v>
      </c>
    </row>
    <row r="127" spans="2:65" s="1" customFormat="1" ht="40.15" customHeight="1">
      <c r="B127" s="33"/>
      <c r="C127" s="181" t="s">
        <v>199</v>
      </c>
      <c r="D127" s="181" t="s">
        <v>145</v>
      </c>
      <c r="E127" s="182" t="s">
        <v>200</v>
      </c>
      <c r="F127" s="183" t="s">
        <v>201</v>
      </c>
      <c r="G127" s="184" t="s">
        <v>163</v>
      </c>
      <c r="H127" s="185">
        <v>0.72</v>
      </c>
      <c r="I127" s="186"/>
      <c r="J127" s="187">
        <f>ROUND(I127*H127,2)</f>
        <v>0</v>
      </c>
      <c r="K127" s="183" t="s">
        <v>149</v>
      </c>
      <c r="L127" s="53"/>
      <c r="M127" s="188" t="s">
        <v>20</v>
      </c>
      <c r="N127" s="189" t="s">
        <v>46</v>
      </c>
      <c r="O127" s="34"/>
      <c r="P127" s="190">
        <f>O127*H127</f>
        <v>0</v>
      </c>
      <c r="Q127" s="190">
        <v>0.56425</v>
      </c>
      <c r="R127" s="190">
        <f>Q127*H127</f>
        <v>0.40626</v>
      </c>
      <c r="S127" s="190">
        <v>0</v>
      </c>
      <c r="T127" s="191">
        <f>S127*H127</f>
        <v>0</v>
      </c>
      <c r="AR127" s="16" t="s">
        <v>150</v>
      </c>
      <c r="AT127" s="16" t="s">
        <v>145</v>
      </c>
      <c r="AU127" s="16" t="s">
        <v>83</v>
      </c>
      <c r="AY127" s="16" t="s">
        <v>143</v>
      </c>
      <c r="BE127" s="192">
        <f>IF(N127="základní",J127,0)</f>
        <v>0</v>
      </c>
      <c r="BF127" s="192">
        <f>IF(N127="snížená",J127,0)</f>
        <v>0</v>
      </c>
      <c r="BG127" s="192">
        <f>IF(N127="zákl. přenesená",J127,0)</f>
        <v>0</v>
      </c>
      <c r="BH127" s="192">
        <f>IF(N127="sníž. přenesená",J127,0)</f>
        <v>0</v>
      </c>
      <c r="BI127" s="192">
        <f>IF(N127="nulová",J127,0)</f>
        <v>0</v>
      </c>
      <c r="BJ127" s="16" t="s">
        <v>23</v>
      </c>
      <c r="BK127" s="192">
        <f>ROUND(I127*H127,2)</f>
        <v>0</v>
      </c>
      <c r="BL127" s="16" t="s">
        <v>150</v>
      </c>
      <c r="BM127" s="16" t="s">
        <v>202</v>
      </c>
    </row>
    <row r="128" spans="2:51" s="11" customFormat="1" ht="13.5">
      <c r="B128" s="197"/>
      <c r="C128" s="198"/>
      <c r="D128" s="193" t="s">
        <v>158</v>
      </c>
      <c r="E128" s="199" t="s">
        <v>20</v>
      </c>
      <c r="F128" s="200" t="s">
        <v>203</v>
      </c>
      <c r="G128" s="198"/>
      <c r="H128" s="201">
        <v>0.72</v>
      </c>
      <c r="I128" s="202"/>
      <c r="J128" s="198"/>
      <c r="K128" s="198"/>
      <c r="L128" s="203"/>
      <c r="M128" s="204"/>
      <c r="N128" s="205"/>
      <c r="O128" s="205"/>
      <c r="P128" s="205"/>
      <c r="Q128" s="205"/>
      <c r="R128" s="205"/>
      <c r="S128" s="205"/>
      <c r="T128" s="206"/>
      <c r="AT128" s="207" t="s">
        <v>158</v>
      </c>
      <c r="AU128" s="207" t="s">
        <v>83</v>
      </c>
      <c r="AV128" s="11" t="s">
        <v>83</v>
      </c>
      <c r="AW128" s="11" t="s">
        <v>38</v>
      </c>
      <c r="AX128" s="11" t="s">
        <v>23</v>
      </c>
      <c r="AY128" s="207" t="s">
        <v>143</v>
      </c>
    </row>
    <row r="129" spans="2:65" s="1" customFormat="1" ht="40.15" customHeight="1">
      <c r="B129" s="33"/>
      <c r="C129" s="181" t="s">
        <v>28</v>
      </c>
      <c r="D129" s="181" t="s">
        <v>145</v>
      </c>
      <c r="E129" s="182" t="s">
        <v>204</v>
      </c>
      <c r="F129" s="183" t="s">
        <v>205</v>
      </c>
      <c r="G129" s="184" t="s">
        <v>206</v>
      </c>
      <c r="H129" s="185">
        <v>2</v>
      </c>
      <c r="I129" s="186"/>
      <c r="J129" s="187">
        <f>ROUND(I129*H129,2)</f>
        <v>0</v>
      </c>
      <c r="K129" s="183" t="s">
        <v>149</v>
      </c>
      <c r="L129" s="53"/>
      <c r="M129" s="188" t="s">
        <v>20</v>
      </c>
      <c r="N129" s="189" t="s">
        <v>46</v>
      </c>
      <c r="O129" s="34"/>
      <c r="P129" s="190">
        <f>O129*H129</f>
        <v>0</v>
      </c>
      <c r="Q129" s="190">
        <v>0.0806</v>
      </c>
      <c r="R129" s="190">
        <f>Q129*H129</f>
        <v>0.1612</v>
      </c>
      <c r="S129" s="190">
        <v>0</v>
      </c>
      <c r="T129" s="191">
        <f>S129*H129</f>
        <v>0</v>
      </c>
      <c r="AR129" s="16" t="s">
        <v>150</v>
      </c>
      <c r="AT129" s="16" t="s">
        <v>145</v>
      </c>
      <c r="AU129" s="16" t="s">
        <v>83</v>
      </c>
      <c r="AY129" s="16" t="s">
        <v>143</v>
      </c>
      <c r="BE129" s="192">
        <f>IF(N129="základní",J129,0)</f>
        <v>0</v>
      </c>
      <c r="BF129" s="192">
        <f>IF(N129="snížená",J129,0)</f>
        <v>0</v>
      </c>
      <c r="BG129" s="192">
        <f>IF(N129="zákl. přenesená",J129,0)</f>
        <v>0</v>
      </c>
      <c r="BH129" s="192">
        <f>IF(N129="sníž. přenesená",J129,0)</f>
        <v>0</v>
      </c>
      <c r="BI129" s="192">
        <f>IF(N129="nulová",J129,0)</f>
        <v>0</v>
      </c>
      <c r="BJ129" s="16" t="s">
        <v>23</v>
      </c>
      <c r="BK129" s="192">
        <f>ROUND(I129*H129,2)</f>
        <v>0</v>
      </c>
      <c r="BL129" s="16" t="s">
        <v>150</v>
      </c>
      <c r="BM129" s="16" t="s">
        <v>207</v>
      </c>
    </row>
    <row r="130" spans="2:47" s="1" customFormat="1" ht="40.5">
      <c r="B130" s="33"/>
      <c r="C130" s="55"/>
      <c r="D130" s="193" t="s">
        <v>152</v>
      </c>
      <c r="E130" s="55"/>
      <c r="F130" s="194" t="s">
        <v>208</v>
      </c>
      <c r="G130" s="55"/>
      <c r="H130" s="55"/>
      <c r="I130" s="151"/>
      <c r="J130" s="55"/>
      <c r="K130" s="55"/>
      <c r="L130" s="53"/>
      <c r="M130" s="70"/>
      <c r="N130" s="34"/>
      <c r="O130" s="34"/>
      <c r="P130" s="34"/>
      <c r="Q130" s="34"/>
      <c r="R130" s="34"/>
      <c r="S130" s="34"/>
      <c r="T130" s="71"/>
      <c r="AT130" s="16" t="s">
        <v>152</v>
      </c>
      <c r="AU130" s="16" t="s">
        <v>83</v>
      </c>
    </row>
    <row r="131" spans="2:65" s="1" customFormat="1" ht="40.15" customHeight="1">
      <c r="B131" s="33"/>
      <c r="C131" s="181" t="s">
        <v>209</v>
      </c>
      <c r="D131" s="181" t="s">
        <v>145</v>
      </c>
      <c r="E131" s="182" t="s">
        <v>210</v>
      </c>
      <c r="F131" s="183" t="s">
        <v>211</v>
      </c>
      <c r="G131" s="184" t="s">
        <v>206</v>
      </c>
      <c r="H131" s="185">
        <v>7</v>
      </c>
      <c r="I131" s="186"/>
      <c r="J131" s="187">
        <f>ROUND(I131*H131,2)</f>
        <v>0</v>
      </c>
      <c r="K131" s="183" t="s">
        <v>149</v>
      </c>
      <c r="L131" s="53"/>
      <c r="M131" s="188" t="s">
        <v>20</v>
      </c>
      <c r="N131" s="189" t="s">
        <v>46</v>
      </c>
      <c r="O131" s="34"/>
      <c r="P131" s="190">
        <f>O131*H131</f>
        <v>0</v>
      </c>
      <c r="Q131" s="190">
        <v>0.09399</v>
      </c>
      <c r="R131" s="190">
        <f>Q131*H131</f>
        <v>0.65793</v>
      </c>
      <c r="S131" s="190">
        <v>0</v>
      </c>
      <c r="T131" s="191">
        <f>S131*H131</f>
        <v>0</v>
      </c>
      <c r="AR131" s="16" t="s">
        <v>150</v>
      </c>
      <c r="AT131" s="16" t="s">
        <v>145</v>
      </c>
      <c r="AU131" s="16" t="s">
        <v>83</v>
      </c>
      <c r="AY131" s="16" t="s">
        <v>143</v>
      </c>
      <c r="BE131" s="192">
        <f>IF(N131="základní",J131,0)</f>
        <v>0</v>
      </c>
      <c r="BF131" s="192">
        <f>IF(N131="snížená",J131,0)</f>
        <v>0</v>
      </c>
      <c r="BG131" s="192">
        <f>IF(N131="zákl. přenesená",J131,0)</f>
        <v>0</v>
      </c>
      <c r="BH131" s="192">
        <f>IF(N131="sníž. přenesená",J131,0)</f>
        <v>0</v>
      </c>
      <c r="BI131" s="192">
        <f>IF(N131="nulová",J131,0)</f>
        <v>0</v>
      </c>
      <c r="BJ131" s="16" t="s">
        <v>23</v>
      </c>
      <c r="BK131" s="192">
        <f>ROUND(I131*H131,2)</f>
        <v>0</v>
      </c>
      <c r="BL131" s="16" t="s">
        <v>150</v>
      </c>
      <c r="BM131" s="16" t="s">
        <v>212</v>
      </c>
    </row>
    <row r="132" spans="2:47" s="1" customFormat="1" ht="40.5">
      <c r="B132" s="33"/>
      <c r="C132" s="55"/>
      <c r="D132" s="193" t="s">
        <v>152</v>
      </c>
      <c r="E132" s="55"/>
      <c r="F132" s="194" t="s">
        <v>208</v>
      </c>
      <c r="G132" s="55"/>
      <c r="H132" s="55"/>
      <c r="I132" s="151"/>
      <c r="J132" s="55"/>
      <c r="K132" s="55"/>
      <c r="L132" s="53"/>
      <c r="M132" s="70"/>
      <c r="N132" s="34"/>
      <c r="O132" s="34"/>
      <c r="P132" s="34"/>
      <c r="Q132" s="34"/>
      <c r="R132" s="34"/>
      <c r="S132" s="34"/>
      <c r="T132" s="71"/>
      <c r="AT132" s="16" t="s">
        <v>152</v>
      </c>
      <c r="AU132" s="16" t="s">
        <v>83</v>
      </c>
    </row>
    <row r="133" spans="2:65" s="1" customFormat="1" ht="40.15" customHeight="1">
      <c r="B133" s="33"/>
      <c r="C133" s="181" t="s">
        <v>213</v>
      </c>
      <c r="D133" s="181" t="s">
        <v>145</v>
      </c>
      <c r="E133" s="182" t="s">
        <v>214</v>
      </c>
      <c r="F133" s="183" t="s">
        <v>215</v>
      </c>
      <c r="G133" s="184" t="s">
        <v>206</v>
      </c>
      <c r="H133" s="185">
        <v>1</v>
      </c>
      <c r="I133" s="186"/>
      <c r="J133" s="187">
        <f>ROUND(I133*H133,2)</f>
        <v>0</v>
      </c>
      <c r="K133" s="183" t="s">
        <v>149</v>
      </c>
      <c r="L133" s="53"/>
      <c r="M133" s="188" t="s">
        <v>20</v>
      </c>
      <c r="N133" s="189" t="s">
        <v>46</v>
      </c>
      <c r="O133" s="34"/>
      <c r="P133" s="190">
        <f>O133*H133</f>
        <v>0</v>
      </c>
      <c r="Q133" s="190">
        <v>0.12084</v>
      </c>
      <c r="R133" s="190">
        <f>Q133*H133</f>
        <v>0.12084</v>
      </c>
      <c r="S133" s="190">
        <v>0</v>
      </c>
      <c r="T133" s="191">
        <f>S133*H133</f>
        <v>0</v>
      </c>
      <c r="AR133" s="16" t="s">
        <v>150</v>
      </c>
      <c r="AT133" s="16" t="s">
        <v>145</v>
      </c>
      <c r="AU133" s="16" t="s">
        <v>83</v>
      </c>
      <c r="AY133" s="16" t="s">
        <v>143</v>
      </c>
      <c r="BE133" s="192">
        <f>IF(N133="základní",J133,0)</f>
        <v>0</v>
      </c>
      <c r="BF133" s="192">
        <f>IF(N133="snížená",J133,0)</f>
        <v>0</v>
      </c>
      <c r="BG133" s="192">
        <f>IF(N133="zákl. přenesená",J133,0)</f>
        <v>0</v>
      </c>
      <c r="BH133" s="192">
        <f>IF(N133="sníž. přenesená",J133,0)</f>
        <v>0</v>
      </c>
      <c r="BI133" s="192">
        <f>IF(N133="nulová",J133,0)</f>
        <v>0</v>
      </c>
      <c r="BJ133" s="16" t="s">
        <v>23</v>
      </c>
      <c r="BK133" s="192">
        <f>ROUND(I133*H133,2)</f>
        <v>0</v>
      </c>
      <c r="BL133" s="16" t="s">
        <v>150</v>
      </c>
      <c r="BM133" s="16" t="s">
        <v>216</v>
      </c>
    </row>
    <row r="134" spans="2:47" s="1" customFormat="1" ht="40.5">
      <c r="B134" s="33"/>
      <c r="C134" s="55"/>
      <c r="D134" s="193" t="s">
        <v>152</v>
      </c>
      <c r="E134" s="55"/>
      <c r="F134" s="194" t="s">
        <v>208</v>
      </c>
      <c r="G134" s="55"/>
      <c r="H134" s="55"/>
      <c r="I134" s="151"/>
      <c r="J134" s="55"/>
      <c r="K134" s="55"/>
      <c r="L134" s="53"/>
      <c r="M134" s="70"/>
      <c r="N134" s="34"/>
      <c r="O134" s="34"/>
      <c r="P134" s="34"/>
      <c r="Q134" s="34"/>
      <c r="R134" s="34"/>
      <c r="S134" s="34"/>
      <c r="T134" s="71"/>
      <c r="AT134" s="16" t="s">
        <v>152</v>
      </c>
      <c r="AU134" s="16" t="s">
        <v>83</v>
      </c>
    </row>
    <row r="135" spans="2:65" s="1" customFormat="1" ht="20.45" customHeight="1">
      <c r="B135" s="33"/>
      <c r="C135" s="181" t="s">
        <v>217</v>
      </c>
      <c r="D135" s="181" t="s">
        <v>145</v>
      </c>
      <c r="E135" s="182" t="s">
        <v>218</v>
      </c>
      <c r="F135" s="183" t="s">
        <v>219</v>
      </c>
      <c r="G135" s="184" t="s">
        <v>163</v>
      </c>
      <c r="H135" s="185">
        <v>1.032</v>
      </c>
      <c r="I135" s="186"/>
      <c r="J135" s="187">
        <f>ROUND(I135*H135,2)</f>
        <v>0</v>
      </c>
      <c r="K135" s="183" t="s">
        <v>149</v>
      </c>
      <c r="L135" s="53"/>
      <c r="M135" s="188" t="s">
        <v>20</v>
      </c>
      <c r="N135" s="189" t="s">
        <v>46</v>
      </c>
      <c r="O135" s="34"/>
      <c r="P135" s="190">
        <f>O135*H135</f>
        <v>0</v>
      </c>
      <c r="Q135" s="190">
        <v>2.4533</v>
      </c>
      <c r="R135" s="190">
        <f>Q135*H135</f>
        <v>2.5318056</v>
      </c>
      <c r="S135" s="190">
        <v>0</v>
      </c>
      <c r="T135" s="191">
        <f>S135*H135</f>
        <v>0</v>
      </c>
      <c r="AR135" s="16" t="s">
        <v>150</v>
      </c>
      <c r="AT135" s="16" t="s">
        <v>145</v>
      </c>
      <c r="AU135" s="16" t="s">
        <v>83</v>
      </c>
      <c r="AY135" s="16" t="s">
        <v>143</v>
      </c>
      <c r="BE135" s="192">
        <f>IF(N135="základní",J135,0)</f>
        <v>0</v>
      </c>
      <c r="BF135" s="192">
        <f>IF(N135="snížená",J135,0)</f>
        <v>0</v>
      </c>
      <c r="BG135" s="192">
        <f>IF(N135="zákl. přenesená",J135,0)</f>
        <v>0</v>
      </c>
      <c r="BH135" s="192">
        <f>IF(N135="sníž. přenesená",J135,0)</f>
        <v>0</v>
      </c>
      <c r="BI135" s="192">
        <f>IF(N135="nulová",J135,0)</f>
        <v>0</v>
      </c>
      <c r="BJ135" s="16" t="s">
        <v>23</v>
      </c>
      <c r="BK135" s="192">
        <f>ROUND(I135*H135,2)</f>
        <v>0</v>
      </c>
      <c r="BL135" s="16" t="s">
        <v>150</v>
      </c>
      <c r="BM135" s="16" t="s">
        <v>220</v>
      </c>
    </row>
    <row r="136" spans="2:51" s="11" customFormat="1" ht="13.5">
      <c r="B136" s="197"/>
      <c r="C136" s="198"/>
      <c r="D136" s="193" t="s">
        <v>158</v>
      </c>
      <c r="E136" s="199" t="s">
        <v>20</v>
      </c>
      <c r="F136" s="200" t="s">
        <v>221</v>
      </c>
      <c r="G136" s="198"/>
      <c r="H136" s="201">
        <v>1.032</v>
      </c>
      <c r="I136" s="202"/>
      <c r="J136" s="198"/>
      <c r="K136" s="198"/>
      <c r="L136" s="203"/>
      <c r="M136" s="204"/>
      <c r="N136" s="205"/>
      <c r="O136" s="205"/>
      <c r="P136" s="205"/>
      <c r="Q136" s="205"/>
      <c r="R136" s="205"/>
      <c r="S136" s="205"/>
      <c r="T136" s="206"/>
      <c r="AT136" s="207" t="s">
        <v>158</v>
      </c>
      <c r="AU136" s="207" t="s">
        <v>83</v>
      </c>
      <c r="AV136" s="11" t="s">
        <v>83</v>
      </c>
      <c r="AW136" s="11" t="s">
        <v>38</v>
      </c>
      <c r="AX136" s="11" t="s">
        <v>23</v>
      </c>
      <c r="AY136" s="207" t="s">
        <v>143</v>
      </c>
    </row>
    <row r="137" spans="2:65" s="1" customFormat="1" ht="40.15" customHeight="1">
      <c r="B137" s="33"/>
      <c r="C137" s="181" t="s">
        <v>222</v>
      </c>
      <c r="D137" s="181" t="s">
        <v>145</v>
      </c>
      <c r="E137" s="182" t="s">
        <v>223</v>
      </c>
      <c r="F137" s="183" t="s">
        <v>224</v>
      </c>
      <c r="G137" s="184" t="s">
        <v>225</v>
      </c>
      <c r="H137" s="185">
        <v>34.4</v>
      </c>
      <c r="I137" s="186"/>
      <c r="J137" s="187">
        <f>ROUND(I137*H137,2)</f>
        <v>0</v>
      </c>
      <c r="K137" s="183" t="s">
        <v>149</v>
      </c>
      <c r="L137" s="53"/>
      <c r="M137" s="188" t="s">
        <v>20</v>
      </c>
      <c r="N137" s="189" t="s">
        <v>46</v>
      </c>
      <c r="O137" s="34"/>
      <c r="P137" s="190">
        <f>O137*H137</f>
        <v>0</v>
      </c>
      <c r="Q137" s="190">
        <v>0.02614</v>
      </c>
      <c r="R137" s="190">
        <f>Q137*H137</f>
        <v>0.899216</v>
      </c>
      <c r="S137" s="190">
        <v>0</v>
      </c>
      <c r="T137" s="191">
        <f>S137*H137</f>
        <v>0</v>
      </c>
      <c r="AR137" s="16" t="s">
        <v>150</v>
      </c>
      <c r="AT137" s="16" t="s">
        <v>145</v>
      </c>
      <c r="AU137" s="16" t="s">
        <v>83</v>
      </c>
      <c r="AY137" s="16" t="s">
        <v>143</v>
      </c>
      <c r="BE137" s="192">
        <f>IF(N137="základní",J137,0)</f>
        <v>0</v>
      </c>
      <c r="BF137" s="192">
        <f>IF(N137="snížená",J137,0)</f>
        <v>0</v>
      </c>
      <c r="BG137" s="192">
        <f>IF(N137="zákl. přenesená",J137,0)</f>
        <v>0</v>
      </c>
      <c r="BH137" s="192">
        <f>IF(N137="sníž. přenesená",J137,0)</f>
        <v>0</v>
      </c>
      <c r="BI137" s="192">
        <f>IF(N137="nulová",J137,0)</f>
        <v>0</v>
      </c>
      <c r="BJ137" s="16" t="s">
        <v>23</v>
      </c>
      <c r="BK137" s="192">
        <f>ROUND(I137*H137,2)</f>
        <v>0</v>
      </c>
      <c r="BL137" s="16" t="s">
        <v>150</v>
      </c>
      <c r="BM137" s="16" t="s">
        <v>226</v>
      </c>
    </row>
    <row r="138" spans="2:47" s="1" customFormat="1" ht="94.5">
      <c r="B138" s="33"/>
      <c r="C138" s="55"/>
      <c r="D138" s="195" t="s">
        <v>152</v>
      </c>
      <c r="E138" s="55"/>
      <c r="F138" s="196" t="s">
        <v>227</v>
      </c>
      <c r="G138" s="55"/>
      <c r="H138" s="55"/>
      <c r="I138" s="151"/>
      <c r="J138" s="55"/>
      <c r="K138" s="55"/>
      <c r="L138" s="53"/>
      <c r="M138" s="70"/>
      <c r="N138" s="34"/>
      <c r="O138" s="34"/>
      <c r="P138" s="34"/>
      <c r="Q138" s="34"/>
      <c r="R138" s="34"/>
      <c r="S138" s="34"/>
      <c r="T138" s="71"/>
      <c r="AT138" s="16" t="s">
        <v>152</v>
      </c>
      <c r="AU138" s="16" t="s">
        <v>83</v>
      </c>
    </row>
    <row r="139" spans="2:51" s="11" customFormat="1" ht="13.5">
      <c r="B139" s="197"/>
      <c r="C139" s="198"/>
      <c r="D139" s="193" t="s">
        <v>158</v>
      </c>
      <c r="E139" s="199" t="s">
        <v>20</v>
      </c>
      <c r="F139" s="200" t="s">
        <v>228</v>
      </c>
      <c r="G139" s="198"/>
      <c r="H139" s="201">
        <v>34.4</v>
      </c>
      <c r="I139" s="202"/>
      <c r="J139" s="198"/>
      <c r="K139" s="198"/>
      <c r="L139" s="203"/>
      <c r="M139" s="204"/>
      <c r="N139" s="205"/>
      <c r="O139" s="205"/>
      <c r="P139" s="205"/>
      <c r="Q139" s="205"/>
      <c r="R139" s="205"/>
      <c r="S139" s="205"/>
      <c r="T139" s="206"/>
      <c r="AT139" s="207" t="s">
        <v>158</v>
      </c>
      <c r="AU139" s="207" t="s">
        <v>83</v>
      </c>
      <c r="AV139" s="11" t="s">
        <v>83</v>
      </c>
      <c r="AW139" s="11" t="s">
        <v>38</v>
      </c>
      <c r="AX139" s="11" t="s">
        <v>23</v>
      </c>
      <c r="AY139" s="207" t="s">
        <v>143</v>
      </c>
    </row>
    <row r="140" spans="2:65" s="1" customFormat="1" ht="28.9" customHeight="1">
      <c r="B140" s="33"/>
      <c r="C140" s="181" t="s">
        <v>8</v>
      </c>
      <c r="D140" s="181" t="s">
        <v>145</v>
      </c>
      <c r="E140" s="182" t="s">
        <v>229</v>
      </c>
      <c r="F140" s="183" t="s">
        <v>230</v>
      </c>
      <c r="G140" s="184" t="s">
        <v>231</v>
      </c>
      <c r="H140" s="185">
        <v>0.144</v>
      </c>
      <c r="I140" s="186"/>
      <c r="J140" s="187">
        <f>ROUND(I140*H140,2)</f>
        <v>0</v>
      </c>
      <c r="K140" s="183" t="s">
        <v>149</v>
      </c>
      <c r="L140" s="53"/>
      <c r="M140" s="188" t="s">
        <v>20</v>
      </c>
      <c r="N140" s="189" t="s">
        <v>46</v>
      </c>
      <c r="O140" s="34"/>
      <c r="P140" s="190">
        <f>O140*H140</f>
        <v>0</v>
      </c>
      <c r="Q140" s="190">
        <v>1.04528</v>
      </c>
      <c r="R140" s="190">
        <f>Q140*H140</f>
        <v>0.15052031999999999</v>
      </c>
      <c r="S140" s="190">
        <v>0</v>
      </c>
      <c r="T140" s="191">
        <f>S140*H140</f>
        <v>0</v>
      </c>
      <c r="AR140" s="16" t="s">
        <v>150</v>
      </c>
      <c r="AT140" s="16" t="s">
        <v>145</v>
      </c>
      <c r="AU140" s="16" t="s">
        <v>83</v>
      </c>
      <c r="AY140" s="16" t="s">
        <v>143</v>
      </c>
      <c r="BE140" s="192">
        <f>IF(N140="základní",J140,0)</f>
        <v>0</v>
      </c>
      <c r="BF140" s="192">
        <f>IF(N140="snížená",J140,0)</f>
        <v>0</v>
      </c>
      <c r="BG140" s="192">
        <f>IF(N140="zákl. přenesená",J140,0)</f>
        <v>0</v>
      </c>
      <c r="BH140" s="192">
        <f>IF(N140="sníž. přenesená",J140,0)</f>
        <v>0</v>
      </c>
      <c r="BI140" s="192">
        <f>IF(N140="nulová",J140,0)</f>
        <v>0</v>
      </c>
      <c r="BJ140" s="16" t="s">
        <v>23</v>
      </c>
      <c r="BK140" s="192">
        <f>ROUND(I140*H140,2)</f>
        <v>0</v>
      </c>
      <c r="BL140" s="16" t="s">
        <v>150</v>
      </c>
      <c r="BM140" s="16" t="s">
        <v>232</v>
      </c>
    </row>
    <row r="141" spans="2:51" s="11" customFormat="1" ht="13.5">
      <c r="B141" s="197"/>
      <c r="C141" s="198"/>
      <c r="D141" s="195" t="s">
        <v>158</v>
      </c>
      <c r="E141" s="209" t="s">
        <v>20</v>
      </c>
      <c r="F141" s="210" t="s">
        <v>233</v>
      </c>
      <c r="G141" s="198"/>
      <c r="H141" s="211">
        <v>0.144</v>
      </c>
      <c r="I141" s="202"/>
      <c r="J141" s="198"/>
      <c r="K141" s="198"/>
      <c r="L141" s="203"/>
      <c r="M141" s="204"/>
      <c r="N141" s="205"/>
      <c r="O141" s="205"/>
      <c r="P141" s="205"/>
      <c r="Q141" s="205"/>
      <c r="R141" s="205"/>
      <c r="S141" s="205"/>
      <c r="T141" s="206"/>
      <c r="AT141" s="207" t="s">
        <v>158</v>
      </c>
      <c r="AU141" s="207" t="s">
        <v>83</v>
      </c>
      <c r="AV141" s="11" t="s">
        <v>83</v>
      </c>
      <c r="AW141" s="11" t="s">
        <v>38</v>
      </c>
      <c r="AX141" s="11" t="s">
        <v>23</v>
      </c>
      <c r="AY141" s="207" t="s">
        <v>143</v>
      </c>
    </row>
    <row r="142" spans="2:63" s="10" customFormat="1" ht="29.85" customHeight="1">
      <c r="B142" s="164"/>
      <c r="C142" s="165"/>
      <c r="D142" s="178" t="s">
        <v>74</v>
      </c>
      <c r="E142" s="179" t="s">
        <v>172</v>
      </c>
      <c r="F142" s="179" t="s">
        <v>234</v>
      </c>
      <c r="G142" s="165"/>
      <c r="H142" s="165"/>
      <c r="I142" s="168"/>
      <c r="J142" s="180">
        <f>BK142</f>
        <v>0</v>
      </c>
      <c r="K142" s="165"/>
      <c r="L142" s="170"/>
      <c r="M142" s="171"/>
      <c r="N142" s="172"/>
      <c r="O142" s="172"/>
      <c r="P142" s="173">
        <f>SUM(P143:P144)</f>
        <v>0</v>
      </c>
      <c r="Q142" s="172"/>
      <c r="R142" s="173">
        <f>SUM(R143:R144)</f>
        <v>0.5181</v>
      </c>
      <c r="S142" s="172"/>
      <c r="T142" s="174">
        <f>SUM(T143:T144)</f>
        <v>0</v>
      </c>
      <c r="AR142" s="175" t="s">
        <v>23</v>
      </c>
      <c r="AT142" s="176" t="s">
        <v>74</v>
      </c>
      <c r="AU142" s="176" t="s">
        <v>23</v>
      </c>
      <c r="AY142" s="175" t="s">
        <v>143</v>
      </c>
      <c r="BK142" s="177">
        <f>SUM(BK143:BK144)</f>
        <v>0</v>
      </c>
    </row>
    <row r="143" spans="2:65" s="1" customFormat="1" ht="51.6" customHeight="1">
      <c r="B143" s="33"/>
      <c r="C143" s="181" t="s">
        <v>235</v>
      </c>
      <c r="D143" s="181" t="s">
        <v>145</v>
      </c>
      <c r="E143" s="182" t="s">
        <v>236</v>
      </c>
      <c r="F143" s="183" t="s">
        <v>237</v>
      </c>
      <c r="G143" s="184" t="s">
        <v>148</v>
      </c>
      <c r="H143" s="185">
        <v>5</v>
      </c>
      <c r="I143" s="186"/>
      <c r="J143" s="187">
        <f>ROUND(I143*H143,2)</f>
        <v>0</v>
      </c>
      <c r="K143" s="183" t="s">
        <v>149</v>
      </c>
      <c r="L143" s="53"/>
      <c r="M143" s="188" t="s">
        <v>20</v>
      </c>
      <c r="N143" s="189" t="s">
        <v>46</v>
      </c>
      <c r="O143" s="34"/>
      <c r="P143" s="190">
        <f>O143*H143</f>
        <v>0</v>
      </c>
      <c r="Q143" s="190">
        <v>0.10362</v>
      </c>
      <c r="R143" s="190">
        <f>Q143*H143</f>
        <v>0.5181</v>
      </c>
      <c r="S143" s="190">
        <v>0</v>
      </c>
      <c r="T143" s="191">
        <f>S143*H143</f>
        <v>0</v>
      </c>
      <c r="AR143" s="16" t="s">
        <v>150</v>
      </c>
      <c r="AT143" s="16" t="s">
        <v>145</v>
      </c>
      <c r="AU143" s="16" t="s">
        <v>83</v>
      </c>
      <c r="AY143" s="16" t="s">
        <v>143</v>
      </c>
      <c r="BE143" s="192">
        <f>IF(N143="základní",J143,0)</f>
        <v>0</v>
      </c>
      <c r="BF143" s="192">
        <f>IF(N143="snížená",J143,0)</f>
        <v>0</v>
      </c>
      <c r="BG143" s="192">
        <f>IF(N143="zákl. přenesená",J143,0)</f>
        <v>0</v>
      </c>
      <c r="BH143" s="192">
        <f>IF(N143="sníž. přenesená",J143,0)</f>
        <v>0</v>
      </c>
      <c r="BI143" s="192">
        <f>IF(N143="nulová",J143,0)</f>
        <v>0</v>
      </c>
      <c r="BJ143" s="16" t="s">
        <v>23</v>
      </c>
      <c r="BK143" s="192">
        <f>ROUND(I143*H143,2)</f>
        <v>0</v>
      </c>
      <c r="BL143" s="16" t="s">
        <v>150</v>
      </c>
      <c r="BM143" s="16" t="s">
        <v>238</v>
      </c>
    </row>
    <row r="144" spans="2:47" s="1" customFormat="1" ht="135">
      <c r="B144" s="33"/>
      <c r="C144" s="55"/>
      <c r="D144" s="195" t="s">
        <v>152</v>
      </c>
      <c r="E144" s="55"/>
      <c r="F144" s="196" t="s">
        <v>239</v>
      </c>
      <c r="G144" s="55"/>
      <c r="H144" s="55"/>
      <c r="I144" s="151"/>
      <c r="J144" s="55"/>
      <c r="K144" s="55"/>
      <c r="L144" s="53"/>
      <c r="M144" s="70"/>
      <c r="N144" s="34"/>
      <c r="O144" s="34"/>
      <c r="P144" s="34"/>
      <c r="Q144" s="34"/>
      <c r="R144" s="34"/>
      <c r="S144" s="34"/>
      <c r="T144" s="71"/>
      <c r="AT144" s="16" t="s">
        <v>152</v>
      </c>
      <c r="AU144" s="16" t="s">
        <v>83</v>
      </c>
    </row>
    <row r="145" spans="2:63" s="10" customFormat="1" ht="29.85" customHeight="1">
      <c r="B145" s="164"/>
      <c r="C145" s="165"/>
      <c r="D145" s="178" t="s">
        <v>74</v>
      </c>
      <c r="E145" s="179" t="s">
        <v>178</v>
      </c>
      <c r="F145" s="179" t="s">
        <v>240</v>
      </c>
      <c r="G145" s="165"/>
      <c r="H145" s="165"/>
      <c r="I145" s="168"/>
      <c r="J145" s="180">
        <f>BK145</f>
        <v>0</v>
      </c>
      <c r="K145" s="165"/>
      <c r="L145" s="170"/>
      <c r="M145" s="171"/>
      <c r="N145" s="172"/>
      <c r="O145" s="172"/>
      <c r="P145" s="173">
        <f>SUM(P146:P175)</f>
        <v>0</v>
      </c>
      <c r="Q145" s="172"/>
      <c r="R145" s="173">
        <f>SUM(R146:R175)</f>
        <v>43.7895778</v>
      </c>
      <c r="S145" s="172"/>
      <c r="T145" s="174">
        <f>SUM(T146:T175)</f>
        <v>0</v>
      </c>
      <c r="AR145" s="175" t="s">
        <v>23</v>
      </c>
      <c r="AT145" s="176" t="s">
        <v>74</v>
      </c>
      <c r="AU145" s="176" t="s">
        <v>23</v>
      </c>
      <c r="AY145" s="175" t="s">
        <v>143</v>
      </c>
      <c r="BK145" s="177">
        <f>SUM(BK146:BK175)</f>
        <v>0</v>
      </c>
    </row>
    <row r="146" spans="2:65" s="1" customFormat="1" ht="28.9" customHeight="1">
      <c r="B146" s="33"/>
      <c r="C146" s="181" t="s">
        <v>241</v>
      </c>
      <c r="D146" s="181" t="s">
        <v>145</v>
      </c>
      <c r="E146" s="182" t="s">
        <v>242</v>
      </c>
      <c r="F146" s="183" t="s">
        <v>243</v>
      </c>
      <c r="G146" s="184" t="s">
        <v>148</v>
      </c>
      <c r="H146" s="185">
        <v>22.4</v>
      </c>
      <c r="I146" s="186"/>
      <c r="J146" s="187">
        <f>ROUND(I146*H146,2)</f>
        <v>0</v>
      </c>
      <c r="K146" s="183" t="s">
        <v>149</v>
      </c>
      <c r="L146" s="53"/>
      <c r="M146" s="188" t="s">
        <v>20</v>
      </c>
      <c r="N146" s="189" t="s">
        <v>46</v>
      </c>
      <c r="O146" s="34"/>
      <c r="P146" s="190">
        <f>O146*H146</f>
        <v>0</v>
      </c>
      <c r="Q146" s="190">
        <v>0.00825</v>
      </c>
      <c r="R146" s="190">
        <f>Q146*H146</f>
        <v>0.1848</v>
      </c>
      <c r="S146" s="190">
        <v>0</v>
      </c>
      <c r="T146" s="191">
        <f>S146*H146</f>
        <v>0</v>
      </c>
      <c r="AR146" s="16" t="s">
        <v>150</v>
      </c>
      <c r="AT146" s="16" t="s">
        <v>145</v>
      </c>
      <c r="AU146" s="16" t="s">
        <v>83</v>
      </c>
      <c r="AY146" s="16" t="s">
        <v>143</v>
      </c>
      <c r="BE146" s="192">
        <f>IF(N146="základní",J146,0)</f>
        <v>0</v>
      </c>
      <c r="BF146" s="192">
        <f>IF(N146="snížená",J146,0)</f>
        <v>0</v>
      </c>
      <c r="BG146" s="192">
        <f>IF(N146="zákl. přenesená",J146,0)</f>
        <v>0</v>
      </c>
      <c r="BH146" s="192">
        <f>IF(N146="sníž. přenesená",J146,0)</f>
        <v>0</v>
      </c>
      <c r="BI146" s="192">
        <f>IF(N146="nulová",J146,0)</f>
        <v>0</v>
      </c>
      <c r="BJ146" s="16" t="s">
        <v>23</v>
      </c>
      <c r="BK146" s="192">
        <f>ROUND(I146*H146,2)</f>
        <v>0</v>
      </c>
      <c r="BL146" s="16" t="s">
        <v>150</v>
      </c>
      <c r="BM146" s="16" t="s">
        <v>244</v>
      </c>
    </row>
    <row r="147" spans="2:47" s="1" customFormat="1" ht="175.5">
      <c r="B147" s="33"/>
      <c r="C147" s="55"/>
      <c r="D147" s="195" t="s">
        <v>152</v>
      </c>
      <c r="E147" s="55"/>
      <c r="F147" s="196" t="s">
        <v>245</v>
      </c>
      <c r="G147" s="55"/>
      <c r="H147" s="55"/>
      <c r="I147" s="151"/>
      <c r="J147" s="55"/>
      <c r="K147" s="55"/>
      <c r="L147" s="53"/>
      <c r="M147" s="70"/>
      <c r="N147" s="34"/>
      <c r="O147" s="34"/>
      <c r="P147" s="34"/>
      <c r="Q147" s="34"/>
      <c r="R147" s="34"/>
      <c r="S147" s="34"/>
      <c r="T147" s="71"/>
      <c r="AT147" s="16" t="s">
        <v>152</v>
      </c>
      <c r="AU147" s="16" t="s">
        <v>83</v>
      </c>
    </row>
    <row r="148" spans="2:51" s="11" customFormat="1" ht="13.5">
      <c r="B148" s="197"/>
      <c r="C148" s="198"/>
      <c r="D148" s="195" t="s">
        <v>158</v>
      </c>
      <c r="E148" s="209" t="s">
        <v>20</v>
      </c>
      <c r="F148" s="210" t="s">
        <v>246</v>
      </c>
      <c r="G148" s="198"/>
      <c r="H148" s="211">
        <v>9.6</v>
      </c>
      <c r="I148" s="202"/>
      <c r="J148" s="198"/>
      <c r="K148" s="198"/>
      <c r="L148" s="203"/>
      <c r="M148" s="204"/>
      <c r="N148" s="205"/>
      <c r="O148" s="205"/>
      <c r="P148" s="205"/>
      <c r="Q148" s="205"/>
      <c r="R148" s="205"/>
      <c r="S148" s="205"/>
      <c r="T148" s="206"/>
      <c r="AT148" s="207" t="s">
        <v>158</v>
      </c>
      <c r="AU148" s="207" t="s">
        <v>83</v>
      </c>
      <c r="AV148" s="11" t="s">
        <v>83</v>
      </c>
      <c r="AW148" s="11" t="s">
        <v>38</v>
      </c>
      <c r="AX148" s="11" t="s">
        <v>75</v>
      </c>
      <c r="AY148" s="207" t="s">
        <v>143</v>
      </c>
    </row>
    <row r="149" spans="2:51" s="11" customFormat="1" ht="13.5">
      <c r="B149" s="197"/>
      <c r="C149" s="198"/>
      <c r="D149" s="195" t="s">
        <v>158</v>
      </c>
      <c r="E149" s="209" t="s">
        <v>20</v>
      </c>
      <c r="F149" s="210" t="s">
        <v>247</v>
      </c>
      <c r="G149" s="198"/>
      <c r="H149" s="211">
        <v>12.8</v>
      </c>
      <c r="I149" s="202"/>
      <c r="J149" s="198"/>
      <c r="K149" s="198"/>
      <c r="L149" s="203"/>
      <c r="M149" s="204"/>
      <c r="N149" s="205"/>
      <c r="O149" s="205"/>
      <c r="P149" s="205"/>
      <c r="Q149" s="205"/>
      <c r="R149" s="205"/>
      <c r="S149" s="205"/>
      <c r="T149" s="206"/>
      <c r="AT149" s="207" t="s">
        <v>158</v>
      </c>
      <c r="AU149" s="207" t="s">
        <v>83</v>
      </c>
      <c r="AV149" s="11" t="s">
        <v>83</v>
      </c>
      <c r="AW149" s="11" t="s">
        <v>38</v>
      </c>
      <c r="AX149" s="11" t="s">
        <v>75</v>
      </c>
      <c r="AY149" s="207" t="s">
        <v>143</v>
      </c>
    </row>
    <row r="150" spans="2:51" s="12" customFormat="1" ht="13.5">
      <c r="B150" s="212"/>
      <c r="C150" s="213"/>
      <c r="D150" s="193" t="s">
        <v>158</v>
      </c>
      <c r="E150" s="214" t="s">
        <v>20</v>
      </c>
      <c r="F150" s="215" t="s">
        <v>198</v>
      </c>
      <c r="G150" s="213"/>
      <c r="H150" s="216">
        <v>22.4</v>
      </c>
      <c r="I150" s="217"/>
      <c r="J150" s="213"/>
      <c r="K150" s="213"/>
      <c r="L150" s="218"/>
      <c r="M150" s="219"/>
      <c r="N150" s="220"/>
      <c r="O150" s="220"/>
      <c r="P150" s="220"/>
      <c r="Q150" s="220"/>
      <c r="R150" s="220"/>
      <c r="S150" s="220"/>
      <c r="T150" s="221"/>
      <c r="AT150" s="222" t="s">
        <v>158</v>
      </c>
      <c r="AU150" s="222" t="s">
        <v>83</v>
      </c>
      <c r="AV150" s="12" t="s">
        <v>150</v>
      </c>
      <c r="AW150" s="12" t="s">
        <v>38</v>
      </c>
      <c r="AX150" s="12" t="s">
        <v>23</v>
      </c>
      <c r="AY150" s="222" t="s">
        <v>143</v>
      </c>
    </row>
    <row r="151" spans="2:65" s="1" customFormat="1" ht="28.9" customHeight="1">
      <c r="B151" s="33"/>
      <c r="C151" s="223" t="s">
        <v>248</v>
      </c>
      <c r="D151" s="223" t="s">
        <v>249</v>
      </c>
      <c r="E151" s="224" t="s">
        <v>250</v>
      </c>
      <c r="F151" s="225" t="s">
        <v>251</v>
      </c>
      <c r="G151" s="226" t="s">
        <v>148</v>
      </c>
      <c r="H151" s="227">
        <v>22.848</v>
      </c>
      <c r="I151" s="228"/>
      <c r="J151" s="229">
        <f>ROUND(I151*H151,2)</f>
        <v>0</v>
      </c>
      <c r="K151" s="225" t="s">
        <v>149</v>
      </c>
      <c r="L151" s="230"/>
      <c r="M151" s="231" t="s">
        <v>20</v>
      </c>
      <c r="N151" s="232" t="s">
        <v>46</v>
      </c>
      <c r="O151" s="34"/>
      <c r="P151" s="190">
        <f>O151*H151</f>
        <v>0</v>
      </c>
      <c r="Q151" s="190">
        <v>0.0012</v>
      </c>
      <c r="R151" s="190">
        <f>Q151*H151</f>
        <v>0.027417599999999997</v>
      </c>
      <c r="S151" s="190">
        <v>0</v>
      </c>
      <c r="T151" s="191">
        <f>S151*H151</f>
        <v>0</v>
      </c>
      <c r="AR151" s="16" t="s">
        <v>191</v>
      </c>
      <c r="AT151" s="16" t="s">
        <v>249</v>
      </c>
      <c r="AU151" s="16" t="s">
        <v>83</v>
      </c>
      <c r="AY151" s="16" t="s">
        <v>143</v>
      </c>
      <c r="BE151" s="192">
        <f>IF(N151="základní",J151,0)</f>
        <v>0</v>
      </c>
      <c r="BF151" s="192">
        <f>IF(N151="snížená",J151,0)</f>
        <v>0</v>
      </c>
      <c r="BG151" s="192">
        <f>IF(N151="zákl. přenesená",J151,0)</f>
        <v>0</v>
      </c>
      <c r="BH151" s="192">
        <f>IF(N151="sníž. přenesená",J151,0)</f>
        <v>0</v>
      </c>
      <c r="BI151" s="192">
        <f>IF(N151="nulová",J151,0)</f>
        <v>0</v>
      </c>
      <c r="BJ151" s="16" t="s">
        <v>23</v>
      </c>
      <c r="BK151" s="192">
        <f>ROUND(I151*H151,2)</f>
        <v>0</v>
      </c>
      <c r="BL151" s="16" t="s">
        <v>150</v>
      </c>
      <c r="BM151" s="16" t="s">
        <v>252</v>
      </c>
    </row>
    <row r="152" spans="2:51" s="11" customFormat="1" ht="13.5">
      <c r="B152" s="197"/>
      <c r="C152" s="198"/>
      <c r="D152" s="193" t="s">
        <v>158</v>
      </c>
      <c r="E152" s="198"/>
      <c r="F152" s="200" t="s">
        <v>253</v>
      </c>
      <c r="G152" s="198"/>
      <c r="H152" s="201">
        <v>22.848</v>
      </c>
      <c r="I152" s="202"/>
      <c r="J152" s="198"/>
      <c r="K152" s="198"/>
      <c r="L152" s="203"/>
      <c r="M152" s="204"/>
      <c r="N152" s="205"/>
      <c r="O152" s="205"/>
      <c r="P152" s="205"/>
      <c r="Q152" s="205"/>
      <c r="R152" s="205"/>
      <c r="S152" s="205"/>
      <c r="T152" s="206"/>
      <c r="AT152" s="207" t="s">
        <v>158</v>
      </c>
      <c r="AU152" s="207" t="s">
        <v>83</v>
      </c>
      <c r="AV152" s="11" t="s">
        <v>83</v>
      </c>
      <c r="AW152" s="11" t="s">
        <v>4</v>
      </c>
      <c r="AX152" s="11" t="s">
        <v>23</v>
      </c>
      <c r="AY152" s="207" t="s">
        <v>143</v>
      </c>
    </row>
    <row r="153" spans="2:65" s="1" customFormat="1" ht="28.9" customHeight="1">
      <c r="B153" s="33"/>
      <c r="C153" s="181" t="s">
        <v>254</v>
      </c>
      <c r="D153" s="181" t="s">
        <v>145</v>
      </c>
      <c r="E153" s="182" t="s">
        <v>255</v>
      </c>
      <c r="F153" s="183" t="s">
        <v>256</v>
      </c>
      <c r="G153" s="184" t="s">
        <v>148</v>
      </c>
      <c r="H153" s="185">
        <v>151.08</v>
      </c>
      <c r="I153" s="186"/>
      <c r="J153" s="187">
        <f>ROUND(I153*H153,2)</f>
        <v>0</v>
      </c>
      <c r="K153" s="183" t="s">
        <v>149</v>
      </c>
      <c r="L153" s="53"/>
      <c r="M153" s="188" t="s">
        <v>20</v>
      </c>
      <c r="N153" s="189" t="s">
        <v>46</v>
      </c>
      <c r="O153" s="34"/>
      <c r="P153" s="190">
        <f>O153*H153</f>
        <v>0</v>
      </c>
      <c r="Q153" s="190">
        <v>0.0085</v>
      </c>
      <c r="R153" s="190">
        <f>Q153*H153</f>
        <v>1.28418</v>
      </c>
      <c r="S153" s="190">
        <v>0</v>
      </c>
      <c r="T153" s="191">
        <f>S153*H153</f>
        <v>0</v>
      </c>
      <c r="AR153" s="16" t="s">
        <v>150</v>
      </c>
      <c r="AT153" s="16" t="s">
        <v>145</v>
      </c>
      <c r="AU153" s="16" t="s">
        <v>83</v>
      </c>
      <c r="AY153" s="16" t="s">
        <v>143</v>
      </c>
      <c r="BE153" s="192">
        <f>IF(N153="základní",J153,0)</f>
        <v>0</v>
      </c>
      <c r="BF153" s="192">
        <f>IF(N153="snížená",J153,0)</f>
        <v>0</v>
      </c>
      <c r="BG153" s="192">
        <f>IF(N153="zákl. přenesená",J153,0)</f>
        <v>0</v>
      </c>
      <c r="BH153" s="192">
        <f>IF(N153="sníž. přenesená",J153,0)</f>
        <v>0</v>
      </c>
      <c r="BI153" s="192">
        <f>IF(N153="nulová",J153,0)</f>
        <v>0</v>
      </c>
      <c r="BJ153" s="16" t="s">
        <v>23</v>
      </c>
      <c r="BK153" s="192">
        <f>ROUND(I153*H153,2)</f>
        <v>0</v>
      </c>
      <c r="BL153" s="16" t="s">
        <v>150</v>
      </c>
      <c r="BM153" s="16" t="s">
        <v>257</v>
      </c>
    </row>
    <row r="154" spans="2:47" s="1" customFormat="1" ht="175.5">
      <c r="B154" s="33"/>
      <c r="C154" s="55"/>
      <c r="D154" s="195" t="s">
        <v>152</v>
      </c>
      <c r="E154" s="55"/>
      <c r="F154" s="196" t="s">
        <v>245</v>
      </c>
      <c r="G154" s="55"/>
      <c r="H154" s="55"/>
      <c r="I154" s="151"/>
      <c r="J154" s="55"/>
      <c r="K154" s="55"/>
      <c r="L154" s="53"/>
      <c r="M154" s="70"/>
      <c r="N154" s="34"/>
      <c r="O154" s="34"/>
      <c r="P154" s="34"/>
      <c r="Q154" s="34"/>
      <c r="R154" s="34"/>
      <c r="S154" s="34"/>
      <c r="T154" s="71"/>
      <c r="AT154" s="16" t="s">
        <v>152</v>
      </c>
      <c r="AU154" s="16" t="s">
        <v>83</v>
      </c>
    </row>
    <row r="155" spans="2:51" s="11" customFormat="1" ht="13.5">
      <c r="B155" s="197"/>
      <c r="C155" s="198"/>
      <c r="D155" s="195" t="s">
        <v>158</v>
      </c>
      <c r="E155" s="209" t="s">
        <v>20</v>
      </c>
      <c r="F155" s="210" t="s">
        <v>258</v>
      </c>
      <c r="G155" s="198"/>
      <c r="H155" s="211">
        <v>170.48</v>
      </c>
      <c r="I155" s="202"/>
      <c r="J155" s="198"/>
      <c r="K155" s="198"/>
      <c r="L155" s="203"/>
      <c r="M155" s="204"/>
      <c r="N155" s="205"/>
      <c r="O155" s="205"/>
      <c r="P155" s="205"/>
      <c r="Q155" s="205"/>
      <c r="R155" s="205"/>
      <c r="S155" s="205"/>
      <c r="T155" s="206"/>
      <c r="AT155" s="207" t="s">
        <v>158</v>
      </c>
      <c r="AU155" s="207" t="s">
        <v>83</v>
      </c>
      <c r="AV155" s="11" t="s">
        <v>83</v>
      </c>
      <c r="AW155" s="11" t="s">
        <v>38</v>
      </c>
      <c r="AX155" s="11" t="s">
        <v>75</v>
      </c>
      <c r="AY155" s="207" t="s">
        <v>143</v>
      </c>
    </row>
    <row r="156" spans="2:51" s="11" customFormat="1" ht="13.5">
      <c r="B156" s="197"/>
      <c r="C156" s="198"/>
      <c r="D156" s="195" t="s">
        <v>158</v>
      </c>
      <c r="E156" s="209" t="s">
        <v>20</v>
      </c>
      <c r="F156" s="210" t="s">
        <v>259</v>
      </c>
      <c r="G156" s="198"/>
      <c r="H156" s="211">
        <v>-19.4</v>
      </c>
      <c r="I156" s="202"/>
      <c r="J156" s="198"/>
      <c r="K156" s="198"/>
      <c r="L156" s="203"/>
      <c r="M156" s="204"/>
      <c r="N156" s="205"/>
      <c r="O156" s="205"/>
      <c r="P156" s="205"/>
      <c r="Q156" s="205"/>
      <c r="R156" s="205"/>
      <c r="S156" s="205"/>
      <c r="T156" s="206"/>
      <c r="AT156" s="207" t="s">
        <v>158</v>
      </c>
      <c r="AU156" s="207" t="s">
        <v>83</v>
      </c>
      <c r="AV156" s="11" t="s">
        <v>83</v>
      </c>
      <c r="AW156" s="11" t="s">
        <v>38</v>
      </c>
      <c r="AX156" s="11" t="s">
        <v>75</v>
      </c>
      <c r="AY156" s="207" t="s">
        <v>143</v>
      </c>
    </row>
    <row r="157" spans="2:51" s="12" customFormat="1" ht="13.5">
      <c r="B157" s="212"/>
      <c r="C157" s="213"/>
      <c r="D157" s="193" t="s">
        <v>158</v>
      </c>
      <c r="E157" s="214" t="s">
        <v>20</v>
      </c>
      <c r="F157" s="215" t="s">
        <v>198</v>
      </c>
      <c r="G157" s="213"/>
      <c r="H157" s="216">
        <v>151.08</v>
      </c>
      <c r="I157" s="217"/>
      <c r="J157" s="213"/>
      <c r="K157" s="213"/>
      <c r="L157" s="218"/>
      <c r="M157" s="219"/>
      <c r="N157" s="220"/>
      <c r="O157" s="220"/>
      <c r="P157" s="220"/>
      <c r="Q157" s="220"/>
      <c r="R157" s="220"/>
      <c r="S157" s="220"/>
      <c r="T157" s="221"/>
      <c r="AT157" s="222" t="s">
        <v>158</v>
      </c>
      <c r="AU157" s="222" t="s">
        <v>83</v>
      </c>
      <c r="AV157" s="12" t="s">
        <v>150</v>
      </c>
      <c r="AW157" s="12" t="s">
        <v>38</v>
      </c>
      <c r="AX157" s="12" t="s">
        <v>23</v>
      </c>
      <c r="AY157" s="222" t="s">
        <v>143</v>
      </c>
    </row>
    <row r="158" spans="2:65" s="1" customFormat="1" ht="28.9" customHeight="1">
      <c r="B158" s="33"/>
      <c r="C158" s="223" t="s">
        <v>260</v>
      </c>
      <c r="D158" s="223" t="s">
        <v>249</v>
      </c>
      <c r="E158" s="224" t="s">
        <v>261</v>
      </c>
      <c r="F158" s="225" t="s">
        <v>262</v>
      </c>
      <c r="G158" s="226" t="s">
        <v>148</v>
      </c>
      <c r="H158" s="227">
        <v>137.272</v>
      </c>
      <c r="I158" s="228"/>
      <c r="J158" s="229">
        <f>ROUND(I158*H158,2)</f>
        <v>0</v>
      </c>
      <c r="K158" s="225" t="s">
        <v>149</v>
      </c>
      <c r="L158" s="230"/>
      <c r="M158" s="231" t="s">
        <v>20</v>
      </c>
      <c r="N158" s="232" t="s">
        <v>46</v>
      </c>
      <c r="O158" s="34"/>
      <c r="P158" s="190">
        <f>O158*H158</f>
        <v>0</v>
      </c>
      <c r="Q158" s="190">
        <v>0.00238</v>
      </c>
      <c r="R158" s="190">
        <f>Q158*H158</f>
        <v>0.32670736</v>
      </c>
      <c r="S158" s="190">
        <v>0</v>
      </c>
      <c r="T158" s="191">
        <f>S158*H158</f>
        <v>0</v>
      </c>
      <c r="AR158" s="16" t="s">
        <v>191</v>
      </c>
      <c r="AT158" s="16" t="s">
        <v>249</v>
      </c>
      <c r="AU158" s="16" t="s">
        <v>83</v>
      </c>
      <c r="AY158" s="16" t="s">
        <v>143</v>
      </c>
      <c r="BE158" s="192">
        <f>IF(N158="základní",J158,0)</f>
        <v>0</v>
      </c>
      <c r="BF158" s="192">
        <f>IF(N158="snížená",J158,0)</f>
        <v>0</v>
      </c>
      <c r="BG158" s="192">
        <f>IF(N158="zákl. přenesená",J158,0)</f>
        <v>0</v>
      </c>
      <c r="BH158" s="192">
        <f>IF(N158="sníž. přenesená",J158,0)</f>
        <v>0</v>
      </c>
      <c r="BI158" s="192">
        <f>IF(N158="nulová",J158,0)</f>
        <v>0</v>
      </c>
      <c r="BJ158" s="16" t="s">
        <v>23</v>
      </c>
      <c r="BK158" s="192">
        <f>ROUND(I158*H158,2)</f>
        <v>0</v>
      </c>
      <c r="BL158" s="16" t="s">
        <v>150</v>
      </c>
      <c r="BM158" s="16" t="s">
        <v>263</v>
      </c>
    </row>
    <row r="159" spans="2:51" s="11" customFormat="1" ht="13.5">
      <c r="B159" s="197"/>
      <c r="C159" s="198"/>
      <c r="D159" s="195" t="s">
        <v>158</v>
      </c>
      <c r="E159" s="209" t="s">
        <v>20</v>
      </c>
      <c r="F159" s="210" t="s">
        <v>264</v>
      </c>
      <c r="G159" s="198"/>
      <c r="H159" s="211">
        <v>134.58</v>
      </c>
      <c r="I159" s="202"/>
      <c r="J159" s="198"/>
      <c r="K159" s="198"/>
      <c r="L159" s="203"/>
      <c r="M159" s="204"/>
      <c r="N159" s="205"/>
      <c r="O159" s="205"/>
      <c r="P159" s="205"/>
      <c r="Q159" s="205"/>
      <c r="R159" s="205"/>
      <c r="S159" s="205"/>
      <c r="T159" s="206"/>
      <c r="AT159" s="207" t="s">
        <v>158</v>
      </c>
      <c r="AU159" s="207" t="s">
        <v>83</v>
      </c>
      <c r="AV159" s="11" t="s">
        <v>83</v>
      </c>
      <c r="AW159" s="11" t="s">
        <v>38</v>
      </c>
      <c r="AX159" s="11" t="s">
        <v>23</v>
      </c>
      <c r="AY159" s="207" t="s">
        <v>143</v>
      </c>
    </row>
    <row r="160" spans="2:51" s="11" customFormat="1" ht="13.5">
      <c r="B160" s="197"/>
      <c r="C160" s="198"/>
      <c r="D160" s="193" t="s">
        <v>158</v>
      </c>
      <c r="E160" s="198"/>
      <c r="F160" s="200" t="s">
        <v>265</v>
      </c>
      <c r="G160" s="198"/>
      <c r="H160" s="201">
        <v>137.272</v>
      </c>
      <c r="I160" s="202"/>
      <c r="J160" s="198"/>
      <c r="K160" s="198"/>
      <c r="L160" s="203"/>
      <c r="M160" s="204"/>
      <c r="N160" s="205"/>
      <c r="O160" s="205"/>
      <c r="P160" s="205"/>
      <c r="Q160" s="205"/>
      <c r="R160" s="205"/>
      <c r="S160" s="205"/>
      <c r="T160" s="206"/>
      <c r="AT160" s="207" t="s">
        <v>158</v>
      </c>
      <c r="AU160" s="207" t="s">
        <v>83</v>
      </c>
      <c r="AV160" s="11" t="s">
        <v>83</v>
      </c>
      <c r="AW160" s="11" t="s">
        <v>4</v>
      </c>
      <c r="AX160" s="11" t="s">
        <v>23</v>
      </c>
      <c r="AY160" s="207" t="s">
        <v>143</v>
      </c>
    </row>
    <row r="161" spans="2:65" s="1" customFormat="1" ht="28.9" customHeight="1">
      <c r="B161" s="33"/>
      <c r="C161" s="223" t="s">
        <v>7</v>
      </c>
      <c r="D161" s="223" t="s">
        <v>249</v>
      </c>
      <c r="E161" s="224" t="s">
        <v>266</v>
      </c>
      <c r="F161" s="225" t="s">
        <v>267</v>
      </c>
      <c r="G161" s="226" t="s">
        <v>148</v>
      </c>
      <c r="H161" s="227">
        <v>16.5</v>
      </c>
      <c r="I161" s="228"/>
      <c r="J161" s="229">
        <f>ROUND(I161*H161,2)</f>
        <v>0</v>
      </c>
      <c r="K161" s="225" t="s">
        <v>149</v>
      </c>
      <c r="L161" s="230"/>
      <c r="M161" s="231" t="s">
        <v>20</v>
      </c>
      <c r="N161" s="232" t="s">
        <v>46</v>
      </c>
      <c r="O161" s="34"/>
      <c r="P161" s="190">
        <f>O161*H161</f>
        <v>0</v>
      </c>
      <c r="Q161" s="190">
        <v>0.0041</v>
      </c>
      <c r="R161" s="190">
        <f>Q161*H161</f>
        <v>0.06765</v>
      </c>
      <c r="S161" s="190">
        <v>0</v>
      </c>
      <c r="T161" s="191">
        <f>S161*H161</f>
        <v>0</v>
      </c>
      <c r="AR161" s="16" t="s">
        <v>191</v>
      </c>
      <c r="AT161" s="16" t="s">
        <v>249</v>
      </c>
      <c r="AU161" s="16" t="s">
        <v>83</v>
      </c>
      <c r="AY161" s="16" t="s">
        <v>143</v>
      </c>
      <c r="BE161" s="192">
        <f>IF(N161="základní",J161,0)</f>
        <v>0</v>
      </c>
      <c r="BF161" s="192">
        <f>IF(N161="snížená",J161,0)</f>
        <v>0</v>
      </c>
      <c r="BG161" s="192">
        <f>IF(N161="zákl. přenesená",J161,0)</f>
        <v>0</v>
      </c>
      <c r="BH161" s="192">
        <f>IF(N161="sníž. přenesená",J161,0)</f>
        <v>0</v>
      </c>
      <c r="BI161" s="192">
        <f>IF(N161="nulová",J161,0)</f>
        <v>0</v>
      </c>
      <c r="BJ161" s="16" t="s">
        <v>23</v>
      </c>
      <c r="BK161" s="192">
        <f>ROUND(I161*H161,2)</f>
        <v>0</v>
      </c>
      <c r="BL161" s="16" t="s">
        <v>150</v>
      </c>
      <c r="BM161" s="16" t="s">
        <v>268</v>
      </c>
    </row>
    <row r="162" spans="2:51" s="11" customFormat="1" ht="13.5">
      <c r="B162" s="197"/>
      <c r="C162" s="198"/>
      <c r="D162" s="193" t="s">
        <v>158</v>
      </c>
      <c r="E162" s="199" t="s">
        <v>20</v>
      </c>
      <c r="F162" s="200" t="s">
        <v>269</v>
      </c>
      <c r="G162" s="198"/>
      <c r="H162" s="201">
        <v>16.5</v>
      </c>
      <c r="I162" s="202"/>
      <c r="J162" s="198"/>
      <c r="K162" s="198"/>
      <c r="L162" s="203"/>
      <c r="M162" s="204"/>
      <c r="N162" s="205"/>
      <c r="O162" s="205"/>
      <c r="P162" s="205"/>
      <c r="Q162" s="205"/>
      <c r="R162" s="205"/>
      <c r="S162" s="205"/>
      <c r="T162" s="206"/>
      <c r="AT162" s="207" t="s">
        <v>158</v>
      </c>
      <c r="AU162" s="207" t="s">
        <v>83</v>
      </c>
      <c r="AV162" s="11" t="s">
        <v>83</v>
      </c>
      <c r="AW162" s="11" t="s">
        <v>38</v>
      </c>
      <c r="AX162" s="11" t="s">
        <v>23</v>
      </c>
      <c r="AY162" s="207" t="s">
        <v>143</v>
      </c>
    </row>
    <row r="163" spans="2:65" s="1" customFormat="1" ht="28.9" customHeight="1">
      <c r="B163" s="33"/>
      <c r="C163" s="181" t="s">
        <v>270</v>
      </c>
      <c r="D163" s="181" t="s">
        <v>145</v>
      </c>
      <c r="E163" s="182" t="s">
        <v>271</v>
      </c>
      <c r="F163" s="183" t="s">
        <v>272</v>
      </c>
      <c r="G163" s="184" t="s">
        <v>148</v>
      </c>
      <c r="H163" s="185">
        <v>157.613</v>
      </c>
      <c r="I163" s="186"/>
      <c r="J163" s="187">
        <f>ROUND(I163*H163,2)</f>
        <v>0</v>
      </c>
      <c r="K163" s="183" t="s">
        <v>149</v>
      </c>
      <c r="L163" s="53"/>
      <c r="M163" s="188" t="s">
        <v>20</v>
      </c>
      <c r="N163" s="189" t="s">
        <v>46</v>
      </c>
      <c r="O163" s="34"/>
      <c r="P163" s="190">
        <f>O163*H163</f>
        <v>0</v>
      </c>
      <c r="Q163" s="190">
        <v>0.00268</v>
      </c>
      <c r="R163" s="190">
        <f>Q163*H163</f>
        <v>0.42240284</v>
      </c>
      <c r="S163" s="190">
        <v>0</v>
      </c>
      <c r="T163" s="191">
        <f>S163*H163</f>
        <v>0</v>
      </c>
      <c r="AR163" s="16" t="s">
        <v>150</v>
      </c>
      <c r="AT163" s="16" t="s">
        <v>145</v>
      </c>
      <c r="AU163" s="16" t="s">
        <v>83</v>
      </c>
      <c r="AY163" s="16" t="s">
        <v>143</v>
      </c>
      <c r="BE163" s="192">
        <f>IF(N163="základní",J163,0)</f>
        <v>0</v>
      </c>
      <c r="BF163" s="192">
        <f>IF(N163="snížená",J163,0)</f>
        <v>0</v>
      </c>
      <c r="BG163" s="192">
        <f>IF(N163="zákl. přenesená",J163,0)</f>
        <v>0</v>
      </c>
      <c r="BH163" s="192">
        <f>IF(N163="sníž. přenesená",J163,0)</f>
        <v>0</v>
      </c>
      <c r="BI163" s="192">
        <f>IF(N163="nulová",J163,0)</f>
        <v>0</v>
      </c>
      <c r="BJ163" s="16" t="s">
        <v>23</v>
      </c>
      <c r="BK163" s="192">
        <f>ROUND(I163*H163,2)</f>
        <v>0</v>
      </c>
      <c r="BL163" s="16" t="s">
        <v>150</v>
      </c>
      <c r="BM163" s="16" t="s">
        <v>273</v>
      </c>
    </row>
    <row r="164" spans="2:51" s="11" customFormat="1" ht="13.5">
      <c r="B164" s="197"/>
      <c r="C164" s="198"/>
      <c r="D164" s="195" t="s">
        <v>158</v>
      </c>
      <c r="E164" s="209" t="s">
        <v>20</v>
      </c>
      <c r="F164" s="210" t="s">
        <v>274</v>
      </c>
      <c r="G164" s="198"/>
      <c r="H164" s="211">
        <v>151.08</v>
      </c>
      <c r="I164" s="202"/>
      <c r="J164" s="198"/>
      <c r="K164" s="198"/>
      <c r="L164" s="203"/>
      <c r="M164" s="204"/>
      <c r="N164" s="205"/>
      <c r="O164" s="205"/>
      <c r="P164" s="205"/>
      <c r="Q164" s="205"/>
      <c r="R164" s="205"/>
      <c r="S164" s="205"/>
      <c r="T164" s="206"/>
      <c r="AT164" s="207" t="s">
        <v>158</v>
      </c>
      <c r="AU164" s="207" t="s">
        <v>83</v>
      </c>
      <c r="AV164" s="11" t="s">
        <v>83</v>
      </c>
      <c r="AW164" s="11" t="s">
        <v>38</v>
      </c>
      <c r="AX164" s="11" t="s">
        <v>75</v>
      </c>
      <c r="AY164" s="207" t="s">
        <v>143</v>
      </c>
    </row>
    <row r="165" spans="2:51" s="11" customFormat="1" ht="13.5">
      <c r="B165" s="197"/>
      <c r="C165" s="198"/>
      <c r="D165" s="195" t="s">
        <v>158</v>
      </c>
      <c r="E165" s="209" t="s">
        <v>20</v>
      </c>
      <c r="F165" s="210" t="s">
        <v>275</v>
      </c>
      <c r="G165" s="198"/>
      <c r="H165" s="211">
        <v>4.41</v>
      </c>
      <c r="I165" s="202"/>
      <c r="J165" s="198"/>
      <c r="K165" s="198"/>
      <c r="L165" s="203"/>
      <c r="M165" s="204"/>
      <c r="N165" s="205"/>
      <c r="O165" s="205"/>
      <c r="P165" s="205"/>
      <c r="Q165" s="205"/>
      <c r="R165" s="205"/>
      <c r="S165" s="205"/>
      <c r="T165" s="206"/>
      <c r="AT165" s="207" t="s">
        <v>158</v>
      </c>
      <c r="AU165" s="207" t="s">
        <v>83</v>
      </c>
      <c r="AV165" s="11" t="s">
        <v>83</v>
      </c>
      <c r="AW165" s="11" t="s">
        <v>38</v>
      </c>
      <c r="AX165" s="11" t="s">
        <v>75</v>
      </c>
      <c r="AY165" s="207" t="s">
        <v>143</v>
      </c>
    </row>
    <row r="166" spans="2:51" s="11" customFormat="1" ht="13.5">
      <c r="B166" s="197"/>
      <c r="C166" s="198"/>
      <c r="D166" s="195" t="s">
        <v>158</v>
      </c>
      <c r="E166" s="209" t="s">
        <v>20</v>
      </c>
      <c r="F166" s="210" t="s">
        <v>276</v>
      </c>
      <c r="G166" s="198"/>
      <c r="H166" s="211">
        <v>2.123</v>
      </c>
      <c r="I166" s="202"/>
      <c r="J166" s="198"/>
      <c r="K166" s="198"/>
      <c r="L166" s="203"/>
      <c r="M166" s="204"/>
      <c r="N166" s="205"/>
      <c r="O166" s="205"/>
      <c r="P166" s="205"/>
      <c r="Q166" s="205"/>
      <c r="R166" s="205"/>
      <c r="S166" s="205"/>
      <c r="T166" s="206"/>
      <c r="AT166" s="207" t="s">
        <v>158</v>
      </c>
      <c r="AU166" s="207" t="s">
        <v>83</v>
      </c>
      <c r="AV166" s="11" t="s">
        <v>83</v>
      </c>
      <c r="AW166" s="11" t="s">
        <v>38</v>
      </c>
      <c r="AX166" s="11" t="s">
        <v>75</v>
      </c>
      <c r="AY166" s="207" t="s">
        <v>143</v>
      </c>
    </row>
    <row r="167" spans="2:51" s="12" customFormat="1" ht="13.5">
      <c r="B167" s="212"/>
      <c r="C167" s="213"/>
      <c r="D167" s="193" t="s">
        <v>158</v>
      </c>
      <c r="E167" s="214" t="s">
        <v>20</v>
      </c>
      <c r="F167" s="215" t="s">
        <v>198</v>
      </c>
      <c r="G167" s="213"/>
      <c r="H167" s="216">
        <v>157.613</v>
      </c>
      <c r="I167" s="217"/>
      <c r="J167" s="213"/>
      <c r="K167" s="213"/>
      <c r="L167" s="218"/>
      <c r="M167" s="219"/>
      <c r="N167" s="220"/>
      <c r="O167" s="220"/>
      <c r="P167" s="220"/>
      <c r="Q167" s="220"/>
      <c r="R167" s="220"/>
      <c r="S167" s="220"/>
      <c r="T167" s="221"/>
      <c r="AT167" s="222" t="s">
        <v>158</v>
      </c>
      <c r="AU167" s="222" t="s">
        <v>83</v>
      </c>
      <c r="AV167" s="12" t="s">
        <v>150</v>
      </c>
      <c r="AW167" s="12" t="s">
        <v>38</v>
      </c>
      <c r="AX167" s="12" t="s">
        <v>23</v>
      </c>
      <c r="AY167" s="222" t="s">
        <v>143</v>
      </c>
    </row>
    <row r="168" spans="2:65" s="1" customFormat="1" ht="28.9" customHeight="1">
      <c r="B168" s="33"/>
      <c r="C168" s="181" t="s">
        <v>277</v>
      </c>
      <c r="D168" s="181" t="s">
        <v>145</v>
      </c>
      <c r="E168" s="182" t="s">
        <v>278</v>
      </c>
      <c r="F168" s="183" t="s">
        <v>279</v>
      </c>
      <c r="G168" s="184" t="s">
        <v>148</v>
      </c>
      <c r="H168" s="185">
        <v>22.4</v>
      </c>
      <c r="I168" s="186"/>
      <c r="J168" s="187">
        <f>ROUND(I168*H168,2)</f>
        <v>0</v>
      </c>
      <c r="K168" s="183" t="s">
        <v>149</v>
      </c>
      <c r="L168" s="53"/>
      <c r="M168" s="188" t="s">
        <v>20</v>
      </c>
      <c r="N168" s="189" t="s">
        <v>46</v>
      </c>
      <c r="O168" s="34"/>
      <c r="P168" s="190">
        <f>O168*H168</f>
        <v>0</v>
      </c>
      <c r="Q168" s="190">
        <v>0.00268</v>
      </c>
      <c r="R168" s="190">
        <f>Q168*H168</f>
        <v>0.060031999999999995</v>
      </c>
      <c r="S168" s="190">
        <v>0</v>
      </c>
      <c r="T168" s="191">
        <f>S168*H168</f>
        <v>0</v>
      </c>
      <c r="AR168" s="16" t="s">
        <v>150</v>
      </c>
      <c r="AT168" s="16" t="s">
        <v>145</v>
      </c>
      <c r="AU168" s="16" t="s">
        <v>83</v>
      </c>
      <c r="AY168" s="16" t="s">
        <v>143</v>
      </c>
      <c r="BE168" s="192">
        <f>IF(N168="základní",J168,0)</f>
        <v>0</v>
      </c>
      <c r="BF168" s="192">
        <f>IF(N168="snížená",J168,0)</f>
        <v>0</v>
      </c>
      <c r="BG168" s="192">
        <f>IF(N168="zákl. přenesená",J168,0)</f>
        <v>0</v>
      </c>
      <c r="BH168" s="192">
        <f>IF(N168="sníž. přenesená",J168,0)</f>
        <v>0</v>
      </c>
      <c r="BI168" s="192">
        <f>IF(N168="nulová",J168,0)</f>
        <v>0</v>
      </c>
      <c r="BJ168" s="16" t="s">
        <v>23</v>
      </c>
      <c r="BK168" s="192">
        <f>ROUND(I168*H168,2)</f>
        <v>0</v>
      </c>
      <c r="BL168" s="16" t="s">
        <v>150</v>
      </c>
      <c r="BM168" s="16" t="s">
        <v>280</v>
      </c>
    </row>
    <row r="169" spans="2:51" s="11" customFormat="1" ht="13.5">
      <c r="B169" s="197"/>
      <c r="C169" s="198"/>
      <c r="D169" s="193" t="s">
        <v>158</v>
      </c>
      <c r="E169" s="199" t="s">
        <v>20</v>
      </c>
      <c r="F169" s="200" t="s">
        <v>281</v>
      </c>
      <c r="G169" s="198"/>
      <c r="H169" s="201">
        <v>22.4</v>
      </c>
      <c r="I169" s="202"/>
      <c r="J169" s="198"/>
      <c r="K169" s="198"/>
      <c r="L169" s="203"/>
      <c r="M169" s="204"/>
      <c r="N169" s="205"/>
      <c r="O169" s="205"/>
      <c r="P169" s="205"/>
      <c r="Q169" s="205"/>
      <c r="R169" s="205"/>
      <c r="S169" s="205"/>
      <c r="T169" s="206"/>
      <c r="AT169" s="207" t="s">
        <v>158</v>
      </c>
      <c r="AU169" s="207" t="s">
        <v>83</v>
      </c>
      <c r="AV169" s="11" t="s">
        <v>83</v>
      </c>
      <c r="AW169" s="11" t="s">
        <v>38</v>
      </c>
      <c r="AX169" s="11" t="s">
        <v>23</v>
      </c>
      <c r="AY169" s="207" t="s">
        <v>143</v>
      </c>
    </row>
    <row r="170" spans="2:65" s="1" customFormat="1" ht="20.45" customHeight="1">
      <c r="B170" s="33"/>
      <c r="C170" s="181" t="s">
        <v>282</v>
      </c>
      <c r="D170" s="181" t="s">
        <v>145</v>
      </c>
      <c r="E170" s="182" t="s">
        <v>283</v>
      </c>
      <c r="F170" s="183" t="s">
        <v>284</v>
      </c>
      <c r="G170" s="184" t="s">
        <v>148</v>
      </c>
      <c r="H170" s="185">
        <v>235.3</v>
      </c>
      <c r="I170" s="186"/>
      <c r="J170" s="187">
        <f>ROUND(I170*H170,2)</f>
        <v>0</v>
      </c>
      <c r="K170" s="183" t="s">
        <v>149</v>
      </c>
      <c r="L170" s="53"/>
      <c r="M170" s="188" t="s">
        <v>20</v>
      </c>
      <c r="N170" s="189" t="s">
        <v>46</v>
      </c>
      <c r="O170" s="34"/>
      <c r="P170" s="190">
        <f>O170*H170</f>
        <v>0</v>
      </c>
      <c r="Q170" s="190">
        <v>0.09384</v>
      </c>
      <c r="R170" s="190">
        <f>Q170*H170</f>
        <v>22.080552000000004</v>
      </c>
      <c r="S170" s="190">
        <v>0</v>
      </c>
      <c r="T170" s="191">
        <f>S170*H170</f>
        <v>0</v>
      </c>
      <c r="AR170" s="16" t="s">
        <v>150</v>
      </c>
      <c r="AT170" s="16" t="s">
        <v>145</v>
      </c>
      <c r="AU170" s="16" t="s">
        <v>83</v>
      </c>
      <c r="AY170" s="16" t="s">
        <v>143</v>
      </c>
      <c r="BE170" s="192">
        <f>IF(N170="základní",J170,0)</f>
        <v>0</v>
      </c>
      <c r="BF170" s="192">
        <f>IF(N170="snížená",J170,0)</f>
        <v>0</v>
      </c>
      <c r="BG170" s="192">
        <f>IF(N170="zákl. přenesená",J170,0)</f>
        <v>0</v>
      </c>
      <c r="BH170" s="192">
        <f>IF(N170="sníž. přenesená",J170,0)</f>
        <v>0</v>
      </c>
      <c r="BI170" s="192">
        <f>IF(N170="nulová",J170,0)</f>
        <v>0</v>
      </c>
      <c r="BJ170" s="16" t="s">
        <v>23</v>
      </c>
      <c r="BK170" s="192">
        <f>ROUND(I170*H170,2)</f>
        <v>0</v>
      </c>
      <c r="BL170" s="16" t="s">
        <v>150</v>
      </c>
      <c r="BM170" s="16" t="s">
        <v>285</v>
      </c>
    </row>
    <row r="171" spans="2:47" s="1" customFormat="1" ht="54">
      <c r="B171" s="33"/>
      <c r="C171" s="55"/>
      <c r="D171" s="193" t="s">
        <v>152</v>
      </c>
      <c r="E171" s="55"/>
      <c r="F171" s="194" t="s">
        <v>286</v>
      </c>
      <c r="G171" s="55"/>
      <c r="H171" s="55"/>
      <c r="I171" s="151"/>
      <c r="J171" s="55"/>
      <c r="K171" s="55"/>
      <c r="L171" s="53"/>
      <c r="M171" s="70"/>
      <c r="N171" s="34"/>
      <c r="O171" s="34"/>
      <c r="P171" s="34"/>
      <c r="Q171" s="34"/>
      <c r="R171" s="34"/>
      <c r="S171" s="34"/>
      <c r="T171" s="71"/>
      <c r="AT171" s="16" t="s">
        <v>152</v>
      </c>
      <c r="AU171" s="16" t="s">
        <v>83</v>
      </c>
    </row>
    <row r="172" spans="2:65" s="1" customFormat="1" ht="28.9" customHeight="1">
      <c r="B172" s="33"/>
      <c r="C172" s="181" t="s">
        <v>287</v>
      </c>
      <c r="D172" s="181" t="s">
        <v>145</v>
      </c>
      <c r="E172" s="182" t="s">
        <v>288</v>
      </c>
      <c r="F172" s="183" t="s">
        <v>289</v>
      </c>
      <c r="G172" s="184" t="s">
        <v>148</v>
      </c>
      <c r="H172" s="185">
        <v>260</v>
      </c>
      <c r="I172" s="186"/>
      <c r="J172" s="187">
        <f>ROUND(I172*H172,2)</f>
        <v>0</v>
      </c>
      <c r="K172" s="183" t="s">
        <v>149</v>
      </c>
      <c r="L172" s="53"/>
      <c r="M172" s="188" t="s">
        <v>20</v>
      </c>
      <c r="N172" s="189" t="s">
        <v>46</v>
      </c>
      <c r="O172" s="34"/>
      <c r="P172" s="190">
        <f>O172*H172</f>
        <v>0</v>
      </c>
      <c r="Q172" s="190">
        <v>0.07426</v>
      </c>
      <c r="R172" s="190">
        <f>Q172*H172</f>
        <v>19.3076</v>
      </c>
      <c r="S172" s="190">
        <v>0</v>
      </c>
      <c r="T172" s="191">
        <f>S172*H172</f>
        <v>0</v>
      </c>
      <c r="AR172" s="16" t="s">
        <v>150</v>
      </c>
      <c r="AT172" s="16" t="s">
        <v>145</v>
      </c>
      <c r="AU172" s="16" t="s">
        <v>83</v>
      </c>
      <c r="AY172" s="16" t="s">
        <v>143</v>
      </c>
      <c r="BE172" s="192">
        <f>IF(N172="základní",J172,0)</f>
        <v>0</v>
      </c>
      <c r="BF172" s="192">
        <f>IF(N172="snížená",J172,0)</f>
        <v>0</v>
      </c>
      <c r="BG172" s="192">
        <f>IF(N172="zákl. přenesená",J172,0)</f>
        <v>0</v>
      </c>
      <c r="BH172" s="192">
        <f>IF(N172="sníž. přenesená",J172,0)</f>
        <v>0</v>
      </c>
      <c r="BI172" s="192">
        <f>IF(N172="nulová",J172,0)</f>
        <v>0</v>
      </c>
      <c r="BJ172" s="16" t="s">
        <v>23</v>
      </c>
      <c r="BK172" s="192">
        <f>ROUND(I172*H172,2)</f>
        <v>0</v>
      </c>
      <c r="BL172" s="16" t="s">
        <v>150</v>
      </c>
      <c r="BM172" s="16" t="s">
        <v>290</v>
      </c>
    </row>
    <row r="173" spans="2:47" s="1" customFormat="1" ht="67.5">
      <c r="B173" s="33"/>
      <c r="C173" s="55"/>
      <c r="D173" s="195" t="s">
        <v>152</v>
      </c>
      <c r="E173" s="55"/>
      <c r="F173" s="196" t="s">
        <v>291</v>
      </c>
      <c r="G173" s="55"/>
      <c r="H173" s="55"/>
      <c r="I173" s="151"/>
      <c r="J173" s="55"/>
      <c r="K173" s="55"/>
      <c r="L173" s="53"/>
      <c r="M173" s="70"/>
      <c r="N173" s="34"/>
      <c r="O173" s="34"/>
      <c r="P173" s="34"/>
      <c r="Q173" s="34"/>
      <c r="R173" s="34"/>
      <c r="S173" s="34"/>
      <c r="T173" s="71"/>
      <c r="AT173" s="16" t="s">
        <v>152</v>
      </c>
      <c r="AU173" s="16" t="s">
        <v>83</v>
      </c>
    </row>
    <row r="174" spans="2:51" s="11" customFormat="1" ht="13.5">
      <c r="B174" s="197"/>
      <c r="C174" s="198"/>
      <c r="D174" s="193" t="s">
        <v>158</v>
      </c>
      <c r="E174" s="199" t="s">
        <v>20</v>
      </c>
      <c r="F174" s="200" t="s">
        <v>292</v>
      </c>
      <c r="G174" s="198"/>
      <c r="H174" s="201">
        <v>260</v>
      </c>
      <c r="I174" s="202"/>
      <c r="J174" s="198"/>
      <c r="K174" s="198"/>
      <c r="L174" s="203"/>
      <c r="M174" s="204"/>
      <c r="N174" s="205"/>
      <c r="O174" s="205"/>
      <c r="P174" s="205"/>
      <c r="Q174" s="205"/>
      <c r="R174" s="205"/>
      <c r="S174" s="205"/>
      <c r="T174" s="206"/>
      <c r="AT174" s="207" t="s">
        <v>158</v>
      </c>
      <c r="AU174" s="207" t="s">
        <v>83</v>
      </c>
      <c r="AV174" s="11" t="s">
        <v>83</v>
      </c>
      <c r="AW174" s="11" t="s">
        <v>38</v>
      </c>
      <c r="AX174" s="11" t="s">
        <v>23</v>
      </c>
      <c r="AY174" s="207" t="s">
        <v>143</v>
      </c>
    </row>
    <row r="175" spans="2:65" s="1" customFormat="1" ht="20.45" customHeight="1">
      <c r="B175" s="33"/>
      <c r="C175" s="181" t="s">
        <v>293</v>
      </c>
      <c r="D175" s="181" t="s">
        <v>145</v>
      </c>
      <c r="E175" s="182" t="s">
        <v>294</v>
      </c>
      <c r="F175" s="183" t="s">
        <v>295</v>
      </c>
      <c r="G175" s="184" t="s">
        <v>148</v>
      </c>
      <c r="H175" s="185">
        <v>235.3</v>
      </c>
      <c r="I175" s="186"/>
      <c r="J175" s="187">
        <f>ROUND(I175*H175,2)</f>
        <v>0</v>
      </c>
      <c r="K175" s="183" t="s">
        <v>149</v>
      </c>
      <c r="L175" s="53"/>
      <c r="M175" s="188" t="s">
        <v>20</v>
      </c>
      <c r="N175" s="189" t="s">
        <v>46</v>
      </c>
      <c r="O175" s="34"/>
      <c r="P175" s="190">
        <f>O175*H175</f>
        <v>0</v>
      </c>
      <c r="Q175" s="190">
        <v>0.00012</v>
      </c>
      <c r="R175" s="190">
        <f>Q175*H175</f>
        <v>0.028236</v>
      </c>
      <c r="S175" s="190">
        <v>0</v>
      </c>
      <c r="T175" s="191">
        <f>S175*H175</f>
        <v>0</v>
      </c>
      <c r="AR175" s="16" t="s">
        <v>150</v>
      </c>
      <c r="AT175" s="16" t="s">
        <v>145</v>
      </c>
      <c r="AU175" s="16" t="s">
        <v>83</v>
      </c>
      <c r="AY175" s="16" t="s">
        <v>143</v>
      </c>
      <c r="BE175" s="192">
        <f>IF(N175="základní",J175,0)</f>
        <v>0</v>
      </c>
      <c r="BF175" s="192">
        <f>IF(N175="snížená",J175,0)</f>
        <v>0</v>
      </c>
      <c r="BG175" s="192">
        <f>IF(N175="zákl. přenesená",J175,0)</f>
        <v>0</v>
      </c>
      <c r="BH175" s="192">
        <f>IF(N175="sníž. přenesená",J175,0)</f>
        <v>0</v>
      </c>
      <c r="BI175" s="192">
        <f>IF(N175="nulová",J175,0)</f>
        <v>0</v>
      </c>
      <c r="BJ175" s="16" t="s">
        <v>23</v>
      </c>
      <c r="BK175" s="192">
        <f>ROUND(I175*H175,2)</f>
        <v>0</v>
      </c>
      <c r="BL175" s="16" t="s">
        <v>150</v>
      </c>
      <c r="BM175" s="16" t="s">
        <v>296</v>
      </c>
    </row>
    <row r="176" spans="2:63" s="10" customFormat="1" ht="29.85" customHeight="1">
      <c r="B176" s="164"/>
      <c r="C176" s="165"/>
      <c r="D176" s="178" t="s">
        <v>74</v>
      </c>
      <c r="E176" s="179" t="s">
        <v>199</v>
      </c>
      <c r="F176" s="179" t="s">
        <v>297</v>
      </c>
      <c r="G176" s="165"/>
      <c r="H176" s="165"/>
      <c r="I176" s="168"/>
      <c r="J176" s="180">
        <f>BK176</f>
        <v>0</v>
      </c>
      <c r="K176" s="165"/>
      <c r="L176" s="170"/>
      <c r="M176" s="171"/>
      <c r="N176" s="172"/>
      <c r="O176" s="172"/>
      <c r="P176" s="173">
        <f>SUM(P177:P224)</f>
        <v>0</v>
      </c>
      <c r="Q176" s="172"/>
      <c r="R176" s="173">
        <f>SUM(R177:R224)</f>
        <v>0</v>
      </c>
      <c r="S176" s="172"/>
      <c r="T176" s="174">
        <f>SUM(T177:T224)</f>
        <v>131.83008</v>
      </c>
      <c r="AR176" s="175" t="s">
        <v>23</v>
      </c>
      <c r="AT176" s="176" t="s">
        <v>74</v>
      </c>
      <c r="AU176" s="176" t="s">
        <v>23</v>
      </c>
      <c r="AY176" s="175" t="s">
        <v>143</v>
      </c>
      <c r="BK176" s="177">
        <f>SUM(BK177:BK224)</f>
        <v>0</v>
      </c>
    </row>
    <row r="177" spans="2:65" s="1" customFormat="1" ht="28.9" customHeight="1">
      <c r="B177" s="33"/>
      <c r="C177" s="181" t="s">
        <v>298</v>
      </c>
      <c r="D177" s="181" t="s">
        <v>145</v>
      </c>
      <c r="E177" s="182" t="s">
        <v>299</v>
      </c>
      <c r="F177" s="183" t="s">
        <v>300</v>
      </c>
      <c r="G177" s="184" t="s">
        <v>225</v>
      </c>
      <c r="H177" s="185">
        <v>14</v>
      </c>
      <c r="I177" s="186"/>
      <c r="J177" s="187">
        <f>ROUND(I177*H177,2)</f>
        <v>0</v>
      </c>
      <c r="K177" s="183" t="s">
        <v>149</v>
      </c>
      <c r="L177" s="53"/>
      <c r="M177" s="188" t="s">
        <v>20</v>
      </c>
      <c r="N177" s="189" t="s">
        <v>46</v>
      </c>
      <c r="O177" s="34"/>
      <c r="P177" s="190">
        <f>O177*H177</f>
        <v>0</v>
      </c>
      <c r="Q177" s="190">
        <v>0</v>
      </c>
      <c r="R177" s="190">
        <f>Q177*H177</f>
        <v>0</v>
      </c>
      <c r="S177" s="190">
        <v>0</v>
      </c>
      <c r="T177" s="191">
        <f>S177*H177</f>
        <v>0</v>
      </c>
      <c r="AR177" s="16" t="s">
        <v>150</v>
      </c>
      <c r="AT177" s="16" t="s">
        <v>145</v>
      </c>
      <c r="AU177" s="16" t="s">
        <v>83</v>
      </c>
      <c r="AY177" s="16" t="s">
        <v>143</v>
      </c>
      <c r="BE177" s="192">
        <f>IF(N177="základní",J177,0)</f>
        <v>0</v>
      </c>
      <c r="BF177" s="192">
        <f>IF(N177="snížená",J177,0)</f>
        <v>0</v>
      </c>
      <c r="BG177" s="192">
        <f>IF(N177="zákl. přenesená",J177,0)</f>
        <v>0</v>
      </c>
      <c r="BH177" s="192">
        <f>IF(N177="sníž. přenesená",J177,0)</f>
        <v>0</v>
      </c>
      <c r="BI177" s="192">
        <f>IF(N177="nulová",J177,0)</f>
        <v>0</v>
      </c>
      <c r="BJ177" s="16" t="s">
        <v>23</v>
      </c>
      <c r="BK177" s="192">
        <f>ROUND(I177*H177,2)</f>
        <v>0</v>
      </c>
      <c r="BL177" s="16" t="s">
        <v>150</v>
      </c>
      <c r="BM177" s="16" t="s">
        <v>301</v>
      </c>
    </row>
    <row r="178" spans="2:47" s="1" customFormat="1" ht="27">
      <c r="B178" s="33"/>
      <c r="C178" s="55"/>
      <c r="D178" s="195" t="s">
        <v>152</v>
      </c>
      <c r="E178" s="55"/>
      <c r="F178" s="196" t="s">
        <v>302</v>
      </c>
      <c r="G178" s="55"/>
      <c r="H178" s="55"/>
      <c r="I178" s="151"/>
      <c r="J178" s="55"/>
      <c r="K178" s="55"/>
      <c r="L178" s="53"/>
      <c r="M178" s="70"/>
      <c r="N178" s="34"/>
      <c r="O178" s="34"/>
      <c r="P178" s="34"/>
      <c r="Q178" s="34"/>
      <c r="R178" s="34"/>
      <c r="S178" s="34"/>
      <c r="T178" s="71"/>
      <c r="AT178" s="16" t="s">
        <v>152</v>
      </c>
      <c r="AU178" s="16" t="s">
        <v>83</v>
      </c>
    </row>
    <row r="179" spans="2:51" s="11" customFormat="1" ht="13.5">
      <c r="B179" s="197"/>
      <c r="C179" s="198"/>
      <c r="D179" s="193" t="s">
        <v>158</v>
      </c>
      <c r="E179" s="199" t="s">
        <v>20</v>
      </c>
      <c r="F179" s="200" t="s">
        <v>303</v>
      </c>
      <c r="G179" s="198"/>
      <c r="H179" s="201">
        <v>14</v>
      </c>
      <c r="I179" s="202"/>
      <c r="J179" s="198"/>
      <c r="K179" s="198"/>
      <c r="L179" s="203"/>
      <c r="M179" s="204"/>
      <c r="N179" s="205"/>
      <c r="O179" s="205"/>
      <c r="P179" s="205"/>
      <c r="Q179" s="205"/>
      <c r="R179" s="205"/>
      <c r="S179" s="205"/>
      <c r="T179" s="206"/>
      <c r="AT179" s="207" t="s">
        <v>158</v>
      </c>
      <c r="AU179" s="207" t="s">
        <v>83</v>
      </c>
      <c r="AV179" s="11" t="s">
        <v>83</v>
      </c>
      <c r="AW179" s="11" t="s">
        <v>38</v>
      </c>
      <c r="AX179" s="11" t="s">
        <v>23</v>
      </c>
      <c r="AY179" s="207" t="s">
        <v>143</v>
      </c>
    </row>
    <row r="180" spans="2:65" s="1" customFormat="1" ht="40.15" customHeight="1">
      <c r="B180" s="33"/>
      <c r="C180" s="181" t="s">
        <v>304</v>
      </c>
      <c r="D180" s="181" t="s">
        <v>145</v>
      </c>
      <c r="E180" s="182" t="s">
        <v>305</v>
      </c>
      <c r="F180" s="183" t="s">
        <v>306</v>
      </c>
      <c r="G180" s="184" t="s">
        <v>148</v>
      </c>
      <c r="H180" s="185">
        <v>144</v>
      </c>
      <c r="I180" s="186"/>
      <c r="J180" s="187">
        <f>ROUND(I180*H180,2)</f>
        <v>0</v>
      </c>
      <c r="K180" s="183" t="s">
        <v>149</v>
      </c>
      <c r="L180" s="53"/>
      <c r="M180" s="188" t="s">
        <v>20</v>
      </c>
      <c r="N180" s="189" t="s">
        <v>46</v>
      </c>
      <c r="O180" s="34"/>
      <c r="P180" s="190">
        <f>O180*H180</f>
        <v>0</v>
      </c>
      <c r="Q180" s="190">
        <v>0</v>
      </c>
      <c r="R180" s="190">
        <f>Q180*H180</f>
        <v>0</v>
      </c>
      <c r="S180" s="190">
        <v>0</v>
      </c>
      <c r="T180" s="191">
        <f>S180*H180</f>
        <v>0</v>
      </c>
      <c r="AR180" s="16" t="s">
        <v>150</v>
      </c>
      <c r="AT180" s="16" t="s">
        <v>145</v>
      </c>
      <c r="AU180" s="16" t="s">
        <v>83</v>
      </c>
      <c r="AY180" s="16" t="s">
        <v>143</v>
      </c>
      <c r="BE180" s="192">
        <f>IF(N180="základní",J180,0)</f>
        <v>0</v>
      </c>
      <c r="BF180" s="192">
        <f>IF(N180="snížená",J180,0)</f>
        <v>0</v>
      </c>
      <c r="BG180" s="192">
        <f>IF(N180="zákl. přenesená",J180,0)</f>
        <v>0</v>
      </c>
      <c r="BH180" s="192">
        <f>IF(N180="sníž. přenesená",J180,0)</f>
        <v>0</v>
      </c>
      <c r="BI180" s="192">
        <f>IF(N180="nulová",J180,0)</f>
        <v>0</v>
      </c>
      <c r="BJ180" s="16" t="s">
        <v>23</v>
      </c>
      <c r="BK180" s="192">
        <f>ROUND(I180*H180,2)</f>
        <v>0</v>
      </c>
      <c r="BL180" s="16" t="s">
        <v>150</v>
      </c>
      <c r="BM180" s="16" t="s">
        <v>307</v>
      </c>
    </row>
    <row r="181" spans="2:47" s="1" customFormat="1" ht="67.5">
      <c r="B181" s="33"/>
      <c r="C181" s="55"/>
      <c r="D181" s="195" t="s">
        <v>152</v>
      </c>
      <c r="E181" s="55"/>
      <c r="F181" s="196" t="s">
        <v>308</v>
      </c>
      <c r="G181" s="55"/>
      <c r="H181" s="55"/>
      <c r="I181" s="151"/>
      <c r="J181" s="55"/>
      <c r="K181" s="55"/>
      <c r="L181" s="53"/>
      <c r="M181" s="70"/>
      <c r="N181" s="34"/>
      <c r="O181" s="34"/>
      <c r="P181" s="34"/>
      <c r="Q181" s="34"/>
      <c r="R181" s="34"/>
      <c r="S181" s="34"/>
      <c r="T181" s="71"/>
      <c r="AT181" s="16" t="s">
        <v>152</v>
      </c>
      <c r="AU181" s="16" t="s">
        <v>83</v>
      </c>
    </row>
    <row r="182" spans="2:51" s="11" customFormat="1" ht="13.5">
      <c r="B182" s="197"/>
      <c r="C182" s="198"/>
      <c r="D182" s="193" t="s">
        <v>158</v>
      </c>
      <c r="E182" s="199" t="s">
        <v>20</v>
      </c>
      <c r="F182" s="200" t="s">
        <v>309</v>
      </c>
      <c r="G182" s="198"/>
      <c r="H182" s="201">
        <v>144</v>
      </c>
      <c r="I182" s="202"/>
      <c r="J182" s="198"/>
      <c r="K182" s="198"/>
      <c r="L182" s="203"/>
      <c r="M182" s="204"/>
      <c r="N182" s="205"/>
      <c r="O182" s="205"/>
      <c r="P182" s="205"/>
      <c r="Q182" s="205"/>
      <c r="R182" s="205"/>
      <c r="S182" s="205"/>
      <c r="T182" s="206"/>
      <c r="AT182" s="207" t="s">
        <v>158</v>
      </c>
      <c r="AU182" s="207" t="s">
        <v>83</v>
      </c>
      <c r="AV182" s="11" t="s">
        <v>83</v>
      </c>
      <c r="AW182" s="11" t="s">
        <v>38</v>
      </c>
      <c r="AX182" s="11" t="s">
        <v>23</v>
      </c>
      <c r="AY182" s="207" t="s">
        <v>143</v>
      </c>
    </row>
    <row r="183" spans="2:65" s="1" customFormat="1" ht="40.15" customHeight="1">
      <c r="B183" s="33"/>
      <c r="C183" s="181" t="s">
        <v>310</v>
      </c>
      <c r="D183" s="181" t="s">
        <v>145</v>
      </c>
      <c r="E183" s="182" t="s">
        <v>311</v>
      </c>
      <c r="F183" s="183" t="s">
        <v>312</v>
      </c>
      <c r="G183" s="184" t="s">
        <v>148</v>
      </c>
      <c r="H183" s="185">
        <v>8640</v>
      </c>
      <c r="I183" s="186"/>
      <c r="J183" s="187">
        <f>ROUND(I183*H183,2)</f>
        <v>0</v>
      </c>
      <c r="K183" s="183" t="s">
        <v>149</v>
      </c>
      <c r="L183" s="53"/>
      <c r="M183" s="188" t="s">
        <v>20</v>
      </c>
      <c r="N183" s="189" t="s">
        <v>46</v>
      </c>
      <c r="O183" s="34"/>
      <c r="P183" s="190">
        <f>O183*H183</f>
        <v>0</v>
      </c>
      <c r="Q183" s="190">
        <v>0</v>
      </c>
      <c r="R183" s="190">
        <f>Q183*H183</f>
        <v>0</v>
      </c>
      <c r="S183" s="190">
        <v>0</v>
      </c>
      <c r="T183" s="191">
        <f>S183*H183</f>
        <v>0</v>
      </c>
      <c r="AR183" s="16" t="s">
        <v>150</v>
      </c>
      <c r="AT183" s="16" t="s">
        <v>145</v>
      </c>
      <c r="AU183" s="16" t="s">
        <v>83</v>
      </c>
      <c r="AY183" s="16" t="s">
        <v>143</v>
      </c>
      <c r="BE183" s="192">
        <f>IF(N183="základní",J183,0)</f>
        <v>0</v>
      </c>
      <c r="BF183" s="192">
        <f>IF(N183="snížená",J183,0)</f>
        <v>0</v>
      </c>
      <c r="BG183" s="192">
        <f>IF(N183="zákl. přenesená",J183,0)</f>
        <v>0</v>
      </c>
      <c r="BH183" s="192">
        <f>IF(N183="sníž. přenesená",J183,0)</f>
        <v>0</v>
      </c>
      <c r="BI183" s="192">
        <f>IF(N183="nulová",J183,0)</f>
        <v>0</v>
      </c>
      <c r="BJ183" s="16" t="s">
        <v>23</v>
      </c>
      <c r="BK183" s="192">
        <f>ROUND(I183*H183,2)</f>
        <v>0</v>
      </c>
      <c r="BL183" s="16" t="s">
        <v>150</v>
      </c>
      <c r="BM183" s="16" t="s">
        <v>313</v>
      </c>
    </row>
    <row r="184" spans="2:47" s="1" customFormat="1" ht="67.5">
      <c r="B184" s="33"/>
      <c r="C184" s="55"/>
      <c r="D184" s="195" t="s">
        <v>152</v>
      </c>
      <c r="E184" s="55"/>
      <c r="F184" s="196" t="s">
        <v>308</v>
      </c>
      <c r="G184" s="55"/>
      <c r="H184" s="55"/>
      <c r="I184" s="151"/>
      <c r="J184" s="55"/>
      <c r="K184" s="55"/>
      <c r="L184" s="53"/>
      <c r="M184" s="70"/>
      <c r="N184" s="34"/>
      <c r="O184" s="34"/>
      <c r="P184" s="34"/>
      <c r="Q184" s="34"/>
      <c r="R184" s="34"/>
      <c r="S184" s="34"/>
      <c r="T184" s="71"/>
      <c r="AT184" s="16" t="s">
        <v>152</v>
      </c>
      <c r="AU184" s="16" t="s">
        <v>83</v>
      </c>
    </row>
    <row r="185" spans="2:51" s="11" customFormat="1" ht="13.5">
      <c r="B185" s="197"/>
      <c r="C185" s="198"/>
      <c r="D185" s="193" t="s">
        <v>158</v>
      </c>
      <c r="E185" s="199" t="s">
        <v>20</v>
      </c>
      <c r="F185" s="200" t="s">
        <v>314</v>
      </c>
      <c r="G185" s="198"/>
      <c r="H185" s="201">
        <v>8640</v>
      </c>
      <c r="I185" s="202"/>
      <c r="J185" s="198"/>
      <c r="K185" s="198"/>
      <c r="L185" s="203"/>
      <c r="M185" s="204"/>
      <c r="N185" s="205"/>
      <c r="O185" s="205"/>
      <c r="P185" s="205"/>
      <c r="Q185" s="205"/>
      <c r="R185" s="205"/>
      <c r="S185" s="205"/>
      <c r="T185" s="206"/>
      <c r="AT185" s="207" t="s">
        <v>158</v>
      </c>
      <c r="AU185" s="207" t="s">
        <v>83</v>
      </c>
      <c r="AV185" s="11" t="s">
        <v>83</v>
      </c>
      <c r="AW185" s="11" t="s">
        <v>38</v>
      </c>
      <c r="AX185" s="11" t="s">
        <v>23</v>
      </c>
      <c r="AY185" s="207" t="s">
        <v>143</v>
      </c>
    </row>
    <row r="186" spans="2:65" s="1" customFormat="1" ht="40.15" customHeight="1">
      <c r="B186" s="33"/>
      <c r="C186" s="181" t="s">
        <v>315</v>
      </c>
      <c r="D186" s="181" t="s">
        <v>145</v>
      </c>
      <c r="E186" s="182" t="s">
        <v>316</v>
      </c>
      <c r="F186" s="183" t="s">
        <v>317</v>
      </c>
      <c r="G186" s="184" t="s">
        <v>148</v>
      </c>
      <c r="H186" s="185">
        <v>144</v>
      </c>
      <c r="I186" s="186"/>
      <c r="J186" s="187">
        <f>ROUND(I186*H186,2)</f>
        <v>0</v>
      </c>
      <c r="K186" s="183" t="s">
        <v>149</v>
      </c>
      <c r="L186" s="53"/>
      <c r="M186" s="188" t="s">
        <v>20</v>
      </c>
      <c r="N186" s="189" t="s">
        <v>46</v>
      </c>
      <c r="O186" s="34"/>
      <c r="P186" s="190">
        <f>O186*H186</f>
        <v>0</v>
      </c>
      <c r="Q186" s="190">
        <v>0</v>
      </c>
      <c r="R186" s="190">
        <f>Q186*H186</f>
        <v>0</v>
      </c>
      <c r="S186" s="190">
        <v>0</v>
      </c>
      <c r="T186" s="191">
        <f>S186*H186</f>
        <v>0</v>
      </c>
      <c r="AR186" s="16" t="s">
        <v>150</v>
      </c>
      <c r="AT186" s="16" t="s">
        <v>145</v>
      </c>
      <c r="AU186" s="16" t="s">
        <v>83</v>
      </c>
      <c r="AY186" s="16" t="s">
        <v>143</v>
      </c>
      <c r="BE186" s="192">
        <f>IF(N186="základní",J186,0)</f>
        <v>0</v>
      </c>
      <c r="BF186" s="192">
        <f>IF(N186="snížená",J186,0)</f>
        <v>0</v>
      </c>
      <c r="BG186" s="192">
        <f>IF(N186="zákl. přenesená",J186,0)</f>
        <v>0</v>
      </c>
      <c r="BH186" s="192">
        <f>IF(N186="sníž. přenesená",J186,0)</f>
        <v>0</v>
      </c>
      <c r="BI186" s="192">
        <f>IF(N186="nulová",J186,0)</f>
        <v>0</v>
      </c>
      <c r="BJ186" s="16" t="s">
        <v>23</v>
      </c>
      <c r="BK186" s="192">
        <f>ROUND(I186*H186,2)</f>
        <v>0</v>
      </c>
      <c r="BL186" s="16" t="s">
        <v>150</v>
      </c>
      <c r="BM186" s="16" t="s">
        <v>318</v>
      </c>
    </row>
    <row r="187" spans="2:47" s="1" customFormat="1" ht="40.5">
      <c r="B187" s="33"/>
      <c r="C187" s="55"/>
      <c r="D187" s="193" t="s">
        <v>152</v>
      </c>
      <c r="E187" s="55"/>
      <c r="F187" s="194" t="s">
        <v>319</v>
      </c>
      <c r="G187" s="55"/>
      <c r="H187" s="55"/>
      <c r="I187" s="151"/>
      <c r="J187" s="55"/>
      <c r="K187" s="55"/>
      <c r="L187" s="53"/>
      <c r="M187" s="70"/>
      <c r="N187" s="34"/>
      <c r="O187" s="34"/>
      <c r="P187" s="34"/>
      <c r="Q187" s="34"/>
      <c r="R187" s="34"/>
      <c r="S187" s="34"/>
      <c r="T187" s="71"/>
      <c r="AT187" s="16" t="s">
        <v>152</v>
      </c>
      <c r="AU187" s="16" t="s">
        <v>83</v>
      </c>
    </row>
    <row r="188" spans="2:65" s="1" customFormat="1" ht="28.9" customHeight="1">
      <c r="B188" s="33"/>
      <c r="C188" s="181" t="s">
        <v>320</v>
      </c>
      <c r="D188" s="181" t="s">
        <v>145</v>
      </c>
      <c r="E188" s="182" t="s">
        <v>321</v>
      </c>
      <c r="F188" s="183" t="s">
        <v>322</v>
      </c>
      <c r="G188" s="184" t="s">
        <v>148</v>
      </c>
      <c r="H188" s="185">
        <v>144</v>
      </c>
      <c r="I188" s="186"/>
      <c r="J188" s="187">
        <f>ROUND(I188*H188,2)</f>
        <v>0</v>
      </c>
      <c r="K188" s="183" t="s">
        <v>149</v>
      </c>
      <c r="L188" s="53"/>
      <c r="M188" s="188" t="s">
        <v>20</v>
      </c>
      <c r="N188" s="189" t="s">
        <v>46</v>
      </c>
      <c r="O188" s="34"/>
      <c r="P188" s="190">
        <f>O188*H188</f>
        <v>0</v>
      </c>
      <c r="Q188" s="190">
        <v>0</v>
      </c>
      <c r="R188" s="190">
        <f>Q188*H188</f>
        <v>0</v>
      </c>
      <c r="S188" s="190">
        <v>0</v>
      </c>
      <c r="T188" s="191">
        <f>S188*H188</f>
        <v>0</v>
      </c>
      <c r="AR188" s="16" t="s">
        <v>150</v>
      </c>
      <c r="AT188" s="16" t="s">
        <v>145</v>
      </c>
      <c r="AU188" s="16" t="s">
        <v>83</v>
      </c>
      <c r="AY188" s="16" t="s">
        <v>143</v>
      </c>
      <c r="BE188" s="192">
        <f>IF(N188="základní",J188,0)</f>
        <v>0</v>
      </c>
      <c r="BF188" s="192">
        <f>IF(N188="snížená",J188,0)</f>
        <v>0</v>
      </c>
      <c r="BG188" s="192">
        <f>IF(N188="zákl. přenesená",J188,0)</f>
        <v>0</v>
      </c>
      <c r="BH188" s="192">
        <f>IF(N188="sníž. přenesená",J188,0)</f>
        <v>0</v>
      </c>
      <c r="BI188" s="192">
        <f>IF(N188="nulová",J188,0)</f>
        <v>0</v>
      </c>
      <c r="BJ188" s="16" t="s">
        <v>23</v>
      </c>
      <c r="BK188" s="192">
        <f>ROUND(I188*H188,2)</f>
        <v>0</v>
      </c>
      <c r="BL188" s="16" t="s">
        <v>150</v>
      </c>
      <c r="BM188" s="16" t="s">
        <v>323</v>
      </c>
    </row>
    <row r="189" spans="2:47" s="1" customFormat="1" ht="40.5">
      <c r="B189" s="33"/>
      <c r="C189" s="55"/>
      <c r="D189" s="193" t="s">
        <v>152</v>
      </c>
      <c r="E189" s="55"/>
      <c r="F189" s="194" t="s">
        <v>324</v>
      </c>
      <c r="G189" s="55"/>
      <c r="H189" s="55"/>
      <c r="I189" s="151"/>
      <c r="J189" s="55"/>
      <c r="K189" s="55"/>
      <c r="L189" s="53"/>
      <c r="M189" s="70"/>
      <c r="N189" s="34"/>
      <c r="O189" s="34"/>
      <c r="P189" s="34"/>
      <c r="Q189" s="34"/>
      <c r="R189" s="34"/>
      <c r="S189" s="34"/>
      <c r="T189" s="71"/>
      <c r="AT189" s="16" t="s">
        <v>152</v>
      </c>
      <c r="AU189" s="16" t="s">
        <v>83</v>
      </c>
    </row>
    <row r="190" spans="2:65" s="1" customFormat="1" ht="28.9" customHeight="1">
      <c r="B190" s="33"/>
      <c r="C190" s="181" t="s">
        <v>325</v>
      </c>
      <c r="D190" s="181" t="s">
        <v>145</v>
      </c>
      <c r="E190" s="182" t="s">
        <v>326</v>
      </c>
      <c r="F190" s="183" t="s">
        <v>327</v>
      </c>
      <c r="G190" s="184" t="s">
        <v>148</v>
      </c>
      <c r="H190" s="185">
        <v>8640</v>
      </c>
      <c r="I190" s="186"/>
      <c r="J190" s="187">
        <f>ROUND(I190*H190,2)</f>
        <v>0</v>
      </c>
      <c r="K190" s="183" t="s">
        <v>149</v>
      </c>
      <c r="L190" s="53"/>
      <c r="M190" s="188" t="s">
        <v>20</v>
      </c>
      <c r="N190" s="189" t="s">
        <v>46</v>
      </c>
      <c r="O190" s="34"/>
      <c r="P190" s="190">
        <f>O190*H190</f>
        <v>0</v>
      </c>
      <c r="Q190" s="190">
        <v>0</v>
      </c>
      <c r="R190" s="190">
        <f>Q190*H190</f>
        <v>0</v>
      </c>
      <c r="S190" s="190">
        <v>0</v>
      </c>
      <c r="T190" s="191">
        <f>S190*H190</f>
        <v>0</v>
      </c>
      <c r="AR190" s="16" t="s">
        <v>150</v>
      </c>
      <c r="AT190" s="16" t="s">
        <v>145</v>
      </c>
      <c r="AU190" s="16" t="s">
        <v>83</v>
      </c>
      <c r="AY190" s="16" t="s">
        <v>143</v>
      </c>
      <c r="BE190" s="192">
        <f>IF(N190="základní",J190,0)</f>
        <v>0</v>
      </c>
      <c r="BF190" s="192">
        <f>IF(N190="snížená",J190,0)</f>
        <v>0</v>
      </c>
      <c r="BG190" s="192">
        <f>IF(N190="zákl. přenesená",J190,0)</f>
        <v>0</v>
      </c>
      <c r="BH190" s="192">
        <f>IF(N190="sníž. přenesená",J190,0)</f>
        <v>0</v>
      </c>
      <c r="BI190" s="192">
        <f>IF(N190="nulová",J190,0)</f>
        <v>0</v>
      </c>
      <c r="BJ190" s="16" t="s">
        <v>23</v>
      </c>
      <c r="BK190" s="192">
        <f>ROUND(I190*H190,2)</f>
        <v>0</v>
      </c>
      <c r="BL190" s="16" t="s">
        <v>150</v>
      </c>
      <c r="BM190" s="16" t="s">
        <v>328</v>
      </c>
    </row>
    <row r="191" spans="2:47" s="1" customFormat="1" ht="40.5">
      <c r="B191" s="33"/>
      <c r="C191" s="55"/>
      <c r="D191" s="195" t="s">
        <v>152</v>
      </c>
      <c r="E191" s="55"/>
      <c r="F191" s="196" t="s">
        <v>324</v>
      </c>
      <c r="G191" s="55"/>
      <c r="H191" s="55"/>
      <c r="I191" s="151"/>
      <c r="J191" s="55"/>
      <c r="K191" s="55"/>
      <c r="L191" s="53"/>
      <c r="M191" s="70"/>
      <c r="N191" s="34"/>
      <c r="O191" s="34"/>
      <c r="P191" s="34"/>
      <c r="Q191" s="34"/>
      <c r="R191" s="34"/>
      <c r="S191" s="34"/>
      <c r="T191" s="71"/>
      <c r="AT191" s="16" t="s">
        <v>152</v>
      </c>
      <c r="AU191" s="16" t="s">
        <v>83</v>
      </c>
    </row>
    <row r="192" spans="2:51" s="11" customFormat="1" ht="13.5">
      <c r="B192" s="197"/>
      <c r="C192" s="198"/>
      <c r="D192" s="193" t="s">
        <v>158</v>
      </c>
      <c r="E192" s="199" t="s">
        <v>20</v>
      </c>
      <c r="F192" s="200" t="s">
        <v>314</v>
      </c>
      <c r="G192" s="198"/>
      <c r="H192" s="201">
        <v>8640</v>
      </c>
      <c r="I192" s="202"/>
      <c r="J192" s="198"/>
      <c r="K192" s="198"/>
      <c r="L192" s="203"/>
      <c r="M192" s="204"/>
      <c r="N192" s="205"/>
      <c r="O192" s="205"/>
      <c r="P192" s="205"/>
      <c r="Q192" s="205"/>
      <c r="R192" s="205"/>
      <c r="S192" s="205"/>
      <c r="T192" s="206"/>
      <c r="AT192" s="207" t="s">
        <v>158</v>
      </c>
      <c r="AU192" s="207" t="s">
        <v>83</v>
      </c>
      <c r="AV192" s="11" t="s">
        <v>83</v>
      </c>
      <c r="AW192" s="11" t="s">
        <v>38</v>
      </c>
      <c r="AX192" s="11" t="s">
        <v>23</v>
      </c>
      <c r="AY192" s="207" t="s">
        <v>143</v>
      </c>
    </row>
    <row r="193" spans="2:65" s="1" customFormat="1" ht="28.9" customHeight="1">
      <c r="B193" s="33"/>
      <c r="C193" s="181" t="s">
        <v>329</v>
      </c>
      <c r="D193" s="181" t="s">
        <v>145</v>
      </c>
      <c r="E193" s="182" t="s">
        <v>330</v>
      </c>
      <c r="F193" s="183" t="s">
        <v>331</v>
      </c>
      <c r="G193" s="184" t="s">
        <v>148</v>
      </c>
      <c r="H193" s="185">
        <v>144</v>
      </c>
      <c r="I193" s="186"/>
      <c r="J193" s="187">
        <f>ROUND(I193*H193,2)</f>
        <v>0</v>
      </c>
      <c r="K193" s="183" t="s">
        <v>149</v>
      </c>
      <c r="L193" s="53"/>
      <c r="M193" s="188" t="s">
        <v>20</v>
      </c>
      <c r="N193" s="189" t="s">
        <v>46</v>
      </c>
      <c r="O193" s="34"/>
      <c r="P193" s="190">
        <f>O193*H193</f>
        <v>0</v>
      </c>
      <c r="Q193" s="190">
        <v>0</v>
      </c>
      <c r="R193" s="190">
        <f>Q193*H193</f>
        <v>0</v>
      </c>
      <c r="S193" s="190">
        <v>0</v>
      </c>
      <c r="T193" s="191">
        <f>S193*H193</f>
        <v>0</v>
      </c>
      <c r="AR193" s="16" t="s">
        <v>150</v>
      </c>
      <c r="AT193" s="16" t="s">
        <v>145</v>
      </c>
      <c r="AU193" s="16" t="s">
        <v>83</v>
      </c>
      <c r="AY193" s="16" t="s">
        <v>143</v>
      </c>
      <c r="BE193" s="192">
        <f>IF(N193="základní",J193,0)</f>
        <v>0</v>
      </c>
      <c r="BF193" s="192">
        <f>IF(N193="snížená",J193,0)</f>
        <v>0</v>
      </c>
      <c r="BG193" s="192">
        <f>IF(N193="zákl. přenesená",J193,0)</f>
        <v>0</v>
      </c>
      <c r="BH193" s="192">
        <f>IF(N193="sníž. přenesená",J193,0)</f>
        <v>0</v>
      </c>
      <c r="BI193" s="192">
        <f>IF(N193="nulová",J193,0)</f>
        <v>0</v>
      </c>
      <c r="BJ193" s="16" t="s">
        <v>23</v>
      </c>
      <c r="BK193" s="192">
        <f>ROUND(I193*H193,2)</f>
        <v>0</v>
      </c>
      <c r="BL193" s="16" t="s">
        <v>150</v>
      </c>
      <c r="BM193" s="16" t="s">
        <v>332</v>
      </c>
    </row>
    <row r="194" spans="2:65" s="1" customFormat="1" ht="28.9" customHeight="1">
      <c r="B194" s="33"/>
      <c r="C194" s="181" t="s">
        <v>333</v>
      </c>
      <c r="D194" s="181" t="s">
        <v>145</v>
      </c>
      <c r="E194" s="182" t="s">
        <v>334</v>
      </c>
      <c r="F194" s="183" t="s">
        <v>335</v>
      </c>
      <c r="G194" s="184" t="s">
        <v>148</v>
      </c>
      <c r="H194" s="185">
        <v>48</v>
      </c>
      <c r="I194" s="186"/>
      <c r="J194" s="187">
        <f>ROUND(I194*H194,2)</f>
        <v>0</v>
      </c>
      <c r="K194" s="183" t="s">
        <v>149</v>
      </c>
      <c r="L194" s="53"/>
      <c r="M194" s="188" t="s">
        <v>20</v>
      </c>
      <c r="N194" s="189" t="s">
        <v>46</v>
      </c>
      <c r="O194" s="34"/>
      <c r="P194" s="190">
        <f>O194*H194</f>
        <v>0</v>
      </c>
      <c r="Q194" s="190">
        <v>0</v>
      </c>
      <c r="R194" s="190">
        <f>Q194*H194</f>
        <v>0</v>
      </c>
      <c r="S194" s="190">
        <v>0.131</v>
      </c>
      <c r="T194" s="191">
        <f>S194*H194</f>
        <v>6.288</v>
      </c>
      <c r="AR194" s="16" t="s">
        <v>150</v>
      </c>
      <c r="AT194" s="16" t="s">
        <v>145</v>
      </c>
      <c r="AU194" s="16" t="s">
        <v>83</v>
      </c>
      <c r="AY194" s="16" t="s">
        <v>143</v>
      </c>
      <c r="BE194" s="192">
        <f>IF(N194="základní",J194,0)</f>
        <v>0</v>
      </c>
      <c r="BF194" s="192">
        <f>IF(N194="snížená",J194,0)</f>
        <v>0</v>
      </c>
      <c r="BG194" s="192">
        <f>IF(N194="zákl. přenesená",J194,0)</f>
        <v>0</v>
      </c>
      <c r="BH194" s="192">
        <f>IF(N194="sníž. přenesená",J194,0)</f>
        <v>0</v>
      </c>
      <c r="BI194" s="192">
        <f>IF(N194="nulová",J194,0)</f>
        <v>0</v>
      </c>
      <c r="BJ194" s="16" t="s">
        <v>23</v>
      </c>
      <c r="BK194" s="192">
        <f>ROUND(I194*H194,2)</f>
        <v>0</v>
      </c>
      <c r="BL194" s="16" t="s">
        <v>150</v>
      </c>
      <c r="BM194" s="16" t="s">
        <v>336</v>
      </c>
    </row>
    <row r="195" spans="2:51" s="11" customFormat="1" ht="13.5">
      <c r="B195" s="197"/>
      <c r="C195" s="198"/>
      <c r="D195" s="193" t="s">
        <v>158</v>
      </c>
      <c r="E195" s="199" t="s">
        <v>20</v>
      </c>
      <c r="F195" s="200" t="s">
        <v>337</v>
      </c>
      <c r="G195" s="198"/>
      <c r="H195" s="201">
        <v>48</v>
      </c>
      <c r="I195" s="202"/>
      <c r="J195" s="198"/>
      <c r="K195" s="198"/>
      <c r="L195" s="203"/>
      <c r="M195" s="204"/>
      <c r="N195" s="205"/>
      <c r="O195" s="205"/>
      <c r="P195" s="205"/>
      <c r="Q195" s="205"/>
      <c r="R195" s="205"/>
      <c r="S195" s="205"/>
      <c r="T195" s="206"/>
      <c r="AT195" s="207" t="s">
        <v>158</v>
      </c>
      <c r="AU195" s="207" t="s">
        <v>83</v>
      </c>
      <c r="AV195" s="11" t="s">
        <v>83</v>
      </c>
      <c r="AW195" s="11" t="s">
        <v>38</v>
      </c>
      <c r="AX195" s="11" t="s">
        <v>23</v>
      </c>
      <c r="AY195" s="207" t="s">
        <v>143</v>
      </c>
    </row>
    <row r="196" spans="2:65" s="1" customFormat="1" ht="40.15" customHeight="1">
      <c r="B196" s="33"/>
      <c r="C196" s="181" t="s">
        <v>338</v>
      </c>
      <c r="D196" s="181" t="s">
        <v>145</v>
      </c>
      <c r="E196" s="182" t="s">
        <v>339</v>
      </c>
      <c r="F196" s="183" t="s">
        <v>340</v>
      </c>
      <c r="G196" s="184" t="s">
        <v>163</v>
      </c>
      <c r="H196" s="185">
        <v>18.576</v>
      </c>
      <c r="I196" s="186"/>
      <c r="J196" s="187">
        <f>ROUND(I196*H196,2)</f>
        <v>0</v>
      </c>
      <c r="K196" s="183" t="s">
        <v>149</v>
      </c>
      <c r="L196" s="53"/>
      <c r="M196" s="188" t="s">
        <v>20</v>
      </c>
      <c r="N196" s="189" t="s">
        <v>46</v>
      </c>
      <c r="O196" s="34"/>
      <c r="P196" s="190">
        <f>O196*H196</f>
        <v>0</v>
      </c>
      <c r="Q196" s="190">
        <v>0</v>
      </c>
      <c r="R196" s="190">
        <f>Q196*H196</f>
        <v>0</v>
      </c>
      <c r="S196" s="190">
        <v>1.8</v>
      </c>
      <c r="T196" s="191">
        <f>S196*H196</f>
        <v>33.436800000000005</v>
      </c>
      <c r="AR196" s="16" t="s">
        <v>150</v>
      </c>
      <c r="AT196" s="16" t="s">
        <v>145</v>
      </c>
      <c r="AU196" s="16" t="s">
        <v>83</v>
      </c>
      <c r="AY196" s="16" t="s">
        <v>143</v>
      </c>
      <c r="BE196" s="192">
        <f>IF(N196="základní",J196,0)</f>
        <v>0</v>
      </c>
      <c r="BF196" s="192">
        <f>IF(N196="snížená",J196,0)</f>
        <v>0</v>
      </c>
      <c r="BG196" s="192">
        <f>IF(N196="zákl. přenesená",J196,0)</f>
        <v>0</v>
      </c>
      <c r="BH196" s="192">
        <f>IF(N196="sníž. přenesená",J196,0)</f>
        <v>0</v>
      </c>
      <c r="BI196" s="192">
        <f>IF(N196="nulová",J196,0)</f>
        <v>0</v>
      </c>
      <c r="BJ196" s="16" t="s">
        <v>23</v>
      </c>
      <c r="BK196" s="192">
        <f>ROUND(I196*H196,2)</f>
        <v>0</v>
      </c>
      <c r="BL196" s="16" t="s">
        <v>150</v>
      </c>
      <c r="BM196" s="16" t="s">
        <v>341</v>
      </c>
    </row>
    <row r="197" spans="2:47" s="1" customFormat="1" ht="40.5">
      <c r="B197" s="33"/>
      <c r="C197" s="55"/>
      <c r="D197" s="195" t="s">
        <v>152</v>
      </c>
      <c r="E197" s="55"/>
      <c r="F197" s="196" t="s">
        <v>342</v>
      </c>
      <c r="G197" s="55"/>
      <c r="H197" s="55"/>
      <c r="I197" s="151"/>
      <c r="J197" s="55"/>
      <c r="K197" s="55"/>
      <c r="L197" s="53"/>
      <c r="M197" s="70"/>
      <c r="N197" s="34"/>
      <c r="O197" s="34"/>
      <c r="P197" s="34"/>
      <c r="Q197" s="34"/>
      <c r="R197" s="34"/>
      <c r="S197" s="34"/>
      <c r="T197" s="71"/>
      <c r="AT197" s="16" t="s">
        <v>152</v>
      </c>
      <c r="AU197" s="16" t="s">
        <v>83</v>
      </c>
    </row>
    <row r="198" spans="2:51" s="11" customFormat="1" ht="13.5">
      <c r="B198" s="197"/>
      <c r="C198" s="198"/>
      <c r="D198" s="195" t="s">
        <v>158</v>
      </c>
      <c r="E198" s="209" t="s">
        <v>20</v>
      </c>
      <c r="F198" s="210" t="s">
        <v>343</v>
      </c>
      <c r="G198" s="198"/>
      <c r="H198" s="211">
        <v>4.767</v>
      </c>
      <c r="I198" s="202"/>
      <c r="J198" s="198"/>
      <c r="K198" s="198"/>
      <c r="L198" s="203"/>
      <c r="M198" s="204"/>
      <c r="N198" s="205"/>
      <c r="O198" s="205"/>
      <c r="P198" s="205"/>
      <c r="Q198" s="205"/>
      <c r="R198" s="205"/>
      <c r="S198" s="205"/>
      <c r="T198" s="206"/>
      <c r="AT198" s="207" t="s">
        <v>158</v>
      </c>
      <c r="AU198" s="207" t="s">
        <v>83</v>
      </c>
      <c r="AV198" s="11" t="s">
        <v>83</v>
      </c>
      <c r="AW198" s="11" t="s">
        <v>38</v>
      </c>
      <c r="AX198" s="11" t="s">
        <v>75</v>
      </c>
      <c r="AY198" s="207" t="s">
        <v>143</v>
      </c>
    </row>
    <row r="199" spans="2:51" s="11" customFormat="1" ht="13.5">
      <c r="B199" s="197"/>
      <c r="C199" s="198"/>
      <c r="D199" s="195" t="s">
        <v>158</v>
      </c>
      <c r="E199" s="209" t="s">
        <v>20</v>
      </c>
      <c r="F199" s="210" t="s">
        <v>344</v>
      </c>
      <c r="G199" s="198"/>
      <c r="H199" s="211">
        <v>0.72</v>
      </c>
      <c r="I199" s="202"/>
      <c r="J199" s="198"/>
      <c r="K199" s="198"/>
      <c r="L199" s="203"/>
      <c r="M199" s="204"/>
      <c r="N199" s="205"/>
      <c r="O199" s="205"/>
      <c r="P199" s="205"/>
      <c r="Q199" s="205"/>
      <c r="R199" s="205"/>
      <c r="S199" s="205"/>
      <c r="T199" s="206"/>
      <c r="AT199" s="207" t="s">
        <v>158</v>
      </c>
      <c r="AU199" s="207" t="s">
        <v>83</v>
      </c>
      <c r="AV199" s="11" t="s">
        <v>83</v>
      </c>
      <c r="AW199" s="11" t="s">
        <v>38</v>
      </c>
      <c r="AX199" s="11" t="s">
        <v>75</v>
      </c>
      <c r="AY199" s="207" t="s">
        <v>143</v>
      </c>
    </row>
    <row r="200" spans="2:51" s="11" customFormat="1" ht="13.5">
      <c r="B200" s="197"/>
      <c r="C200" s="198"/>
      <c r="D200" s="195" t="s">
        <v>158</v>
      </c>
      <c r="E200" s="209" t="s">
        <v>20</v>
      </c>
      <c r="F200" s="210" t="s">
        <v>345</v>
      </c>
      <c r="G200" s="198"/>
      <c r="H200" s="211">
        <v>10.479</v>
      </c>
      <c r="I200" s="202"/>
      <c r="J200" s="198"/>
      <c r="K200" s="198"/>
      <c r="L200" s="203"/>
      <c r="M200" s="204"/>
      <c r="N200" s="205"/>
      <c r="O200" s="205"/>
      <c r="P200" s="205"/>
      <c r="Q200" s="205"/>
      <c r="R200" s="205"/>
      <c r="S200" s="205"/>
      <c r="T200" s="206"/>
      <c r="AT200" s="207" t="s">
        <v>158</v>
      </c>
      <c r="AU200" s="207" t="s">
        <v>83</v>
      </c>
      <c r="AV200" s="11" t="s">
        <v>83</v>
      </c>
      <c r="AW200" s="11" t="s">
        <v>38</v>
      </c>
      <c r="AX200" s="11" t="s">
        <v>75</v>
      </c>
      <c r="AY200" s="207" t="s">
        <v>143</v>
      </c>
    </row>
    <row r="201" spans="2:51" s="11" customFormat="1" ht="13.5">
      <c r="B201" s="197"/>
      <c r="C201" s="198"/>
      <c r="D201" s="195" t="s">
        <v>158</v>
      </c>
      <c r="E201" s="209" t="s">
        <v>20</v>
      </c>
      <c r="F201" s="210" t="s">
        <v>346</v>
      </c>
      <c r="G201" s="198"/>
      <c r="H201" s="211">
        <v>2.61</v>
      </c>
      <c r="I201" s="202"/>
      <c r="J201" s="198"/>
      <c r="K201" s="198"/>
      <c r="L201" s="203"/>
      <c r="M201" s="204"/>
      <c r="N201" s="205"/>
      <c r="O201" s="205"/>
      <c r="P201" s="205"/>
      <c r="Q201" s="205"/>
      <c r="R201" s="205"/>
      <c r="S201" s="205"/>
      <c r="T201" s="206"/>
      <c r="AT201" s="207" t="s">
        <v>158</v>
      </c>
      <c r="AU201" s="207" t="s">
        <v>83</v>
      </c>
      <c r="AV201" s="11" t="s">
        <v>83</v>
      </c>
      <c r="AW201" s="11" t="s">
        <v>38</v>
      </c>
      <c r="AX201" s="11" t="s">
        <v>75</v>
      </c>
      <c r="AY201" s="207" t="s">
        <v>143</v>
      </c>
    </row>
    <row r="202" spans="2:51" s="12" customFormat="1" ht="13.5">
      <c r="B202" s="212"/>
      <c r="C202" s="213"/>
      <c r="D202" s="193" t="s">
        <v>158</v>
      </c>
      <c r="E202" s="214" t="s">
        <v>20</v>
      </c>
      <c r="F202" s="215" t="s">
        <v>198</v>
      </c>
      <c r="G202" s="213"/>
      <c r="H202" s="216">
        <v>18.576</v>
      </c>
      <c r="I202" s="217"/>
      <c r="J202" s="213"/>
      <c r="K202" s="213"/>
      <c r="L202" s="218"/>
      <c r="M202" s="219"/>
      <c r="N202" s="220"/>
      <c r="O202" s="220"/>
      <c r="P202" s="220"/>
      <c r="Q202" s="220"/>
      <c r="R202" s="220"/>
      <c r="S202" s="220"/>
      <c r="T202" s="221"/>
      <c r="AT202" s="222" t="s">
        <v>158</v>
      </c>
      <c r="AU202" s="222" t="s">
        <v>83</v>
      </c>
      <c r="AV202" s="12" t="s">
        <v>150</v>
      </c>
      <c r="AW202" s="12" t="s">
        <v>38</v>
      </c>
      <c r="AX202" s="12" t="s">
        <v>23</v>
      </c>
      <c r="AY202" s="222" t="s">
        <v>143</v>
      </c>
    </row>
    <row r="203" spans="2:65" s="1" customFormat="1" ht="28.9" customHeight="1">
      <c r="B203" s="33"/>
      <c r="C203" s="181" t="s">
        <v>347</v>
      </c>
      <c r="D203" s="181" t="s">
        <v>145</v>
      </c>
      <c r="E203" s="182" t="s">
        <v>348</v>
      </c>
      <c r="F203" s="183" t="s">
        <v>349</v>
      </c>
      <c r="G203" s="184" t="s">
        <v>163</v>
      </c>
      <c r="H203" s="185">
        <v>38.796</v>
      </c>
      <c r="I203" s="186"/>
      <c r="J203" s="187">
        <f>ROUND(I203*H203,2)</f>
        <v>0</v>
      </c>
      <c r="K203" s="183" t="s">
        <v>149</v>
      </c>
      <c r="L203" s="53"/>
      <c r="M203" s="188" t="s">
        <v>20</v>
      </c>
      <c r="N203" s="189" t="s">
        <v>46</v>
      </c>
      <c r="O203" s="34"/>
      <c r="P203" s="190">
        <f>O203*H203</f>
        <v>0</v>
      </c>
      <c r="Q203" s="190">
        <v>0</v>
      </c>
      <c r="R203" s="190">
        <f>Q203*H203</f>
        <v>0</v>
      </c>
      <c r="S203" s="190">
        <v>2.2</v>
      </c>
      <c r="T203" s="191">
        <f>S203*H203</f>
        <v>85.3512</v>
      </c>
      <c r="AR203" s="16" t="s">
        <v>150</v>
      </c>
      <c r="AT203" s="16" t="s">
        <v>145</v>
      </c>
      <c r="AU203" s="16" t="s">
        <v>83</v>
      </c>
      <c r="AY203" s="16" t="s">
        <v>143</v>
      </c>
      <c r="BE203" s="192">
        <f>IF(N203="základní",J203,0)</f>
        <v>0</v>
      </c>
      <c r="BF203" s="192">
        <f>IF(N203="snížená",J203,0)</f>
        <v>0</v>
      </c>
      <c r="BG203" s="192">
        <f>IF(N203="zákl. přenesená",J203,0)</f>
        <v>0</v>
      </c>
      <c r="BH203" s="192">
        <f>IF(N203="sníž. přenesená",J203,0)</f>
        <v>0</v>
      </c>
      <c r="BI203" s="192">
        <f>IF(N203="nulová",J203,0)</f>
        <v>0</v>
      </c>
      <c r="BJ203" s="16" t="s">
        <v>23</v>
      </c>
      <c r="BK203" s="192">
        <f>ROUND(I203*H203,2)</f>
        <v>0</v>
      </c>
      <c r="BL203" s="16" t="s">
        <v>150</v>
      </c>
      <c r="BM203" s="16" t="s">
        <v>350</v>
      </c>
    </row>
    <row r="204" spans="2:51" s="11" customFormat="1" ht="13.5">
      <c r="B204" s="197"/>
      <c r="C204" s="198"/>
      <c r="D204" s="193" t="s">
        <v>158</v>
      </c>
      <c r="E204" s="199" t="s">
        <v>20</v>
      </c>
      <c r="F204" s="200" t="s">
        <v>351</v>
      </c>
      <c r="G204" s="198"/>
      <c r="H204" s="201">
        <v>38.796</v>
      </c>
      <c r="I204" s="202"/>
      <c r="J204" s="198"/>
      <c r="K204" s="198"/>
      <c r="L204" s="203"/>
      <c r="M204" s="204"/>
      <c r="N204" s="205"/>
      <c r="O204" s="205"/>
      <c r="P204" s="205"/>
      <c r="Q204" s="205"/>
      <c r="R204" s="205"/>
      <c r="S204" s="205"/>
      <c r="T204" s="206"/>
      <c r="AT204" s="207" t="s">
        <v>158</v>
      </c>
      <c r="AU204" s="207" t="s">
        <v>83</v>
      </c>
      <c r="AV204" s="11" t="s">
        <v>83</v>
      </c>
      <c r="AW204" s="11" t="s">
        <v>38</v>
      </c>
      <c r="AX204" s="11" t="s">
        <v>23</v>
      </c>
      <c r="AY204" s="207" t="s">
        <v>143</v>
      </c>
    </row>
    <row r="205" spans="2:65" s="1" customFormat="1" ht="28.9" customHeight="1">
      <c r="B205" s="33"/>
      <c r="C205" s="181" t="s">
        <v>352</v>
      </c>
      <c r="D205" s="181" t="s">
        <v>145</v>
      </c>
      <c r="E205" s="182" t="s">
        <v>353</v>
      </c>
      <c r="F205" s="183" t="s">
        <v>354</v>
      </c>
      <c r="G205" s="184" t="s">
        <v>148</v>
      </c>
      <c r="H205" s="185">
        <v>3.6</v>
      </c>
      <c r="I205" s="186"/>
      <c r="J205" s="187">
        <f>ROUND(I205*H205,2)</f>
        <v>0</v>
      </c>
      <c r="K205" s="183" t="s">
        <v>149</v>
      </c>
      <c r="L205" s="53"/>
      <c r="M205" s="188" t="s">
        <v>20</v>
      </c>
      <c r="N205" s="189" t="s">
        <v>46</v>
      </c>
      <c r="O205" s="34"/>
      <c r="P205" s="190">
        <f>O205*H205</f>
        <v>0</v>
      </c>
      <c r="Q205" s="190">
        <v>0</v>
      </c>
      <c r="R205" s="190">
        <f>Q205*H205</f>
        <v>0</v>
      </c>
      <c r="S205" s="190">
        <v>0.038</v>
      </c>
      <c r="T205" s="191">
        <f>S205*H205</f>
        <v>0.1368</v>
      </c>
      <c r="AR205" s="16" t="s">
        <v>150</v>
      </c>
      <c r="AT205" s="16" t="s">
        <v>145</v>
      </c>
      <c r="AU205" s="16" t="s">
        <v>83</v>
      </c>
      <c r="AY205" s="16" t="s">
        <v>143</v>
      </c>
      <c r="BE205" s="192">
        <f>IF(N205="základní",J205,0)</f>
        <v>0</v>
      </c>
      <c r="BF205" s="192">
        <f>IF(N205="snížená",J205,0)</f>
        <v>0</v>
      </c>
      <c r="BG205" s="192">
        <f>IF(N205="zákl. přenesená",J205,0)</f>
        <v>0</v>
      </c>
      <c r="BH205" s="192">
        <f>IF(N205="sníž. přenesená",J205,0)</f>
        <v>0</v>
      </c>
      <c r="BI205" s="192">
        <f>IF(N205="nulová",J205,0)</f>
        <v>0</v>
      </c>
      <c r="BJ205" s="16" t="s">
        <v>23</v>
      </c>
      <c r="BK205" s="192">
        <f>ROUND(I205*H205,2)</f>
        <v>0</v>
      </c>
      <c r="BL205" s="16" t="s">
        <v>150</v>
      </c>
      <c r="BM205" s="16" t="s">
        <v>355</v>
      </c>
    </row>
    <row r="206" spans="2:47" s="1" customFormat="1" ht="27">
      <c r="B206" s="33"/>
      <c r="C206" s="55"/>
      <c r="D206" s="195" t="s">
        <v>152</v>
      </c>
      <c r="E206" s="55"/>
      <c r="F206" s="196" t="s">
        <v>356</v>
      </c>
      <c r="G206" s="55"/>
      <c r="H206" s="55"/>
      <c r="I206" s="151"/>
      <c r="J206" s="55"/>
      <c r="K206" s="55"/>
      <c r="L206" s="53"/>
      <c r="M206" s="70"/>
      <c r="N206" s="34"/>
      <c r="O206" s="34"/>
      <c r="P206" s="34"/>
      <c r="Q206" s="34"/>
      <c r="R206" s="34"/>
      <c r="S206" s="34"/>
      <c r="T206" s="71"/>
      <c r="AT206" s="16" t="s">
        <v>152</v>
      </c>
      <c r="AU206" s="16" t="s">
        <v>83</v>
      </c>
    </row>
    <row r="207" spans="2:51" s="11" customFormat="1" ht="13.5">
      <c r="B207" s="197"/>
      <c r="C207" s="198"/>
      <c r="D207" s="193" t="s">
        <v>158</v>
      </c>
      <c r="E207" s="199" t="s">
        <v>20</v>
      </c>
      <c r="F207" s="200" t="s">
        <v>357</v>
      </c>
      <c r="G207" s="198"/>
      <c r="H207" s="201">
        <v>3.6</v>
      </c>
      <c r="I207" s="202"/>
      <c r="J207" s="198"/>
      <c r="K207" s="198"/>
      <c r="L207" s="203"/>
      <c r="M207" s="204"/>
      <c r="N207" s="205"/>
      <c r="O207" s="205"/>
      <c r="P207" s="205"/>
      <c r="Q207" s="205"/>
      <c r="R207" s="205"/>
      <c r="S207" s="205"/>
      <c r="T207" s="206"/>
      <c r="AT207" s="207" t="s">
        <v>158</v>
      </c>
      <c r="AU207" s="207" t="s">
        <v>83</v>
      </c>
      <c r="AV207" s="11" t="s">
        <v>83</v>
      </c>
      <c r="AW207" s="11" t="s">
        <v>38</v>
      </c>
      <c r="AX207" s="11" t="s">
        <v>23</v>
      </c>
      <c r="AY207" s="207" t="s">
        <v>143</v>
      </c>
    </row>
    <row r="208" spans="2:65" s="1" customFormat="1" ht="28.9" customHeight="1">
      <c r="B208" s="33"/>
      <c r="C208" s="181" t="s">
        <v>358</v>
      </c>
      <c r="D208" s="181" t="s">
        <v>145</v>
      </c>
      <c r="E208" s="182" t="s">
        <v>359</v>
      </c>
      <c r="F208" s="183" t="s">
        <v>360</v>
      </c>
      <c r="G208" s="184" t="s">
        <v>148</v>
      </c>
      <c r="H208" s="185">
        <v>16.8</v>
      </c>
      <c r="I208" s="186"/>
      <c r="J208" s="187">
        <f>ROUND(I208*H208,2)</f>
        <v>0</v>
      </c>
      <c r="K208" s="183" t="s">
        <v>149</v>
      </c>
      <c r="L208" s="53"/>
      <c r="M208" s="188" t="s">
        <v>20</v>
      </c>
      <c r="N208" s="189" t="s">
        <v>46</v>
      </c>
      <c r="O208" s="34"/>
      <c r="P208" s="190">
        <f>O208*H208</f>
        <v>0</v>
      </c>
      <c r="Q208" s="190">
        <v>0</v>
      </c>
      <c r="R208" s="190">
        <f>Q208*H208</f>
        <v>0</v>
      </c>
      <c r="S208" s="190">
        <v>0.076</v>
      </c>
      <c r="T208" s="191">
        <f>S208*H208</f>
        <v>1.2768</v>
      </c>
      <c r="AR208" s="16" t="s">
        <v>150</v>
      </c>
      <c r="AT208" s="16" t="s">
        <v>145</v>
      </c>
      <c r="AU208" s="16" t="s">
        <v>83</v>
      </c>
      <c r="AY208" s="16" t="s">
        <v>143</v>
      </c>
      <c r="BE208" s="192">
        <f>IF(N208="základní",J208,0)</f>
        <v>0</v>
      </c>
      <c r="BF208" s="192">
        <f>IF(N208="snížená",J208,0)</f>
        <v>0</v>
      </c>
      <c r="BG208" s="192">
        <f>IF(N208="zákl. přenesená",J208,0)</f>
        <v>0</v>
      </c>
      <c r="BH208" s="192">
        <f>IF(N208="sníž. přenesená",J208,0)</f>
        <v>0</v>
      </c>
      <c r="BI208" s="192">
        <f>IF(N208="nulová",J208,0)</f>
        <v>0</v>
      </c>
      <c r="BJ208" s="16" t="s">
        <v>23</v>
      </c>
      <c r="BK208" s="192">
        <f>ROUND(I208*H208,2)</f>
        <v>0</v>
      </c>
      <c r="BL208" s="16" t="s">
        <v>150</v>
      </c>
      <c r="BM208" s="16" t="s">
        <v>361</v>
      </c>
    </row>
    <row r="209" spans="2:47" s="1" customFormat="1" ht="40.5">
      <c r="B209" s="33"/>
      <c r="C209" s="55"/>
      <c r="D209" s="195" t="s">
        <v>152</v>
      </c>
      <c r="E209" s="55"/>
      <c r="F209" s="196" t="s">
        <v>362</v>
      </c>
      <c r="G209" s="55"/>
      <c r="H209" s="55"/>
      <c r="I209" s="151"/>
      <c r="J209" s="55"/>
      <c r="K209" s="55"/>
      <c r="L209" s="53"/>
      <c r="M209" s="70"/>
      <c r="N209" s="34"/>
      <c r="O209" s="34"/>
      <c r="P209" s="34"/>
      <c r="Q209" s="34"/>
      <c r="R209" s="34"/>
      <c r="S209" s="34"/>
      <c r="T209" s="71"/>
      <c r="AT209" s="16" t="s">
        <v>152</v>
      </c>
      <c r="AU209" s="16" t="s">
        <v>83</v>
      </c>
    </row>
    <row r="210" spans="2:51" s="11" customFormat="1" ht="13.5">
      <c r="B210" s="197"/>
      <c r="C210" s="198"/>
      <c r="D210" s="195" t="s">
        <v>158</v>
      </c>
      <c r="E210" s="209" t="s">
        <v>20</v>
      </c>
      <c r="F210" s="210" t="s">
        <v>363</v>
      </c>
      <c r="G210" s="198"/>
      <c r="H210" s="211">
        <v>12.6</v>
      </c>
      <c r="I210" s="202"/>
      <c r="J210" s="198"/>
      <c r="K210" s="198"/>
      <c r="L210" s="203"/>
      <c r="M210" s="204"/>
      <c r="N210" s="205"/>
      <c r="O210" s="205"/>
      <c r="P210" s="205"/>
      <c r="Q210" s="205"/>
      <c r="R210" s="205"/>
      <c r="S210" s="205"/>
      <c r="T210" s="206"/>
      <c r="AT210" s="207" t="s">
        <v>158</v>
      </c>
      <c r="AU210" s="207" t="s">
        <v>83</v>
      </c>
      <c r="AV210" s="11" t="s">
        <v>83</v>
      </c>
      <c r="AW210" s="11" t="s">
        <v>38</v>
      </c>
      <c r="AX210" s="11" t="s">
        <v>75</v>
      </c>
      <c r="AY210" s="207" t="s">
        <v>143</v>
      </c>
    </row>
    <row r="211" spans="2:51" s="11" customFormat="1" ht="13.5">
      <c r="B211" s="197"/>
      <c r="C211" s="198"/>
      <c r="D211" s="195" t="s">
        <v>158</v>
      </c>
      <c r="E211" s="209" t="s">
        <v>20</v>
      </c>
      <c r="F211" s="210" t="s">
        <v>364</v>
      </c>
      <c r="G211" s="198"/>
      <c r="H211" s="211">
        <v>4.2</v>
      </c>
      <c r="I211" s="202"/>
      <c r="J211" s="198"/>
      <c r="K211" s="198"/>
      <c r="L211" s="203"/>
      <c r="M211" s="204"/>
      <c r="N211" s="205"/>
      <c r="O211" s="205"/>
      <c r="P211" s="205"/>
      <c r="Q211" s="205"/>
      <c r="R211" s="205"/>
      <c r="S211" s="205"/>
      <c r="T211" s="206"/>
      <c r="AT211" s="207" t="s">
        <v>158</v>
      </c>
      <c r="AU211" s="207" t="s">
        <v>83</v>
      </c>
      <c r="AV211" s="11" t="s">
        <v>83</v>
      </c>
      <c r="AW211" s="11" t="s">
        <v>38</v>
      </c>
      <c r="AX211" s="11" t="s">
        <v>75</v>
      </c>
      <c r="AY211" s="207" t="s">
        <v>143</v>
      </c>
    </row>
    <row r="212" spans="2:51" s="12" customFormat="1" ht="13.5">
      <c r="B212" s="212"/>
      <c r="C212" s="213"/>
      <c r="D212" s="193" t="s">
        <v>158</v>
      </c>
      <c r="E212" s="214" t="s">
        <v>20</v>
      </c>
      <c r="F212" s="215" t="s">
        <v>198</v>
      </c>
      <c r="G212" s="213"/>
      <c r="H212" s="216">
        <v>16.8</v>
      </c>
      <c r="I212" s="217"/>
      <c r="J212" s="213"/>
      <c r="K212" s="213"/>
      <c r="L212" s="218"/>
      <c r="M212" s="219"/>
      <c r="N212" s="220"/>
      <c r="O212" s="220"/>
      <c r="P212" s="220"/>
      <c r="Q212" s="220"/>
      <c r="R212" s="220"/>
      <c r="S212" s="220"/>
      <c r="T212" s="221"/>
      <c r="AT212" s="222" t="s">
        <v>158</v>
      </c>
      <c r="AU212" s="222" t="s">
        <v>83</v>
      </c>
      <c r="AV212" s="12" t="s">
        <v>150</v>
      </c>
      <c r="AW212" s="12" t="s">
        <v>38</v>
      </c>
      <c r="AX212" s="12" t="s">
        <v>23</v>
      </c>
      <c r="AY212" s="222" t="s">
        <v>143</v>
      </c>
    </row>
    <row r="213" spans="2:65" s="1" customFormat="1" ht="28.9" customHeight="1">
      <c r="B213" s="33"/>
      <c r="C213" s="181" t="s">
        <v>365</v>
      </c>
      <c r="D213" s="181" t="s">
        <v>145</v>
      </c>
      <c r="E213" s="182" t="s">
        <v>366</v>
      </c>
      <c r="F213" s="183" t="s">
        <v>367</v>
      </c>
      <c r="G213" s="184" t="s">
        <v>148</v>
      </c>
      <c r="H213" s="185">
        <v>38.88</v>
      </c>
      <c r="I213" s="186"/>
      <c r="J213" s="187">
        <f>ROUND(I213*H213,2)</f>
        <v>0</v>
      </c>
      <c r="K213" s="183" t="s">
        <v>149</v>
      </c>
      <c r="L213" s="53"/>
      <c r="M213" s="188" t="s">
        <v>20</v>
      </c>
      <c r="N213" s="189" t="s">
        <v>46</v>
      </c>
      <c r="O213" s="34"/>
      <c r="P213" s="190">
        <f>O213*H213</f>
        <v>0</v>
      </c>
      <c r="Q213" s="190">
        <v>0</v>
      </c>
      <c r="R213" s="190">
        <f>Q213*H213</f>
        <v>0</v>
      </c>
      <c r="S213" s="190">
        <v>0.066</v>
      </c>
      <c r="T213" s="191">
        <f>S213*H213</f>
        <v>2.5660800000000004</v>
      </c>
      <c r="AR213" s="16" t="s">
        <v>150</v>
      </c>
      <c r="AT213" s="16" t="s">
        <v>145</v>
      </c>
      <c r="AU213" s="16" t="s">
        <v>83</v>
      </c>
      <c r="AY213" s="16" t="s">
        <v>143</v>
      </c>
      <c r="BE213" s="192">
        <f>IF(N213="základní",J213,0)</f>
        <v>0</v>
      </c>
      <c r="BF213" s="192">
        <f>IF(N213="snížená",J213,0)</f>
        <v>0</v>
      </c>
      <c r="BG213" s="192">
        <f>IF(N213="zákl. přenesená",J213,0)</f>
        <v>0</v>
      </c>
      <c r="BH213" s="192">
        <f>IF(N213="sníž. přenesená",J213,0)</f>
        <v>0</v>
      </c>
      <c r="BI213" s="192">
        <f>IF(N213="nulová",J213,0)</f>
        <v>0</v>
      </c>
      <c r="BJ213" s="16" t="s">
        <v>23</v>
      </c>
      <c r="BK213" s="192">
        <f>ROUND(I213*H213,2)</f>
        <v>0</v>
      </c>
      <c r="BL213" s="16" t="s">
        <v>150</v>
      </c>
      <c r="BM213" s="16" t="s">
        <v>368</v>
      </c>
    </row>
    <row r="214" spans="2:47" s="1" customFormat="1" ht="40.5">
      <c r="B214" s="33"/>
      <c r="C214" s="55"/>
      <c r="D214" s="195" t="s">
        <v>152</v>
      </c>
      <c r="E214" s="55"/>
      <c r="F214" s="196" t="s">
        <v>362</v>
      </c>
      <c r="G214" s="55"/>
      <c r="H214" s="55"/>
      <c r="I214" s="151"/>
      <c r="J214" s="55"/>
      <c r="K214" s="55"/>
      <c r="L214" s="53"/>
      <c r="M214" s="70"/>
      <c r="N214" s="34"/>
      <c r="O214" s="34"/>
      <c r="P214" s="34"/>
      <c r="Q214" s="34"/>
      <c r="R214" s="34"/>
      <c r="S214" s="34"/>
      <c r="T214" s="71"/>
      <c r="AT214" s="16" t="s">
        <v>152</v>
      </c>
      <c r="AU214" s="16" t="s">
        <v>83</v>
      </c>
    </row>
    <row r="215" spans="2:51" s="11" customFormat="1" ht="13.5">
      <c r="B215" s="197"/>
      <c r="C215" s="198"/>
      <c r="D215" s="193" t="s">
        <v>158</v>
      </c>
      <c r="E215" s="199" t="s">
        <v>20</v>
      </c>
      <c r="F215" s="200" t="s">
        <v>369</v>
      </c>
      <c r="G215" s="198"/>
      <c r="H215" s="201">
        <v>38.88</v>
      </c>
      <c r="I215" s="202"/>
      <c r="J215" s="198"/>
      <c r="K215" s="198"/>
      <c r="L215" s="203"/>
      <c r="M215" s="204"/>
      <c r="N215" s="205"/>
      <c r="O215" s="205"/>
      <c r="P215" s="205"/>
      <c r="Q215" s="205"/>
      <c r="R215" s="205"/>
      <c r="S215" s="205"/>
      <c r="T215" s="206"/>
      <c r="AT215" s="207" t="s">
        <v>158</v>
      </c>
      <c r="AU215" s="207" t="s">
        <v>83</v>
      </c>
      <c r="AV215" s="11" t="s">
        <v>83</v>
      </c>
      <c r="AW215" s="11" t="s">
        <v>38</v>
      </c>
      <c r="AX215" s="11" t="s">
        <v>23</v>
      </c>
      <c r="AY215" s="207" t="s">
        <v>143</v>
      </c>
    </row>
    <row r="216" spans="2:65" s="1" customFormat="1" ht="40.15" customHeight="1">
      <c r="B216" s="33"/>
      <c r="C216" s="181" t="s">
        <v>370</v>
      </c>
      <c r="D216" s="181" t="s">
        <v>145</v>
      </c>
      <c r="E216" s="182" t="s">
        <v>371</v>
      </c>
      <c r="F216" s="183" t="s">
        <v>372</v>
      </c>
      <c r="G216" s="184" t="s">
        <v>163</v>
      </c>
      <c r="H216" s="185">
        <v>0.15</v>
      </c>
      <c r="I216" s="186"/>
      <c r="J216" s="187">
        <f>ROUND(I216*H216,2)</f>
        <v>0</v>
      </c>
      <c r="K216" s="183" t="s">
        <v>149</v>
      </c>
      <c r="L216" s="53"/>
      <c r="M216" s="188" t="s">
        <v>20</v>
      </c>
      <c r="N216" s="189" t="s">
        <v>46</v>
      </c>
      <c r="O216" s="34"/>
      <c r="P216" s="190">
        <f>O216*H216</f>
        <v>0</v>
      </c>
      <c r="Q216" s="190">
        <v>0</v>
      </c>
      <c r="R216" s="190">
        <f>Q216*H216</f>
        <v>0</v>
      </c>
      <c r="S216" s="190">
        <v>1.8</v>
      </c>
      <c r="T216" s="191">
        <f>S216*H216</f>
        <v>0.27</v>
      </c>
      <c r="AR216" s="16" t="s">
        <v>150</v>
      </c>
      <c r="AT216" s="16" t="s">
        <v>145</v>
      </c>
      <c r="AU216" s="16" t="s">
        <v>83</v>
      </c>
      <c r="AY216" s="16" t="s">
        <v>143</v>
      </c>
      <c r="BE216" s="192">
        <f>IF(N216="základní",J216,0)</f>
        <v>0</v>
      </c>
      <c r="BF216" s="192">
        <f>IF(N216="snížená",J216,0)</f>
        <v>0</v>
      </c>
      <c r="BG216" s="192">
        <f>IF(N216="zákl. přenesená",J216,0)</f>
        <v>0</v>
      </c>
      <c r="BH216" s="192">
        <f>IF(N216="sníž. přenesená",J216,0)</f>
        <v>0</v>
      </c>
      <c r="BI216" s="192">
        <f>IF(N216="nulová",J216,0)</f>
        <v>0</v>
      </c>
      <c r="BJ216" s="16" t="s">
        <v>23</v>
      </c>
      <c r="BK216" s="192">
        <f>ROUND(I216*H216,2)</f>
        <v>0</v>
      </c>
      <c r="BL216" s="16" t="s">
        <v>150</v>
      </c>
      <c r="BM216" s="16" t="s">
        <v>373</v>
      </c>
    </row>
    <row r="217" spans="2:51" s="11" customFormat="1" ht="13.5">
      <c r="B217" s="197"/>
      <c r="C217" s="198"/>
      <c r="D217" s="193" t="s">
        <v>158</v>
      </c>
      <c r="E217" s="199" t="s">
        <v>20</v>
      </c>
      <c r="F217" s="200" t="s">
        <v>374</v>
      </c>
      <c r="G217" s="198"/>
      <c r="H217" s="201">
        <v>0.15</v>
      </c>
      <c r="I217" s="202"/>
      <c r="J217" s="198"/>
      <c r="K217" s="198"/>
      <c r="L217" s="203"/>
      <c r="M217" s="204"/>
      <c r="N217" s="205"/>
      <c r="O217" s="205"/>
      <c r="P217" s="205"/>
      <c r="Q217" s="205"/>
      <c r="R217" s="205"/>
      <c r="S217" s="205"/>
      <c r="T217" s="206"/>
      <c r="AT217" s="207" t="s">
        <v>158</v>
      </c>
      <c r="AU217" s="207" t="s">
        <v>83</v>
      </c>
      <c r="AV217" s="11" t="s">
        <v>83</v>
      </c>
      <c r="AW217" s="11" t="s">
        <v>38</v>
      </c>
      <c r="AX217" s="11" t="s">
        <v>23</v>
      </c>
      <c r="AY217" s="207" t="s">
        <v>143</v>
      </c>
    </row>
    <row r="218" spans="2:65" s="1" customFormat="1" ht="40.15" customHeight="1">
      <c r="B218" s="33"/>
      <c r="C218" s="181" t="s">
        <v>375</v>
      </c>
      <c r="D218" s="181" t="s">
        <v>145</v>
      </c>
      <c r="E218" s="182" t="s">
        <v>376</v>
      </c>
      <c r="F218" s="183" t="s">
        <v>377</v>
      </c>
      <c r="G218" s="184" t="s">
        <v>163</v>
      </c>
      <c r="H218" s="185">
        <v>1.2</v>
      </c>
      <c r="I218" s="186"/>
      <c r="J218" s="187">
        <f>ROUND(I218*H218,2)</f>
        <v>0</v>
      </c>
      <c r="K218" s="183" t="s">
        <v>149</v>
      </c>
      <c r="L218" s="53"/>
      <c r="M218" s="188" t="s">
        <v>20</v>
      </c>
      <c r="N218" s="189" t="s">
        <v>46</v>
      </c>
      <c r="O218" s="34"/>
      <c r="P218" s="190">
        <f>O218*H218</f>
        <v>0</v>
      </c>
      <c r="Q218" s="190">
        <v>0</v>
      </c>
      <c r="R218" s="190">
        <f>Q218*H218</f>
        <v>0</v>
      </c>
      <c r="S218" s="190">
        <v>1.8</v>
      </c>
      <c r="T218" s="191">
        <f>S218*H218</f>
        <v>2.16</v>
      </c>
      <c r="AR218" s="16" t="s">
        <v>150</v>
      </c>
      <c r="AT218" s="16" t="s">
        <v>145</v>
      </c>
      <c r="AU218" s="16" t="s">
        <v>83</v>
      </c>
      <c r="AY218" s="16" t="s">
        <v>143</v>
      </c>
      <c r="BE218" s="192">
        <f>IF(N218="základní",J218,0)</f>
        <v>0</v>
      </c>
      <c r="BF218" s="192">
        <f>IF(N218="snížená",J218,0)</f>
        <v>0</v>
      </c>
      <c r="BG218" s="192">
        <f>IF(N218="zákl. přenesená",J218,0)</f>
        <v>0</v>
      </c>
      <c r="BH218" s="192">
        <f>IF(N218="sníž. přenesená",J218,0)</f>
        <v>0</v>
      </c>
      <c r="BI218" s="192">
        <f>IF(N218="nulová",J218,0)</f>
        <v>0</v>
      </c>
      <c r="BJ218" s="16" t="s">
        <v>23</v>
      </c>
      <c r="BK218" s="192">
        <f>ROUND(I218*H218,2)</f>
        <v>0</v>
      </c>
      <c r="BL218" s="16" t="s">
        <v>150</v>
      </c>
      <c r="BM218" s="16" t="s">
        <v>378</v>
      </c>
    </row>
    <row r="219" spans="2:51" s="11" customFormat="1" ht="13.5">
      <c r="B219" s="197"/>
      <c r="C219" s="198"/>
      <c r="D219" s="193" t="s">
        <v>158</v>
      </c>
      <c r="E219" s="199" t="s">
        <v>20</v>
      </c>
      <c r="F219" s="200" t="s">
        <v>379</v>
      </c>
      <c r="G219" s="198"/>
      <c r="H219" s="201">
        <v>1.2</v>
      </c>
      <c r="I219" s="202"/>
      <c r="J219" s="198"/>
      <c r="K219" s="198"/>
      <c r="L219" s="203"/>
      <c r="M219" s="204"/>
      <c r="N219" s="205"/>
      <c r="O219" s="205"/>
      <c r="P219" s="205"/>
      <c r="Q219" s="205"/>
      <c r="R219" s="205"/>
      <c r="S219" s="205"/>
      <c r="T219" s="206"/>
      <c r="AT219" s="207" t="s">
        <v>158</v>
      </c>
      <c r="AU219" s="207" t="s">
        <v>83</v>
      </c>
      <c r="AV219" s="11" t="s">
        <v>83</v>
      </c>
      <c r="AW219" s="11" t="s">
        <v>38</v>
      </c>
      <c r="AX219" s="11" t="s">
        <v>23</v>
      </c>
      <c r="AY219" s="207" t="s">
        <v>143</v>
      </c>
    </row>
    <row r="220" spans="2:65" s="1" customFormat="1" ht="40.15" customHeight="1">
      <c r="B220" s="33"/>
      <c r="C220" s="181" t="s">
        <v>380</v>
      </c>
      <c r="D220" s="181" t="s">
        <v>145</v>
      </c>
      <c r="E220" s="182" t="s">
        <v>381</v>
      </c>
      <c r="F220" s="183" t="s">
        <v>382</v>
      </c>
      <c r="G220" s="184" t="s">
        <v>225</v>
      </c>
      <c r="H220" s="185">
        <v>8.2</v>
      </c>
      <c r="I220" s="186"/>
      <c r="J220" s="187">
        <f>ROUND(I220*H220,2)</f>
        <v>0</v>
      </c>
      <c r="K220" s="183" t="s">
        <v>149</v>
      </c>
      <c r="L220" s="53"/>
      <c r="M220" s="188" t="s">
        <v>20</v>
      </c>
      <c r="N220" s="189" t="s">
        <v>46</v>
      </c>
      <c r="O220" s="34"/>
      <c r="P220" s="190">
        <f>O220*H220</f>
        <v>0</v>
      </c>
      <c r="Q220" s="190">
        <v>0</v>
      </c>
      <c r="R220" s="190">
        <f>Q220*H220</f>
        <v>0</v>
      </c>
      <c r="S220" s="190">
        <v>0.042</v>
      </c>
      <c r="T220" s="191">
        <f>S220*H220</f>
        <v>0.3444</v>
      </c>
      <c r="AR220" s="16" t="s">
        <v>150</v>
      </c>
      <c r="AT220" s="16" t="s">
        <v>145</v>
      </c>
      <c r="AU220" s="16" t="s">
        <v>83</v>
      </c>
      <c r="AY220" s="16" t="s">
        <v>143</v>
      </c>
      <c r="BE220" s="192">
        <f>IF(N220="základní",J220,0)</f>
        <v>0</v>
      </c>
      <c r="BF220" s="192">
        <f>IF(N220="snížená",J220,0)</f>
        <v>0</v>
      </c>
      <c r="BG220" s="192">
        <f>IF(N220="zákl. přenesená",J220,0)</f>
        <v>0</v>
      </c>
      <c r="BH220" s="192">
        <f>IF(N220="sníž. přenesená",J220,0)</f>
        <v>0</v>
      </c>
      <c r="BI220" s="192">
        <f>IF(N220="nulová",J220,0)</f>
        <v>0</v>
      </c>
      <c r="BJ220" s="16" t="s">
        <v>23</v>
      </c>
      <c r="BK220" s="192">
        <f>ROUND(I220*H220,2)</f>
        <v>0</v>
      </c>
      <c r="BL220" s="16" t="s">
        <v>150</v>
      </c>
      <c r="BM220" s="16" t="s">
        <v>383</v>
      </c>
    </row>
    <row r="221" spans="2:51" s="11" customFormat="1" ht="13.5">
      <c r="B221" s="197"/>
      <c r="C221" s="198"/>
      <c r="D221" s="195" t="s">
        <v>158</v>
      </c>
      <c r="E221" s="209" t="s">
        <v>20</v>
      </c>
      <c r="F221" s="210" t="s">
        <v>384</v>
      </c>
      <c r="G221" s="198"/>
      <c r="H221" s="211">
        <v>2.6</v>
      </c>
      <c r="I221" s="202"/>
      <c r="J221" s="198"/>
      <c r="K221" s="198"/>
      <c r="L221" s="203"/>
      <c r="M221" s="204"/>
      <c r="N221" s="205"/>
      <c r="O221" s="205"/>
      <c r="P221" s="205"/>
      <c r="Q221" s="205"/>
      <c r="R221" s="205"/>
      <c r="S221" s="205"/>
      <c r="T221" s="206"/>
      <c r="AT221" s="207" t="s">
        <v>158</v>
      </c>
      <c r="AU221" s="207" t="s">
        <v>83</v>
      </c>
      <c r="AV221" s="11" t="s">
        <v>83</v>
      </c>
      <c r="AW221" s="11" t="s">
        <v>38</v>
      </c>
      <c r="AX221" s="11" t="s">
        <v>75</v>
      </c>
      <c r="AY221" s="207" t="s">
        <v>143</v>
      </c>
    </row>
    <row r="222" spans="2:51" s="11" customFormat="1" ht="13.5">
      <c r="B222" s="197"/>
      <c r="C222" s="198"/>
      <c r="D222" s="195" t="s">
        <v>158</v>
      </c>
      <c r="E222" s="209" t="s">
        <v>20</v>
      </c>
      <c r="F222" s="210" t="s">
        <v>385</v>
      </c>
      <c r="G222" s="198"/>
      <c r="H222" s="211">
        <v>3</v>
      </c>
      <c r="I222" s="202"/>
      <c r="J222" s="198"/>
      <c r="K222" s="198"/>
      <c r="L222" s="203"/>
      <c r="M222" s="204"/>
      <c r="N222" s="205"/>
      <c r="O222" s="205"/>
      <c r="P222" s="205"/>
      <c r="Q222" s="205"/>
      <c r="R222" s="205"/>
      <c r="S222" s="205"/>
      <c r="T222" s="206"/>
      <c r="AT222" s="207" t="s">
        <v>158</v>
      </c>
      <c r="AU222" s="207" t="s">
        <v>83</v>
      </c>
      <c r="AV222" s="11" t="s">
        <v>83</v>
      </c>
      <c r="AW222" s="11" t="s">
        <v>38</v>
      </c>
      <c r="AX222" s="11" t="s">
        <v>75</v>
      </c>
      <c r="AY222" s="207" t="s">
        <v>143</v>
      </c>
    </row>
    <row r="223" spans="2:51" s="11" customFormat="1" ht="13.5">
      <c r="B223" s="197"/>
      <c r="C223" s="198"/>
      <c r="D223" s="195" t="s">
        <v>158</v>
      </c>
      <c r="E223" s="209" t="s">
        <v>20</v>
      </c>
      <c r="F223" s="210" t="s">
        <v>384</v>
      </c>
      <c r="G223" s="198"/>
      <c r="H223" s="211">
        <v>2.6</v>
      </c>
      <c r="I223" s="202"/>
      <c r="J223" s="198"/>
      <c r="K223" s="198"/>
      <c r="L223" s="203"/>
      <c r="M223" s="204"/>
      <c r="N223" s="205"/>
      <c r="O223" s="205"/>
      <c r="P223" s="205"/>
      <c r="Q223" s="205"/>
      <c r="R223" s="205"/>
      <c r="S223" s="205"/>
      <c r="T223" s="206"/>
      <c r="AT223" s="207" t="s">
        <v>158</v>
      </c>
      <c r="AU223" s="207" t="s">
        <v>83</v>
      </c>
      <c r="AV223" s="11" t="s">
        <v>83</v>
      </c>
      <c r="AW223" s="11" t="s">
        <v>38</v>
      </c>
      <c r="AX223" s="11" t="s">
        <v>75</v>
      </c>
      <c r="AY223" s="207" t="s">
        <v>143</v>
      </c>
    </row>
    <row r="224" spans="2:51" s="12" customFormat="1" ht="13.5">
      <c r="B224" s="212"/>
      <c r="C224" s="213"/>
      <c r="D224" s="195" t="s">
        <v>158</v>
      </c>
      <c r="E224" s="233" t="s">
        <v>20</v>
      </c>
      <c r="F224" s="234" t="s">
        <v>198</v>
      </c>
      <c r="G224" s="213"/>
      <c r="H224" s="235">
        <v>8.2</v>
      </c>
      <c r="I224" s="217"/>
      <c r="J224" s="213"/>
      <c r="K224" s="213"/>
      <c r="L224" s="218"/>
      <c r="M224" s="219"/>
      <c r="N224" s="220"/>
      <c r="O224" s="220"/>
      <c r="P224" s="220"/>
      <c r="Q224" s="220"/>
      <c r="R224" s="220"/>
      <c r="S224" s="220"/>
      <c r="T224" s="221"/>
      <c r="AT224" s="222" t="s">
        <v>158</v>
      </c>
      <c r="AU224" s="222" t="s">
        <v>83</v>
      </c>
      <c r="AV224" s="12" t="s">
        <v>150</v>
      </c>
      <c r="AW224" s="12" t="s">
        <v>38</v>
      </c>
      <c r="AX224" s="12" t="s">
        <v>23</v>
      </c>
      <c r="AY224" s="222" t="s">
        <v>143</v>
      </c>
    </row>
    <row r="225" spans="2:63" s="10" customFormat="1" ht="29.85" customHeight="1">
      <c r="B225" s="164"/>
      <c r="C225" s="165"/>
      <c r="D225" s="178" t="s">
        <v>74</v>
      </c>
      <c r="E225" s="179" t="s">
        <v>386</v>
      </c>
      <c r="F225" s="179" t="s">
        <v>387</v>
      </c>
      <c r="G225" s="165"/>
      <c r="H225" s="165"/>
      <c r="I225" s="168"/>
      <c r="J225" s="180">
        <f>BK225</f>
        <v>0</v>
      </c>
      <c r="K225" s="165"/>
      <c r="L225" s="170"/>
      <c r="M225" s="171"/>
      <c r="N225" s="172"/>
      <c r="O225" s="172"/>
      <c r="P225" s="173">
        <f>SUM(P226:P234)</f>
        <v>0</v>
      </c>
      <c r="Q225" s="172"/>
      <c r="R225" s="173">
        <f>SUM(R226:R234)</f>
        <v>0</v>
      </c>
      <c r="S225" s="172"/>
      <c r="T225" s="174">
        <f>SUM(T226:T234)</f>
        <v>0</v>
      </c>
      <c r="AR225" s="175" t="s">
        <v>23</v>
      </c>
      <c r="AT225" s="176" t="s">
        <v>74</v>
      </c>
      <c r="AU225" s="176" t="s">
        <v>23</v>
      </c>
      <c r="AY225" s="175" t="s">
        <v>143</v>
      </c>
      <c r="BK225" s="177">
        <f>SUM(BK226:BK234)</f>
        <v>0</v>
      </c>
    </row>
    <row r="226" spans="2:65" s="1" customFormat="1" ht="28.9" customHeight="1">
      <c r="B226" s="33"/>
      <c r="C226" s="181" t="s">
        <v>388</v>
      </c>
      <c r="D226" s="181" t="s">
        <v>145</v>
      </c>
      <c r="E226" s="182" t="s">
        <v>389</v>
      </c>
      <c r="F226" s="183" t="s">
        <v>390</v>
      </c>
      <c r="G226" s="184" t="s">
        <v>231</v>
      </c>
      <c r="H226" s="185">
        <v>152.331</v>
      </c>
      <c r="I226" s="186"/>
      <c r="J226" s="187">
        <f>ROUND(I226*H226,2)</f>
        <v>0</v>
      </c>
      <c r="K226" s="183" t="s">
        <v>149</v>
      </c>
      <c r="L226" s="53"/>
      <c r="M226" s="188" t="s">
        <v>20</v>
      </c>
      <c r="N226" s="189" t="s">
        <v>46</v>
      </c>
      <c r="O226" s="34"/>
      <c r="P226" s="190">
        <f>O226*H226</f>
        <v>0</v>
      </c>
      <c r="Q226" s="190">
        <v>0</v>
      </c>
      <c r="R226" s="190">
        <f>Q226*H226</f>
        <v>0</v>
      </c>
      <c r="S226" s="190">
        <v>0</v>
      </c>
      <c r="T226" s="191">
        <f>S226*H226</f>
        <v>0</v>
      </c>
      <c r="AR226" s="16" t="s">
        <v>150</v>
      </c>
      <c r="AT226" s="16" t="s">
        <v>145</v>
      </c>
      <c r="AU226" s="16" t="s">
        <v>83</v>
      </c>
      <c r="AY226" s="16" t="s">
        <v>143</v>
      </c>
      <c r="BE226" s="192">
        <f>IF(N226="základní",J226,0)</f>
        <v>0</v>
      </c>
      <c r="BF226" s="192">
        <f>IF(N226="snížená",J226,0)</f>
        <v>0</v>
      </c>
      <c r="BG226" s="192">
        <f>IF(N226="zákl. přenesená",J226,0)</f>
        <v>0</v>
      </c>
      <c r="BH226" s="192">
        <f>IF(N226="sníž. přenesená",J226,0)</f>
        <v>0</v>
      </c>
      <c r="BI226" s="192">
        <f>IF(N226="nulová",J226,0)</f>
        <v>0</v>
      </c>
      <c r="BJ226" s="16" t="s">
        <v>23</v>
      </c>
      <c r="BK226" s="192">
        <f>ROUND(I226*H226,2)</f>
        <v>0</v>
      </c>
      <c r="BL226" s="16" t="s">
        <v>150</v>
      </c>
      <c r="BM226" s="16" t="s">
        <v>391</v>
      </c>
    </row>
    <row r="227" spans="2:47" s="1" customFormat="1" ht="135">
      <c r="B227" s="33"/>
      <c r="C227" s="55"/>
      <c r="D227" s="193" t="s">
        <v>152</v>
      </c>
      <c r="E227" s="55"/>
      <c r="F227" s="194" t="s">
        <v>392</v>
      </c>
      <c r="G227" s="55"/>
      <c r="H227" s="55"/>
      <c r="I227" s="151"/>
      <c r="J227" s="55"/>
      <c r="K227" s="55"/>
      <c r="L227" s="53"/>
      <c r="M227" s="70"/>
      <c r="N227" s="34"/>
      <c r="O227" s="34"/>
      <c r="P227" s="34"/>
      <c r="Q227" s="34"/>
      <c r="R227" s="34"/>
      <c r="S227" s="34"/>
      <c r="T227" s="71"/>
      <c r="AT227" s="16" t="s">
        <v>152</v>
      </c>
      <c r="AU227" s="16" t="s">
        <v>83</v>
      </c>
    </row>
    <row r="228" spans="2:65" s="1" customFormat="1" ht="28.9" customHeight="1">
      <c r="B228" s="33"/>
      <c r="C228" s="181" t="s">
        <v>393</v>
      </c>
      <c r="D228" s="181" t="s">
        <v>145</v>
      </c>
      <c r="E228" s="182" t="s">
        <v>394</v>
      </c>
      <c r="F228" s="183" t="s">
        <v>395</v>
      </c>
      <c r="G228" s="184" t="s">
        <v>231</v>
      </c>
      <c r="H228" s="185">
        <v>152.331</v>
      </c>
      <c r="I228" s="186"/>
      <c r="J228" s="187">
        <f>ROUND(I228*H228,2)</f>
        <v>0</v>
      </c>
      <c r="K228" s="183" t="s">
        <v>149</v>
      </c>
      <c r="L228" s="53"/>
      <c r="M228" s="188" t="s">
        <v>20</v>
      </c>
      <c r="N228" s="189" t="s">
        <v>46</v>
      </c>
      <c r="O228" s="34"/>
      <c r="P228" s="190">
        <f>O228*H228</f>
        <v>0</v>
      </c>
      <c r="Q228" s="190">
        <v>0</v>
      </c>
      <c r="R228" s="190">
        <f>Q228*H228</f>
        <v>0</v>
      </c>
      <c r="S228" s="190">
        <v>0</v>
      </c>
      <c r="T228" s="191">
        <f>S228*H228</f>
        <v>0</v>
      </c>
      <c r="AR228" s="16" t="s">
        <v>150</v>
      </c>
      <c r="AT228" s="16" t="s">
        <v>145</v>
      </c>
      <c r="AU228" s="16" t="s">
        <v>83</v>
      </c>
      <c r="AY228" s="16" t="s">
        <v>143</v>
      </c>
      <c r="BE228" s="192">
        <f>IF(N228="základní",J228,0)</f>
        <v>0</v>
      </c>
      <c r="BF228" s="192">
        <f>IF(N228="snížená",J228,0)</f>
        <v>0</v>
      </c>
      <c r="BG228" s="192">
        <f>IF(N228="zákl. přenesená",J228,0)</f>
        <v>0</v>
      </c>
      <c r="BH228" s="192">
        <f>IF(N228="sníž. přenesená",J228,0)</f>
        <v>0</v>
      </c>
      <c r="BI228" s="192">
        <f>IF(N228="nulová",J228,0)</f>
        <v>0</v>
      </c>
      <c r="BJ228" s="16" t="s">
        <v>23</v>
      </c>
      <c r="BK228" s="192">
        <f>ROUND(I228*H228,2)</f>
        <v>0</v>
      </c>
      <c r="BL228" s="16" t="s">
        <v>150</v>
      </c>
      <c r="BM228" s="16" t="s">
        <v>396</v>
      </c>
    </row>
    <row r="229" spans="2:47" s="1" customFormat="1" ht="94.5">
      <c r="B229" s="33"/>
      <c r="C229" s="55"/>
      <c r="D229" s="193" t="s">
        <v>152</v>
      </c>
      <c r="E229" s="55"/>
      <c r="F229" s="194" t="s">
        <v>397</v>
      </c>
      <c r="G229" s="55"/>
      <c r="H229" s="55"/>
      <c r="I229" s="151"/>
      <c r="J229" s="55"/>
      <c r="K229" s="55"/>
      <c r="L229" s="53"/>
      <c r="M229" s="70"/>
      <c r="N229" s="34"/>
      <c r="O229" s="34"/>
      <c r="P229" s="34"/>
      <c r="Q229" s="34"/>
      <c r="R229" s="34"/>
      <c r="S229" s="34"/>
      <c r="T229" s="71"/>
      <c r="AT229" s="16" t="s">
        <v>152</v>
      </c>
      <c r="AU229" s="16" t="s">
        <v>83</v>
      </c>
    </row>
    <row r="230" spans="2:65" s="1" customFormat="1" ht="28.9" customHeight="1">
      <c r="B230" s="33"/>
      <c r="C230" s="181" t="s">
        <v>398</v>
      </c>
      <c r="D230" s="181" t="s">
        <v>145</v>
      </c>
      <c r="E230" s="182" t="s">
        <v>399</v>
      </c>
      <c r="F230" s="183" t="s">
        <v>400</v>
      </c>
      <c r="G230" s="184" t="s">
        <v>231</v>
      </c>
      <c r="H230" s="185">
        <v>2284.965</v>
      </c>
      <c r="I230" s="186"/>
      <c r="J230" s="187">
        <f>ROUND(I230*H230,2)</f>
        <v>0</v>
      </c>
      <c r="K230" s="183" t="s">
        <v>149</v>
      </c>
      <c r="L230" s="53"/>
      <c r="M230" s="188" t="s">
        <v>20</v>
      </c>
      <c r="N230" s="189" t="s">
        <v>46</v>
      </c>
      <c r="O230" s="34"/>
      <c r="P230" s="190">
        <f>O230*H230</f>
        <v>0</v>
      </c>
      <c r="Q230" s="190">
        <v>0</v>
      </c>
      <c r="R230" s="190">
        <f>Q230*H230</f>
        <v>0</v>
      </c>
      <c r="S230" s="190">
        <v>0</v>
      </c>
      <c r="T230" s="191">
        <f>S230*H230</f>
        <v>0</v>
      </c>
      <c r="AR230" s="16" t="s">
        <v>150</v>
      </c>
      <c r="AT230" s="16" t="s">
        <v>145</v>
      </c>
      <c r="AU230" s="16" t="s">
        <v>83</v>
      </c>
      <c r="AY230" s="16" t="s">
        <v>143</v>
      </c>
      <c r="BE230" s="192">
        <f>IF(N230="základní",J230,0)</f>
        <v>0</v>
      </c>
      <c r="BF230" s="192">
        <f>IF(N230="snížená",J230,0)</f>
        <v>0</v>
      </c>
      <c r="BG230" s="192">
        <f>IF(N230="zákl. přenesená",J230,0)</f>
        <v>0</v>
      </c>
      <c r="BH230" s="192">
        <f>IF(N230="sníž. přenesená",J230,0)</f>
        <v>0</v>
      </c>
      <c r="BI230" s="192">
        <f>IF(N230="nulová",J230,0)</f>
        <v>0</v>
      </c>
      <c r="BJ230" s="16" t="s">
        <v>23</v>
      </c>
      <c r="BK230" s="192">
        <f>ROUND(I230*H230,2)</f>
        <v>0</v>
      </c>
      <c r="BL230" s="16" t="s">
        <v>150</v>
      </c>
      <c r="BM230" s="16" t="s">
        <v>401</v>
      </c>
    </row>
    <row r="231" spans="2:47" s="1" customFormat="1" ht="94.5">
      <c r="B231" s="33"/>
      <c r="C231" s="55"/>
      <c r="D231" s="195" t="s">
        <v>152</v>
      </c>
      <c r="E231" s="55"/>
      <c r="F231" s="196" t="s">
        <v>397</v>
      </c>
      <c r="G231" s="55"/>
      <c r="H231" s="55"/>
      <c r="I231" s="151"/>
      <c r="J231" s="55"/>
      <c r="K231" s="55"/>
      <c r="L231" s="53"/>
      <c r="M231" s="70"/>
      <c r="N231" s="34"/>
      <c r="O231" s="34"/>
      <c r="P231" s="34"/>
      <c r="Q231" s="34"/>
      <c r="R231" s="34"/>
      <c r="S231" s="34"/>
      <c r="T231" s="71"/>
      <c r="AT231" s="16" t="s">
        <v>152</v>
      </c>
      <c r="AU231" s="16" t="s">
        <v>83</v>
      </c>
    </row>
    <row r="232" spans="2:51" s="11" customFormat="1" ht="13.5">
      <c r="B232" s="197"/>
      <c r="C232" s="198"/>
      <c r="D232" s="193" t="s">
        <v>158</v>
      </c>
      <c r="E232" s="198"/>
      <c r="F232" s="200" t="s">
        <v>402</v>
      </c>
      <c r="G232" s="198"/>
      <c r="H232" s="201">
        <v>2284.965</v>
      </c>
      <c r="I232" s="202"/>
      <c r="J232" s="198"/>
      <c r="K232" s="198"/>
      <c r="L232" s="203"/>
      <c r="M232" s="204"/>
      <c r="N232" s="205"/>
      <c r="O232" s="205"/>
      <c r="P232" s="205"/>
      <c r="Q232" s="205"/>
      <c r="R232" s="205"/>
      <c r="S232" s="205"/>
      <c r="T232" s="206"/>
      <c r="AT232" s="207" t="s">
        <v>158</v>
      </c>
      <c r="AU232" s="207" t="s">
        <v>83</v>
      </c>
      <c r="AV232" s="11" t="s">
        <v>83</v>
      </c>
      <c r="AW232" s="11" t="s">
        <v>4</v>
      </c>
      <c r="AX232" s="11" t="s">
        <v>23</v>
      </c>
      <c r="AY232" s="207" t="s">
        <v>143</v>
      </c>
    </row>
    <row r="233" spans="2:65" s="1" customFormat="1" ht="20.45" customHeight="1">
      <c r="B233" s="33"/>
      <c r="C233" s="181" t="s">
        <v>403</v>
      </c>
      <c r="D233" s="181" t="s">
        <v>145</v>
      </c>
      <c r="E233" s="182" t="s">
        <v>404</v>
      </c>
      <c r="F233" s="183" t="s">
        <v>405</v>
      </c>
      <c r="G233" s="184" t="s">
        <v>231</v>
      </c>
      <c r="H233" s="185">
        <v>152.331</v>
      </c>
      <c r="I233" s="186"/>
      <c r="J233" s="187">
        <f>ROUND(I233*H233,2)</f>
        <v>0</v>
      </c>
      <c r="K233" s="183" t="s">
        <v>149</v>
      </c>
      <c r="L233" s="53"/>
      <c r="M233" s="188" t="s">
        <v>20</v>
      </c>
      <c r="N233" s="189" t="s">
        <v>46</v>
      </c>
      <c r="O233" s="34"/>
      <c r="P233" s="190">
        <f>O233*H233</f>
        <v>0</v>
      </c>
      <c r="Q233" s="190">
        <v>0</v>
      </c>
      <c r="R233" s="190">
        <f>Q233*H233</f>
        <v>0</v>
      </c>
      <c r="S233" s="190">
        <v>0</v>
      </c>
      <c r="T233" s="191">
        <f>S233*H233</f>
        <v>0</v>
      </c>
      <c r="AR233" s="16" t="s">
        <v>150</v>
      </c>
      <c r="AT233" s="16" t="s">
        <v>145</v>
      </c>
      <c r="AU233" s="16" t="s">
        <v>83</v>
      </c>
      <c r="AY233" s="16" t="s">
        <v>143</v>
      </c>
      <c r="BE233" s="192">
        <f>IF(N233="základní",J233,0)</f>
        <v>0</v>
      </c>
      <c r="BF233" s="192">
        <f>IF(N233="snížená",J233,0)</f>
        <v>0</v>
      </c>
      <c r="BG233" s="192">
        <f>IF(N233="zákl. přenesená",J233,0)</f>
        <v>0</v>
      </c>
      <c r="BH233" s="192">
        <f>IF(N233="sníž. přenesená",J233,0)</f>
        <v>0</v>
      </c>
      <c r="BI233" s="192">
        <f>IF(N233="nulová",J233,0)</f>
        <v>0</v>
      </c>
      <c r="BJ233" s="16" t="s">
        <v>23</v>
      </c>
      <c r="BK233" s="192">
        <f>ROUND(I233*H233,2)</f>
        <v>0</v>
      </c>
      <c r="BL233" s="16" t="s">
        <v>150</v>
      </c>
      <c r="BM233" s="16" t="s">
        <v>406</v>
      </c>
    </row>
    <row r="234" spans="2:47" s="1" customFormat="1" ht="81">
      <c r="B234" s="33"/>
      <c r="C234" s="55"/>
      <c r="D234" s="195" t="s">
        <v>152</v>
      </c>
      <c r="E234" s="55"/>
      <c r="F234" s="196" t="s">
        <v>407</v>
      </c>
      <c r="G234" s="55"/>
      <c r="H234" s="55"/>
      <c r="I234" s="151"/>
      <c r="J234" s="55"/>
      <c r="K234" s="55"/>
      <c r="L234" s="53"/>
      <c r="M234" s="70"/>
      <c r="N234" s="34"/>
      <c r="O234" s="34"/>
      <c r="P234" s="34"/>
      <c r="Q234" s="34"/>
      <c r="R234" s="34"/>
      <c r="S234" s="34"/>
      <c r="T234" s="71"/>
      <c r="AT234" s="16" t="s">
        <v>152</v>
      </c>
      <c r="AU234" s="16" t="s">
        <v>83</v>
      </c>
    </row>
    <row r="235" spans="2:63" s="10" customFormat="1" ht="29.85" customHeight="1">
      <c r="B235" s="164"/>
      <c r="C235" s="165"/>
      <c r="D235" s="178" t="s">
        <v>74</v>
      </c>
      <c r="E235" s="179" t="s">
        <v>408</v>
      </c>
      <c r="F235" s="179" t="s">
        <v>409</v>
      </c>
      <c r="G235" s="165"/>
      <c r="H235" s="165"/>
      <c r="I235" s="168"/>
      <c r="J235" s="180">
        <f>BK235</f>
        <v>0</v>
      </c>
      <c r="K235" s="165"/>
      <c r="L235" s="170"/>
      <c r="M235" s="171"/>
      <c r="N235" s="172"/>
      <c r="O235" s="172"/>
      <c r="P235" s="173">
        <f>SUM(P236:P237)</f>
        <v>0</v>
      </c>
      <c r="Q235" s="172"/>
      <c r="R235" s="173">
        <f>SUM(R236:R237)</f>
        <v>0</v>
      </c>
      <c r="S235" s="172"/>
      <c r="T235" s="174">
        <f>SUM(T236:T237)</f>
        <v>0</v>
      </c>
      <c r="AR235" s="175" t="s">
        <v>23</v>
      </c>
      <c r="AT235" s="176" t="s">
        <v>74</v>
      </c>
      <c r="AU235" s="176" t="s">
        <v>23</v>
      </c>
      <c r="AY235" s="175" t="s">
        <v>143</v>
      </c>
      <c r="BK235" s="177">
        <f>SUM(BK236:BK237)</f>
        <v>0</v>
      </c>
    </row>
    <row r="236" spans="2:65" s="1" customFormat="1" ht="40.15" customHeight="1">
      <c r="B236" s="33"/>
      <c r="C236" s="181" t="s">
        <v>410</v>
      </c>
      <c r="D236" s="181" t="s">
        <v>145</v>
      </c>
      <c r="E236" s="182" t="s">
        <v>411</v>
      </c>
      <c r="F236" s="183" t="s">
        <v>412</v>
      </c>
      <c r="G236" s="184" t="s">
        <v>231</v>
      </c>
      <c r="H236" s="185">
        <v>88.347</v>
      </c>
      <c r="I236" s="186"/>
      <c r="J236" s="187">
        <f>ROUND(I236*H236,2)</f>
        <v>0</v>
      </c>
      <c r="K236" s="183" t="s">
        <v>149</v>
      </c>
      <c r="L236" s="53"/>
      <c r="M236" s="188" t="s">
        <v>20</v>
      </c>
      <c r="N236" s="189" t="s">
        <v>46</v>
      </c>
      <c r="O236" s="34"/>
      <c r="P236" s="190">
        <f>O236*H236</f>
        <v>0</v>
      </c>
      <c r="Q236" s="190">
        <v>0</v>
      </c>
      <c r="R236" s="190">
        <f>Q236*H236</f>
        <v>0</v>
      </c>
      <c r="S236" s="190">
        <v>0</v>
      </c>
      <c r="T236" s="191">
        <f>S236*H236</f>
        <v>0</v>
      </c>
      <c r="AR236" s="16" t="s">
        <v>150</v>
      </c>
      <c r="AT236" s="16" t="s">
        <v>145</v>
      </c>
      <c r="AU236" s="16" t="s">
        <v>83</v>
      </c>
      <c r="AY236" s="16" t="s">
        <v>143</v>
      </c>
      <c r="BE236" s="192">
        <f>IF(N236="základní",J236,0)</f>
        <v>0</v>
      </c>
      <c r="BF236" s="192">
        <f>IF(N236="snížená",J236,0)</f>
        <v>0</v>
      </c>
      <c r="BG236" s="192">
        <f>IF(N236="zákl. přenesená",J236,0)</f>
        <v>0</v>
      </c>
      <c r="BH236" s="192">
        <f>IF(N236="sníž. přenesená",J236,0)</f>
        <v>0</v>
      </c>
      <c r="BI236" s="192">
        <f>IF(N236="nulová",J236,0)</f>
        <v>0</v>
      </c>
      <c r="BJ236" s="16" t="s">
        <v>23</v>
      </c>
      <c r="BK236" s="192">
        <f>ROUND(I236*H236,2)</f>
        <v>0</v>
      </c>
      <c r="BL236" s="16" t="s">
        <v>150</v>
      </c>
      <c r="BM236" s="16" t="s">
        <v>413</v>
      </c>
    </row>
    <row r="237" spans="2:47" s="1" customFormat="1" ht="81">
      <c r="B237" s="33"/>
      <c r="C237" s="55"/>
      <c r="D237" s="195" t="s">
        <v>152</v>
      </c>
      <c r="E237" s="55"/>
      <c r="F237" s="196" t="s">
        <v>414</v>
      </c>
      <c r="G237" s="55"/>
      <c r="H237" s="55"/>
      <c r="I237" s="151"/>
      <c r="J237" s="55"/>
      <c r="K237" s="55"/>
      <c r="L237" s="53"/>
      <c r="M237" s="70"/>
      <c r="N237" s="34"/>
      <c r="O237" s="34"/>
      <c r="P237" s="34"/>
      <c r="Q237" s="34"/>
      <c r="R237" s="34"/>
      <c r="S237" s="34"/>
      <c r="T237" s="71"/>
      <c r="AT237" s="16" t="s">
        <v>152</v>
      </c>
      <c r="AU237" s="16" t="s">
        <v>83</v>
      </c>
    </row>
    <row r="238" spans="2:63" s="10" customFormat="1" ht="37.35" customHeight="1">
      <c r="B238" s="164"/>
      <c r="C238" s="165"/>
      <c r="D238" s="166" t="s">
        <v>74</v>
      </c>
      <c r="E238" s="167" t="s">
        <v>415</v>
      </c>
      <c r="F238" s="167" t="s">
        <v>416</v>
      </c>
      <c r="G238" s="165"/>
      <c r="H238" s="165"/>
      <c r="I238" s="168"/>
      <c r="J238" s="169">
        <f>BK238</f>
        <v>0</v>
      </c>
      <c r="K238" s="165"/>
      <c r="L238" s="170"/>
      <c r="M238" s="171"/>
      <c r="N238" s="172"/>
      <c r="O238" s="172"/>
      <c r="P238" s="173">
        <f>P239+P258+P274+P276+P281+P339+P341+P370+P398+P406+P425+P429</f>
        <v>0</v>
      </c>
      <c r="Q238" s="172"/>
      <c r="R238" s="173">
        <f>R239+R258+R274+R276+R281+R339+R341+R370+R398+R406+R425+R429</f>
        <v>30.80665565</v>
      </c>
      <c r="S238" s="172"/>
      <c r="T238" s="174">
        <f>T239+T258+T274+T276+T281+T339+T341+T370+T398+T406+T425+T429</f>
        <v>18.3777634</v>
      </c>
      <c r="AR238" s="175" t="s">
        <v>83</v>
      </c>
      <c r="AT238" s="176" t="s">
        <v>74</v>
      </c>
      <c r="AU238" s="176" t="s">
        <v>75</v>
      </c>
      <c r="AY238" s="175" t="s">
        <v>143</v>
      </c>
      <c r="BK238" s="177">
        <f>BK239+BK258+BK274+BK276+BK281+BK339+BK341+BK370+BK398+BK406+BK425+BK429</f>
        <v>0</v>
      </c>
    </row>
    <row r="239" spans="2:63" s="10" customFormat="1" ht="19.9" customHeight="1">
      <c r="B239" s="164"/>
      <c r="C239" s="165"/>
      <c r="D239" s="178" t="s">
        <v>74</v>
      </c>
      <c r="E239" s="179" t="s">
        <v>417</v>
      </c>
      <c r="F239" s="179" t="s">
        <v>418</v>
      </c>
      <c r="G239" s="165"/>
      <c r="H239" s="165"/>
      <c r="I239" s="168"/>
      <c r="J239" s="180">
        <f>BK239</f>
        <v>0</v>
      </c>
      <c r="K239" s="165"/>
      <c r="L239" s="170"/>
      <c r="M239" s="171"/>
      <c r="N239" s="172"/>
      <c r="O239" s="172"/>
      <c r="P239" s="173">
        <f>SUM(P240:P257)</f>
        <v>0</v>
      </c>
      <c r="Q239" s="172"/>
      <c r="R239" s="173">
        <f>SUM(R240:R257)</f>
        <v>4.08953774</v>
      </c>
      <c r="S239" s="172"/>
      <c r="T239" s="174">
        <f>SUM(T240:T257)</f>
        <v>0</v>
      </c>
      <c r="AR239" s="175" t="s">
        <v>83</v>
      </c>
      <c r="AT239" s="176" t="s">
        <v>74</v>
      </c>
      <c r="AU239" s="176" t="s">
        <v>23</v>
      </c>
      <c r="AY239" s="175" t="s">
        <v>143</v>
      </c>
      <c r="BK239" s="177">
        <f>SUM(BK240:BK257)</f>
        <v>0</v>
      </c>
    </row>
    <row r="240" spans="2:65" s="1" customFormat="1" ht="28.9" customHeight="1">
      <c r="B240" s="33"/>
      <c r="C240" s="181" t="s">
        <v>419</v>
      </c>
      <c r="D240" s="181" t="s">
        <v>145</v>
      </c>
      <c r="E240" s="182" t="s">
        <v>420</v>
      </c>
      <c r="F240" s="183" t="s">
        <v>421</v>
      </c>
      <c r="G240" s="184" t="s">
        <v>148</v>
      </c>
      <c r="H240" s="185">
        <v>260</v>
      </c>
      <c r="I240" s="186"/>
      <c r="J240" s="187">
        <f>ROUND(I240*H240,2)</f>
        <v>0</v>
      </c>
      <c r="K240" s="183" t="s">
        <v>149</v>
      </c>
      <c r="L240" s="53"/>
      <c r="M240" s="188" t="s">
        <v>20</v>
      </c>
      <c r="N240" s="189" t="s">
        <v>46</v>
      </c>
      <c r="O240" s="34"/>
      <c r="P240" s="190">
        <f>O240*H240</f>
        <v>0</v>
      </c>
      <c r="Q240" s="190">
        <v>0</v>
      </c>
      <c r="R240" s="190">
        <f>Q240*H240</f>
        <v>0</v>
      </c>
      <c r="S240" s="190">
        <v>0</v>
      </c>
      <c r="T240" s="191">
        <f>S240*H240</f>
        <v>0</v>
      </c>
      <c r="AR240" s="16" t="s">
        <v>235</v>
      </c>
      <c r="AT240" s="16" t="s">
        <v>145</v>
      </c>
      <c r="AU240" s="16" t="s">
        <v>83</v>
      </c>
      <c r="AY240" s="16" t="s">
        <v>143</v>
      </c>
      <c r="BE240" s="192">
        <f>IF(N240="základní",J240,0)</f>
        <v>0</v>
      </c>
      <c r="BF240" s="192">
        <f>IF(N240="snížená",J240,0)</f>
        <v>0</v>
      </c>
      <c r="BG240" s="192">
        <f>IF(N240="zákl. přenesená",J240,0)</f>
        <v>0</v>
      </c>
      <c r="BH240" s="192">
        <f>IF(N240="sníž. přenesená",J240,0)</f>
        <v>0</v>
      </c>
      <c r="BI240" s="192">
        <f>IF(N240="nulová",J240,0)</f>
        <v>0</v>
      </c>
      <c r="BJ240" s="16" t="s">
        <v>23</v>
      </c>
      <c r="BK240" s="192">
        <f>ROUND(I240*H240,2)</f>
        <v>0</v>
      </c>
      <c r="BL240" s="16" t="s">
        <v>235</v>
      </c>
      <c r="BM240" s="16" t="s">
        <v>422</v>
      </c>
    </row>
    <row r="241" spans="2:47" s="1" customFormat="1" ht="40.5">
      <c r="B241" s="33"/>
      <c r="C241" s="55"/>
      <c r="D241" s="193" t="s">
        <v>152</v>
      </c>
      <c r="E241" s="55"/>
      <c r="F241" s="194" t="s">
        <v>423</v>
      </c>
      <c r="G241" s="55"/>
      <c r="H241" s="55"/>
      <c r="I241" s="151"/>
      <c r="J241" s="55"/>
      <c r="K241" s="55"/>
      <c r="L241" s="53"/>
      <c r="M241" s="70"/>
      <c r="N241" s="34"/>
      <c r="O241" s="34"/>
      <c r="P241" s="34"/>
      <c r="Q241" s="34"/>
      <c r="R241" s="34"/>
      <c r="S241" s="34"/>
      <c r="T241" s="71"/>
      <c r="AT241" s="16" t="s">
        <v>152</v>
      </c>
      <c r="AU241" s="16" t="s">
        <v>83</v>
      </c>
    </row>
    <row r="242" spans="2:65" s="1" customFormat="1" ht="20.45" customHeight="1">
      <c r="B242" s="33"/>
      <c r="C242" s="223" t="s">
        <v>424</v>
      </c>
      <c r="D242" s="223" t="s">
        <v>249</v>
      </c>
      <c r="E242" s="224" t="s">
        <v>425</v>
      </c>
      <c r="F242" s="225" t="s">
        <v>426</v>
      </c>
      <c r="G242" s="226" t="s">
        <v>231</v>
      </c>
      <c r="H242" s="227">
        <v>0.078</v>
      </c>
      <c r="I242" s="228"/>
      <c r="J242" s="229">
        <f>ROUND(I242*H242,2)</f>
        <v>0</v>
      </c>
      <c r="K242" s="225" t="s">
        <v>149</v>
      </c>
      <c r="L242" s="230"/>
      <c r="M242" s="231" t="s">
        <v>20</v>
      </c>
      <c r="N242" s="232" t="s">
        <v>46</v>
      </c>
      <c r="O242" s="34"/>
      <c r="P242" s="190">
        <f>O242*H242</f>
        <v>0</v>
      </c>
      <c r="Q242" s="190">
        <v>1</v>
      </c>
      <c r="R242" s="190">
        <f>Q242*H242</f>
        <v>0.078</v>
      </c>
      <c r="S242" s="190">
        <v>0</v>
      </c>
      <c r="T242" s="191">
        <f>S242*H242</f>
        <v>0</v>
      </c>
      <c r="AR242" s="16" t="s">
        <v>325</v>
      </c>
      <c r="AT242" s="16" t="s">
        <v>249</v>
      </c>
      <c r="AU242" s="16" t="s">
        <v>83</v>
      </c>
      <c r="AY242" s="16" t="s">
        <v>143</v>
      </c>
      <c r="BE242" s="192">
        <f>IF(N242="základní",J242,0)</f>
        <v>0</v>
      </c>
      <c r="BF242" s="192">
        <f>IF(N242="snížená",J242,0)</f>
        <v>0</v>
      </c>
      <c r="BG242" s="192">
        <f>IF(N242="zákl. přenesená",J242,0)</f>
        <v>0</v>
      </c>
      <c r="BH242" s="192">
        <f>IF(N242="sníž. přenesená",J242,0)</f>
        <v>0</v>
      </c>
      <c r="BI242" s="192">
        <f>IF(N242="nulová",J242,0)</f>
        <v>0</v>
      </c>
      <c r="BJ242" s="16" t="s">
        <v>23</v>
      </c>
      <c r="BK242" s="192">
        <f>ROUND(I242*H242,2)</f>
        <v>0</v>
      </c>
      <c r="BL242" s="16" t="s">
        <v>235</v>
      </c>
      <c r="BM242" s="16" t="s">
        <v>427</v>
      </c>
    </row>
    <row r="243" spans="2:51" s="11" customFormat="1" ht="13.5">
      <c r="B243" s="197"/>
      <c r="C243" s="198"/>
      <c r="D243" s="193" t="s">
        <v>158</v>
      </c>
      <c r="E243" s="198"/>
      <c r="F243" s="200" t="s">
        <v>428</v>
      </c>
      <c r="G243" s="198"/>
      <c r="H243" s="201">
        <v>0.078</v>
      </c>
      <c r="I243" s="202"/>
      <c r="J243" s="198"/>
      <c r="K243" s="198"/>
      <c r="L243" s="203"/>
      <c r="M243" s="204"/>
      <c r="N243" s="205"/>
      <c r="O243" s="205"/>
      <c r="P243" s="205"/>
      <c r="Q243" s="205"/>
      <c r="R243" s="205"/>
      <c r="S243" s="205"/>
      <c r="T243" s="206"/>
      <c r="AT243" s="207" t="s">
        <v>158</v>
      </c>
      <c r="AU243" s="207" t="s">
        <v>83</v>
      </c>
      <c r="AV243" s="11" t="s">
        <v>83</v>
      </c>
      <c r="AW243" s="11" t="s">
        <v>4</v>
      </c>
      <c r="AX243" s="11" t="s">
        <v>23</v>
      </c>
      <c r="AY243" s="207" t="s">
        <v>143</v>
      </c>
    </row>
    <row r="244" spans="2:65" s="1" customFormat="1" ht="28.9" customHeight="1">
      <c r="B244" s="33"/>
      <c r="C244" s="181" t="s">
        <v>429</v>
      </c>
      <c r="D244" s="181" t="s">
        <v>145</v>
      </c>
      <c r="E244" s="182" t="s">
        <v>430</v>
      </c>
      <c r="F244" s="183" t="s">
        <v>431</v>
      </c>
      <c r="G244" s="184" t="s">
        <v>148</v>
      </c>
      <c r="H244" s="185">
        <v>520</v>
      </c>
      <c r="I244" s="186"/>
      <c r="J244" s="187">
        <f>ROUND(I244*H244,2)</f>
        <v>0</v>
      </c>
      <c r="K244" s="183" t="s">
        <v>149</v>
      </c>
      <c r="L244" s="53"/>
      <c r="M244" s="188" t="s">
        <v>20</v>
      </c>
      <c r="N244" s="189" t="s">
        <v>46</v>
      </c>
      <c r="O244" s="34"/>
      <c r="P244" s="190">
        <f>O244*H244</f>
        <v>0</v>
      </c>
      <c r="Q244" s="190">
        <v>0.0004</v>
      </c>
      <c r="R244" s="190">
        <f>Q244*H244</f>
        <v>0.20800000000000002</v>
      </c>
      <c r="S244" s="190">
        <v>0</v>
      </c>
      <c r="T244" s="191">
        <f>S244*H244</f>
        <v>0</v>
      </c>
      <c r="AR244" s="16" t="s">
        <v>235</v>
      </c>
      <c r="AT244" s="16" t="s">
        <v>145</v>
      </c>
      <c r="AU244" s="16" t="s">
        <v>83</v>
      </c>
      <c r="AY244" s="16" t="s">
        <v>143</v>
      </c>
      <c r="BE244" s="192">
        <f>IF(N244="základní",J244,0)</f>
        <v>0</v>
      </c>
      <c r="BF244" s="192">
        <f>IF(N244="snížená",J244,0)</f>
        <v>0</v>
      </c>
      <c r="BG244" s="192">
        <f>IF(N244="zákl. přenesená",J244,0)</f>
        <v>0</v>
      </c>
      <c r="BH244" s="192">
        <f>IF(N244="sníž. přenesená",J244,0)</f>
        <v>0</v>
      </c>
      <c r="BI244" s="192">
        <f>IF(N244="nulová",J244,0)</f>
        <v>0</v>
      </c>
      <c r="BJ244" s="16" t="s">
        <v>23</v>
      </c>
      <c r="BK244" s="192">
        <f>ROUND(I244*H244,2)</f>
        <v>0</v>
      </c>
      <c r="BL244" s="16" t="s">
        <v>235</v>
      </c>
      <c r="BM244" s="16" t="s">
        <v>432</v>
      </c>
    </row>
    <row r="245" spans="2:47" s="1" customFormat="1" ht="40.5">
      <c r="B245" s="33"/>
      <c r="C245" s="55"/>
      <c r="D245" s="195" t="s">
        <v>152</v>
      </c>
      <c r="E245" s="55"/>
      <c r="F245" s="196" t="s">
        <v>433</v>
      </c>
      <c r="G245" s="55"/>
      <c r="H245" s="55"/>
      <c r="I245" s="151"/>
      <c r="J245" s="55"/>
      <c r="K245" s="55"/>
      <c r="L245" s="53"/>
      <c r="M245" s="70"/>
      <c r="N245" s="34"/>
      <c r="O245" s="34"/>
      <c r="P245" s="34"/>
      <c r="Q245" s="34"/>
      <c r="R245" s="34"/>
      <c r="S245" s="34"/>
      <c r="T245" s="71"/>
      <c r="AT245" s="16" t="s">
        <v>152</v>
      </c>
      <c r="AU245" s="16" t="s">
        <v>83</v>
      </c>
    </row>
    <row r="246" spans="2:51" s="11" customFormat="1" ht="13.5">
      <c r="B246" s="197"/>
      <c r="C246" s="198"/>
      <c r="D246" s="193" t="s">
        <v>158</v>
      </c>
      <c r="E246" s="199" t="s">
        <v>20</v>
      </c>
      <c r="F246" s="200" t="s">
        <v>434</v>
      </c>
      <c r="G246" s="198"/>
      <c r="H246" s="201">
        <v>520</v>
      </c>
      <c r="I246" s="202"/>
      <c r="J246" s="198"/>
      <c r="K246" s="198"/>
      <c r="L246" s="203"/>
      <c r="M246" s="204"/>
      <c r="N246" s="205"/>
      <c r="O246" s="205"/>
      <c r="P246" s="205"/>
      <c r="Q246" s="205"/>
      <c r="R246" s="205"/>
      <c r="S246" s="205"/>
      <c r="T246" s="206"/>
      <c r="AT246" s="207" t="s">
        <v>158</v>
      </c>
      <c r="AU246" s="207" t="s">
        <v>83</v>
      </c>
      <c r="AV246" s="11" t="s">
        <v>83</v>
      </c>
      <c r="AW246" s="11" t="s">
        <v>38</v>
      </c>
      <c r="AX246" s="11" t="s">
        <v>23</v>
      </c>
      <c r="AY246" s="207" t="s">
        <v>143</v>
      </c>
    </row>
    <row r="247" spans="2:65" s="1" customFormat="1" ht="28.9" customHeight="1">
      <c r="B247" s="33"/>
      <c r="C247" s="223" t="s">
        <v>435</v>
      </c>
      <c r="D247" s="223" t="s">
        <v>249</v>
      </c>
      <c r="E247" s="224" t="s">
        <v>436</v>
      </c>
      <c r="F247" s="225" t="s">
        <v>437</v>
      </c>
      <c r="G247" s="226" t="s">
        <v>148</v>
      </c>
      <c r="H247" s="227">
        <v>598</v>
      </c>
      <c r="I247" s="228"/>
      <c r="J247" s="229">
        <f>ROUND(I247*H247,2)</f>
        <v>0</v>
      </c>
      <c r="K247" s="225" t="s">
        <v>149</v>
      </c>
      <c r="L247" s="230"/>
      <c r="M247" s="231" t="s">
        <v>20</v>
      </c>
      <c r="N247" s="232" t="s">
        <v>46</v>
      </c>
      <c r="O247" s="34"/>
      <c r="P247" s="190">
        <f>O247*H247</f>
        <v>0</v>
      </c>
      <c r="Q247" s="190">
        <v>0.0049</v>
      </c>
      <c r="R247" s="190">
        <f>Q247*H247</f>
        <v>2.9301999999999997</v>
      </c>
      <c r="S247" s="190">
        <v>0</v>
      </c>
      <c r="T247" s="191">
        <f>S247*H247</f>
        <v>0</v>
      </c>
      <c r="AR247" s="16" t="s">
        <v>325</v>
      </c>
      <c r="AT247" s="16" t="s">
        <v>249</v>
      </c>
      <c r="AU247" s="16" t="s">
        <v>83</v>
      </c>
      <c r="AY247" s="16" t="s">
        <v>143</v>
      </c>
      <c r="BE247" s="192">
        <f>IF(N247="základní",J247,0)</f>
        <v>0</v>
      </c>
      <c r="BF247" s="192">
        <f>IF(N247="snížená",J247,0)</f>
        <v>0</v>
      </c>
      <c r="BG247" s="192">
        <f>IF(N247="zákl. přenesená",J247,0)</f>
        <v>0</v>
      </c>
      <c r="BH247" s="192">
        <f>IF(N247="sníž. přenesená",J247,0)</f>
        <v>0</v>
      </c>
      <c r="BI247" s="192">
        <f>IF(N247="nulová",J247,0)</f>
        <v>0</v>
      </c>
      <c r="BJ247" s="16" t="s">
        <v>23</v>
      </c>
      <c r="BK247" s="192">
        <f>ROUND(I247*H247,2)</f>
        <v>0</v>
      </c>
      <c r="BL247" s="16" t="s">
        <v>235</v>
      </c>
      <c r="BM247" s="16" t="s">
        <v>438</v>
      </c>
    </row>
    <row r="248" spans="2:51" s="11" customFormat="1" ht="13.5">
      <c r="B248" s="197"/>
      <c r="C248" s="198"/>
      <c r="D248" s="193" t="s">
        <v>158</v>
      </c>
      <c r="E248" s="198"/>
      <c r="F248" s="200" t="s">
        <v>439</v>
      </c>
      <c r="G248" s="198"/>
      <c r="H248" s="201">
        <v>598</v>
      </c>
      <c r="I248" s="202"/>
      <c r="J248" s="198"/>
      <c r="K248" s="198"/>
      <c r="L248" s="203"/>
      <c r="M248" s="204"/>
      <c r="N248" s="205"/>
      <c r="O248" s="205"/>
      <c r="P248" s="205"/>
      <c r="Q248" s="205"/>
      <c r="R248" s="205"/>
      <c r="S248" s="205"/>
      <c r="T248" s="206"/>
      <c r="AT248" s="207" t="s">
        <v>158</v>
      </c>
      <c r="AU248" s="207" t="s">
        <v>83</v>
      </c>
      <c r="AV248" s="11" t="s">
        <v>83</v>
      </c>
      <c r="AW248" s="11" t="s">
        <v>4</v>
      </c>
      <c r="AX248" s="11" t="s">
        <v>23</v>
      </c>
      <c r="AY248" s="207" t="s">
        <v>143</v>
      </c>
    </row>
    <row r="249" spans="2:65" s="1" customFormat="1" ht="28.9" customHeight="1">
      <c r="B249" s="33"/>
      <c r="C249" s="181" t="s">
        <v>440</v>
      </c>
      <c r="D249" s="181" t="s">
        <v>145</v>
      </c>
      <c r="E249" s="182" t="s">
        <v>441</v>
      </c>
      <c r="F249" s="183" t="s">
        <v>442</v>
      </c>
      <c r="G249" s="184" t="s">
        <v>148</v>
      </c>
      <c r="H249" s="185">
        <v>61</v>
      </c>
      <c r="I249" s="186"/>
      <c r="J249" s="187">
        <f>ROUND(I249*H249,2)</f>
        <v>0</v>
      </c>
      <c r="K249" s="183" t="s">
        <v>149</v>
      </c>
      <c r="L249" s="53"/>
      <c r="M249" s="188" t="s">
        <v>20</v>
      </c>
      <c r="N249" s="189" t="s">
        <v>46</v>
      </c>
      <c r="O249" s="34"/>
      <c r="P249" s="190">
        <f>O249*H249</f>
        <v>0</v>
      </c>
      <c r="Q249" s="190">
        <v>0.006</v>
      </c>
      <c r="R249" s="190">
        <f>Q249*H249</f>
        <v>0.366</v>
      </c>
      <c r="S249" s="190">
        <v>0</v>
      </c>
      <c r="T249" s="191">
        <f>S249*H249</f>
        <v>0</v>
      </c>
      <c r="AR249" s="16" t="s">
        <v>235</v>
      </c>
      <c r="AT249" s="16" t="s">
        <v>145</v>
      </c>
      <c r="AU249" s="16" t="s">
        <v>83</v>
      </c>
      <c r="AY249" s="16" t="s">
        <v>143</v>
      </c>
      <c r="BE249" s="192">
        <f>IF(N249="základní",J249,0)</f>
        <v>0</v>
      </c>
      <c r="BF249" s="192">
        <f>IF(N249="snížená",J249,0)</f>
        <v>0</v>
      </c>
      <c r="BG249" s="192">
        <f>IF(N249="zákl. přenesená",J249,0)</f>
        <v>0</v>
      </c>
      <c r="BH249" s="192">
        <f>IF(N249="sníž. přenesená",J249,0)</f>
        <v>0</v>
      </c>
      <c r="BI249" s="192">
        <f>IF(N249="nulová",J249,0)</f>
        <v>0</v>
      </c>
      <c r="BJ249" s="16" t="s">
        <v>23</v>
      </c>
      <c r="BK249" s="192">
        <f>ROUND(I249*H249,2)</f>
        <v>0</v>
      </c>
      <c r="BL249" s="16" t="s">
        <v>235</v>
      </c>
      <c r="BM249" s="16" t="s">
        <v>443</v>
      </c>
    </row>
    <row r="250" spans="2:51" s="11" customFormat="1" ht="13.5">
      <c r="B250" s="197"/>
      <c r="C250" s="198"/>
      <c r="D250" s="193" t="s">
        <v>158</v>
      </c>
      <c r="E250" s="199" t="s">
        <v>20</v>
      </c>
      <c r="F250" s="200" t="s">
        <v>444</v>
      </c>
      <c r="G250" s="198"/>
      <c r="H250" s="201">
        <v>61</v>
      </c>
      <c r="I250" s="202"/>
      <c r="J250" s="198"/>
      <c r="K250" s="198"/>
      <c r="L250" s="203"/>
      <c r="M250" s="204"/>
      <c r="N250" s="205"/>
      <c r="O250" s="205"/>
      <c r="P250" s="205"/>
      <c r="Q250" s="205"/>
      <c r="R250" s="205"/>
      <c r="S250" s="205"/>
      <c r="T250" s="206"/>
      <c r="AT250" s="207" t="s">
        <v>158</v>
      </c>
      <c r="AU250" s="207" t="s">
        <v>83</v>
      </c>
      <c r="AV250" s="11" t="s">
        <v>83</v>
      </c>
      <c r="AW250" s="11" t="s">
        <v>38</v>
      </c>
      <c r="AX250" s="11" t="s">
        <v>23</v>
      </c>
      <c r="AY250" s="207" t="s">
        <v>143</v>
      </c>
    </row>
    <row r="251" spans="2:65" s="1" customFormat="1" ht="28.9" customHeight="1">
      <c r="B251" s="33"/>
      <c r="C251" s="181" t="s">
        <v>445</v>
      </c>
      <c r="D251" s="181" t="s">
        <v>145</v>
      </c>
      <c r="E251" s="182" t="s">
        <v>446</v>
      </c>
      <c r="F251" s="183" t="s">
        <v>447</v>
      </c>
      <c r="G251" s="184" t="s">
        <v>148</v>
      </c>
      <c r="H251" s="185">
        <v>83.034</v>
      </c>
      <c r="I251" s="186"/>
      <c r="J251" s="187">
        <f>ROUND(I251*H251,2)</f>
        <v>0</v>
      </c>
      <c r="K251" s="183" t="s">
        <v>149</v>
      </c>
      <c r="L251" s="53"/>
      <c r="M251" s="188" t="s">
        <v>20</v>
      </c>
      <c r="N251" s="189" t="s">
        <v>46</v>
      </c>
      <c r="O251" s="34"/>
      <c r="P251" s="190">
        <f>O251*H251</f>
        <v>0</v>
      </c>
      <c r="Q251" s="190">
        <v>0.00611</v>
      </c>
      <c r="R251" s="190">
        <f>Q251*H251</f>
        <v>0.50733774</v>
      </c>
      <c r="S251" s="190">
        <v>0</v>
      </c>
      <c r="T251" s="191">
        <f>S251*H251</f>
        <v>0</v>
      </c>
      <c r="AR251" s="16" t="s">
        <v>235</v>
      </c>
      <c r="AT251" s="16" t="s">
        <v>145</v>
      </c>
      <c r="AU251" s="16" t="s">
        <v>83</v>
      </c>
      <c r="AY251" s="16" t="s">
        <v>143</v>
      </c>
      <c r="BE251" s="192">
        <f>IF(N251="základní",J251,0)</f>
        <v>0</v>
      </c>
      <c r="BF251" s="192">
        <f>IF(N251="snížená",J251,0)</f>
        <v>0</v>
      </c>
      <c r="BG251" s="192">
        <f>IF(N251="zákl. přenesená",J251,0)</f>
        <v>0</v>
      </c>
      <c r="BH251" s="192">
        <f>IF(N251="sníž. přenesená",J251,0)</f>
        <v>0</v>
      </c>
      <c r="BI251" s="192">
        <f>IF(N251="nulová",J251,0)</f>
        <v>0</v>
      </c>
      <c r="BJ251" s="16" t="s">
        <v>23</v>
      </c>
      <c r="BK251" s="192">
        <f>ROUND(I251*H251,2)</f>
        <v>0</v>
      </c>
      <c r="BL251" s="16" t="s">
        <v>235</v>
      </c>
      <c r="BM251" s="16" t="s">
        <v>448</v>
      </c>
    </row>
    <row r="252" spans="2:51" s="11" customFormat="1" ht="13.5">
      <c r="B252" s="197"/>
      <c r="C252" s="198"/>
      <c r="D252" s="195" t="s">
        <v>158</v>
      </c>
      <c r="E252" s="209" t="s">
        <v>20</v>
      </c>
      <c r="F252" s="210" t="s">
        <v>449</v>
      </c>
      <c r="G252" s="198"/>
      <c r="H252" s="211">
        <v>11.61</v>
      </c>
      <c r="I252" s="202"/>
      <c r="J252" s="198"/>
      <c r="K252" s="198"/>
      <c r="L252" s="203"/>
      <c r="M252" s="204"/>
      <c r="N252" s="205"/>
      <c r="O252" s="205"/>
      <c r="P252" s="205"/>
      <c r="Q252" s="205"/>
      <c r="R252" s="205"/>
      <c r="S252" s="205"/>
      <c r="T252" s="206"/>
      <c r="AT252" s="207" t="s">
        <v>158</v>
      </c>
      <c r="AU252" s="207" t="s">
        <v>83</v>
      </c>
      <c r="AV252" s="11" t="s">
        <v>83</v>
      </c>
      <c r="AW252" s="11" t="s">
        <v>38</v>
      </c>
      <c r="AX252" s="11" t="s">
        <v>75</v>
      </c>
      <c r="AY252" s="207" t="s">
        <v>143</v>
      </c>
    </row>
    <row r="253" spans="2:51" s="11" customFormat="1" ht="13.5">
      <c r="B253" s="197"/>
      <c r="C253" s="198"/>
      <c r="D253" s="195" t="s">
        <v>158</v>
      </c>
      <c r="E253" s="209" t="s">
        <v>20</v>
      </c>
      <c r="F253" s="210" t="s">
        <v>450</v>
      </c>
      <c r="G253" s="198"/>
      <c r="H253" s="211">
        <v>31.734</v>
      </c>
      <c r="I253" s="202"/>
      <c r="J253" s="198"/>
      <c r="K253" s="198"/>
      <c r="L253" s="203"/>
      <c r="M253" s="204"/>
      <c r="N253" s="205"/>
      <c r="O253" s="205"/>
      <c r="P253" s="205"/>
      <c r="Q253" s="205"/>
      <c r="R253" s="205"/>
      <c r="S253" s="205"/>
      <c r="T253" s="206"/>
      <c r="AT253" s="207" t="s">
        <v>158</v>
      </c>
      <c r="AU253" s="207" t="s">
        <v>83</v>
      </c>
      <c r="AV253" s="11" t="s">
        <v>83</v>
      </c>
      <c r="AW253" s="11" t="s">
        <v>38</v>
      </c>
      <c r="AX253" s="11" t="s">
        <v>75</v>
      </c>
      <c r="AY253" s="207" t="s">
        <v>143</v>
      </c>
    </row>
    <row r="254" spans="2:51" s="11" customFormat="1" ht="13.5">
      <c r="B254" s="197"/>
      <c r="C254" s="198"/>
      <c r="D254" s="195" t="s">
        <v>158</v>
      </c>
      <c r="E254" s="209" t="s">
        <v>20</v>
      </c>
      <c r="F254" s="210" t="s">
        <v>451</v>
      </c>
      <c r="G254" s="198"/>
      <c r="H254" s="211">
        <v>39.69</v>
      </c>
      <c r="I254" s="202"/>
      <c r="J254" s="198"/>
      <c r="K254" s="198"/>
      <c r="L254" s="203"/>
      <c r="M254" s="204"/>
      <c r="N254" s="205"/>
      <c r="O254" s="205"/>
      <c r="P254" s="205"/>
      <c r="Q254" s="205"/>
      <c r="R254" s="205"/>
      <c r="S254" s="205"/>
      <c r="T254" s="206"/>
      <c r="AT254" s="207" t="s">
        <v>158</v>
      </c>
      <c r="AU254" s="207" t="s">
        <v>83</v>
      </c>
      <c r="AV254" s="11" t="s">
        <v>83</v>
      </c>
      <c r="AW254" s="11" t="s">
        <v>38</v>
      </c>
      <c r="AX254" s="11" t="s">
        <v>75</v>
      </c>
      <c r="AY254" s="207" t="s">
        <v>143</v>
      </c>
    </row>
    <row r="255" spans="2:51" s="12" customFormat="1" ht="13.5">
      <c r="B255" s="212"/>
      <c r="C255" s="213"/>
      <c r="D255" s="193" t="s">
        <v>158</v>
      </c>
      <c r="E255" s="214" t="s">
        <v>20</v>
      </c>
      <c r="F255" s="215" t="s">
        <v>198</v>
      </c>
      <c r="G255" s="213"/>
      <c r="H255" s="216">
        <v>83.034</v>
      </c>
      <c r="I255" s="217"/>
      <c r="J255" s="213"/>
      <c r="K255" s="213"/>
      <c r="L255" s="218"/>
      <c r="M255" s="219"/>
      <c r="N255" s="220"/>
      <c r="O255" s="220"/>
      <c r="P255" s="220"/>
      <c r="Q255" s="220"/>
      <c r="R255" s="220"/>
      <c r="S255" s="220"/>
      <c r="T255" s="221"/>
      <c r="AT255" s="222" t="s">
        <v>158</v>
      </c>
      <c r="AU255" s="222" t="s">
        <v>83</v>
      </c>
      <c r="AV255" s="12" t="s">
        <v>150</v>
      </c>
      <c r="AW255" s="12" t="s">
        <v>38</v>
      </c>
      <c r="AX255" s="12" t="s">
        <v>23</v>
      </c>
      <c r="AY255" s="222" t="s">
        <v>143</v>
      </c>
    </row>
    <row r="256" spans="2:65" s="1" customFormat="1" ht="40.15" customHeight="1">
      <c r="B256" s="33"/>
      <c r="C256" s="181" t="s">
        <v>452</v>
      </c>
      <c r="D256" s="181" t="s">
        <v>145</v>
      </c>
      <c r="E256" s="182" t="s">
        <v>453</v>
      </c>
      <c r="F256" s="183" t="s">
        <v>454</v>
      </c>
      <c r="G256" s="184" t="s">
        <v>231</v>
      </c>
      <c r="H256" s="185">
        <v>4.09</v>
      </c>
      <c r="I256" s="186"/>
      <c r="J256" s="187">
        <f>ROUND(I256*H256,2)</f>
        <v>0</v>
      </c>
      <c r="K256" s="183" t="s">
        <v>149</v>
      </c>
      <c r="L256" s="53"/>
      <c r="M256" s="188" t="s">
        <v>20</v>
      </c>
      <c r="N256" s="189" t="s">
        <v>46</v>
      </c>
      <c r="O256" s="34"/>
      <c r="P256" s="190">
        <f>O256*H256</f>
        <v>0</v>
      </c>
      <c r="Q256" s="190">
        <v>0</v>
      </c>
      <c r="R256" s="190">
        <f>Q256*H256</f>
        <v>0</v>
      </c>
      <c r="S256" s="190">
        <v>0</v>
      </c>
      <c r="T256" s="191">
        <f>S256*H256</f>
        <v>0</v>
      </c>
      <c r="AR256" s="16" t="s">
        <v>235</v>
      </c>
      <c r="AT256" s="16" t="s">
        <v>145</v>
      </c>
      <c r="AU256" s="16" t="s">
        <v>83</v>
      </c>
      <c r="AY256" s="16" t="s">
        <v>143</v>
      </c>
      <c r="BE256" s="192">
        <f>IF(N256="základní",J256,0)</f>
        <v>0</v>
      </c>
      <c r="BF256" s="192">
        <f>IF(N256="snížená",J256,0)</f>
        <v>0</v>
      </c>
      <c r="BG256" s="192">
        <f>IF(N256="zákl. přenesená",J256,0)</f>
        <v>0</v>
      </c>
      <c r="BH256" s="192">
        <f>IF(N256="sníž. přenesená",J256,0)</f>
        <v>0</v>
      </c>
      <c r="BI256" s="192">
        <f>IF(N256="nulová",J256,0)</f>
        <v>0</v>
      </c>
      <c r="BJ256" s="16" t="s">
        <v>23</v>
      </c>
      <c r="BK256" s="192">
        <f>ROUND(I256*H256,2)</f>
        <v>0</v>
      </c>
      <c r="BL256" s="16" t="s">
        <v>235</v>
      </c>
      <c r="BM256" s="16" t="s">
        <v>455</v>
      </c>
    </row>
    <row r="257" spans="2:47" s="1" customFormat="1" ht="135">
      <c r="B257" s="33"/>
      <c r="C257" s="55"/>
      <c r="D257" s="195" t="s">
        <v>152</v>
      </c>
      <c r="E257" s="55"/>
      <c r="F257" s="196" t="s">
        <v>456</v>
      </c>
      <c r="G257" s="55"/>
      <c r="H257" s="55"/>
      <c r="I257" s="151"/>
      <c r="J257" s="55"/>
      <c r="K257" s="55"/>
      <c r="L257" s="53"/>
      <c r="M257" s="70"/>
      <c r="N257" s="34"/>
      <c r="O257" s="34"/>
      <c r="P257" s="34"/>
      <c r="Q257" s="34"/>
      <c r="R257" s="34"/>
      <c r="S257" s="34"/>
      <c r="T257" s="71"/>
      <c r="AT257" s="16" t="s">
        <v>152</v>
      </c>
      <c r="AU257" s="16" t="s">
        <v>83</v>
      </c>
    </row>
    <row r="258" spans="2:63" s="10" customFormat="1" ht="29.85" customHeight="1">
      <c r="B258" s="164"/>
      <c r="C258" s="165"/>
      <c r="D258" s="178" t="s">
        <v>74</v>
      </c>
      <c r="E258" s="179" t="s">
        <v>457</v>
      </c>
      <c r="F258" s="179" t="s">
        <v>458</v>
      </c>
      <c r="G258" s="165"/>
      <c r="H258" s="165"/>
      <c r="I258" s="168"/>
      <c r="J258" s="180">
        <f>BK258</f>
        <v>0</v>
      </c>
      <c r="K258" s="165"/>
      <c r="L258" s="170"/>
      <c r="M258" s="171"/>
      <c r="N258" s="172"/>
      <c r="O258" s="172"/>
      <c r="P258" s="173">
        <f>SUM(P259:P273)</f>
        <v>0</v>
      </c>
      <c r="Q258" s="172"/>
      <c r="R258" s="173">
        <f>SUM(R259:R273)</f>
        <v>1.0411883999999998</v>
      </c>
      <c r="S258" s="172"/>
      <c r="T258" s="174">
        <f>SUM(T259:T273)</f>
        <v>0.364</v>
      </c>
      <c r="AR258" s="175" t="s">
        <v>83</v>
      </c>
      <c r="AT258" s="176" t="s">
        <v>74</v>
      </c>
      <c r="AU258" s="176" t="s">
        <v>23</v>
      </c>
      <c r="AY258" s="175" t="s">
        <v>143</v>
      </c>
      <c r="BK258" s="177">
        <f>SUM(BK259:BK273)</f>
        <v>0</v>
      </c>
    </row>
    <row r="259" spans="2:65" s="1" customFormat="1" ht="40.15" customHeight="1">
      <c r="B259" s="33"/>
      <c r="C259" s="181" t="s">
        <v>459</v>
      </c>
      <c r="D259" s="181" t="s">
        <v>145</v>
      </c>
      <c r="E259" s="182" t="s">
        <v>460</v>
      </c>
      <c r="F259" s="183" t="s">
        <v>461</v>
      </c>
      <c r="G259" s="184" t="s">
        <v>148</v>
      </c>
      <c r="H259" s="185">
        <v>260</v>
      </c>
      <c r="I259" s="186"/>
      <c r="J259" s="187">
        <f>ROUND(I259*H259,2)</f>
        <v>0</v>
      </c>
      <c r="K259" s="183" t="s">
        <v>149</v>
      </c>
      <c r="L259" s="53"/>
      <c r="M259" s="188" t="s">
        <v>20</v>
      </c>
      <c r="N259" s="189" t="s">
        <v>46</v>
      </c>
      <c r="O259" s="34"/>
      <c r="P259" s="190">
        <f>O259*H259</f>
        <v>0</v>
      </c>
      <c r="Q259" s="190">
        <v>0</v>
      </c>
      <c r="R259" s="190">
        <f>Q259*H259</f>
        <v>0</v>
      </c>
      <c r="S259" s="190">
        <v>0.0014</v>
      </c>
      <c r="T259" s="191">
        <f>S259*H259</f>
        <v>0.364</v>
      </c>
      <c r="AR259" s="16" t="s">
        <v>235</v>
      </c>
      <c r="AT259" s="16" t="s">
        <v>145</v>
      </c>
      <c r="AU259" s="16" t="s">
        <v>83</v>
      </c>
      <c r="AY259" s="16" t="s">
        <v>143</v>
      </c>
      <c r="BE259" s="192">
        <f>IF(N259="základní",J259,0)</f>
        <v>0</v>
      </c>
      <c r="BF259" s="192">
        <f>IF(N259="snížená",J259,0)</f>
        <v>0</v>
      </c>
      <c r="BG259" s="192">
        <f>IF(N259="zákl. přenesená",J259,0)</f>
        <v>0</v>
      </c>
      <c r="BH259" s="192">
        <f>IF(N259="sníž. přenesená",J259,0)</f>
        <v>0</v>
      </c>
      <c r="BI259" s="192">
        <f>IF(N259="nulová",J259,0)</f>
        <v>0</v>
      </c>
      <c r="BJ259" s="16" t="s">
        <v>23</v>
      </c>
      <c r="BK259" s="192">
        <f>ROUND(I259*H259,2)</f>
        <v>0</v>
      </c>
      <c r="BL259" s="16" t="s">
        <v>235</v>
      </c>
      <c r="BM259" s="16" t="s">
        <v>462</v>
      </c>
    </row>
    <row r="260" spans="2:47" s="1" customFormat="1" ht="81">
      <c r="B260" s="33"/>
      <c r="C260" s="55"/>
      <c r="D260" s="193" t="s">
        <v>152</v>
      </c>
      <c r="E260" s="55"/>
      <c r="F260" s="194" t="s">
        <v>463</v>
      </c>
      <c r="G260" s="55"/>
      <c r="H260" s="55"/>
      <c r="I260" s="151"/>
      <c r="J260" s="55"/>
      <c r="K260" s="55"/>
      <c r="L260" s="53"/>
      <c r="M260" s="70"/>
      <c r="N260" s="34"/>
      <c r="O260" s="34"/>
      <c r="P260" s="34"/>
      <c r="Q260" s="34"/>
      <c r="R260" s="34"/>
      <c r="S260" s="34"/>
      <c r="T260" s="71"/>
      <c r="AT260" s="16" t="s">
        <v>152</v>
      </c>
      <c r="AU260" s="16" t="s">
        <v>83</v>
      </c>
    </row>
    <row r="261" spans="2:65" s="1" customFormat="1" ht="28.9" customHeight="1">
      <c r="B261" s="33"/>
      <c r="C261" s="181" t="s">
        <v>464</v>
      </c>
      <c r="D261" s="181" t="s">
        <v>145</v>
      </c>
      <c r="E261" s="182" t="s">
        <v>465</v>
      </c>
      <c r="F261" s="183" t="s">
        <v>466</v>
      </c>
      <c r="G261" s="184" t="s">
        <v>148</v>
      </c>
      <c r="H261" s="185">
        <v>235.3</v>
      </c>
      <c r="I261" s="186"/>
      <c r="J261" s="187">
        <f>ROUND(I261*H261,2)</f>
        <v>0</v>
      </c>
      <c r="K261" s="183" t="s">
        <v>149</v>
      </c>
      <c r="L261" s="53"/>
      <c r="M261" s="188" t="s">
        <v>20</v>
      </c>
      <c r="N261" s="189" t="s">
        <v>46</v>
      </c>
      <c r="O261" s="34"/>
      <c r="P261" s="190">
        <f>O261*H261</f>
        <v>0</v>
      </c>
      <c r="Q261" s="190">
        <v>0</v>
      </c>
      <c r="R261" s="190">
        <f>Q261*H261</f>
        <v>0</v>
      </c>
      <c r="S261" s="190">
        <v>0</v>
      </c>
      <c r="T261" s="191">
        <f>S261*H261</f>
        <v>0</v>
      </c>
      <c r="AR261" s="16" t="s">
        <v>235</v>
      </c>
      <c r="AT261" s="16" t="s">
        <v>145</v>
      </c>
      <c r="AU261" s="16" t="s">
        <v>83</v>
      </c>
      <c r="AY261" s="16" t="s">
        <v>143</v>
      </c>
      <c r="BE261" s="192">
        <f>IF(N261="základní",J261,0)</f>
        <v>0</v>
      </c>
      <c r="BF261" s="192">
        <f>IF(N261="snížená",J261,0)</f>
        <v>0</v>
      </c>
      <c r="BG261" s="192">
        <f>IF(N261="zákl. přenesená",J261,0)</f>
        <v>0</v>
      </c>
      <c r="BH261" s="192">
        <f>IF(N261="sníž. přenesená",J261,0)</f>
        <v>0</v>
      </c>
      <c r="BI261" s="192">
        <f>IF(N261="nulová",J261,0)</f>
        <v>0</v>
      </c>
      <c r="BJ261" s="16" t="s">
        <v>23</v>
      </c>
      <c r="BK261" s="192">
        <f>ROUND(I261*H261,2)</f>
        <v>0</v>
      </c>
      <c r="BL261" s="16" t="s">
        <v>235</v>
      </c>
      <c r="BM261" s="16" t="s">
        <v>467</v>
      </c>
    </row>
    <row r="262" spans="2:47" s="1" customFormat="1" ht="40.5">
      <c r="B262" s="33"/>
      <c r="C262" s="55"/>
      <c r="D262" s="195" t="s">
        <v>152</v>
      </c>
      <c r="E262" s="55"/>
      <c r="F262" s="196" t="s">
        <v>468</v>
      </c>
      <c r="G262" s="55"/>
      <c r="H262" s="55"/>
      <c r="I262" s="151"/>
      <c r="J262" s="55"/>
      <c r="K262" s="55"/>
      <c r="L262" s="53"/>
      <c r="M262" s="70"/>
      <c r="N262" s="34"/>
      <c r="O262" s="34"/>
      <c r="P262" s="34"/>
      <c r="Q262" s="34"/>
      <c r="R262" s="34"/>
      <c r="S262" s="34"/>
      <c r="T262" s="71"/>
      <c r="AT262" s="16" t="s">
        <v>152</v>
      </c>
      <c r="AU262" s="16" t="s">
        <v>83</v>
      </c>
    </row>
    <row r="263" spans="2:51" s="11" customFormat="1" ht="13.5">
      <c r="B263" s="197"/>
      <c r="C263" s="198"/>
      <c r="D263" s="193" t="s">
        <v>158</v>
      </c>
      <c r="E263" s="199" t="s">
        <v>20</v>
      </c>
      <c r="F263" s="200" t="s">
        <v>469</v>
      </c>
      <c r="G263" s="198"/>
      <c r="H263" s="201">
        <v>235.3</v>
      </c>
      <c r="I263" s="202"/>
      <c r="J263" s="198"/>
      <c r="K263" s="198"/>
      <c r="L263" s="203"/>
      <c r="M263" s="204"/>
      <c r="N263" s="205"/>
      <c r="O263" s="205"/>
      <c r="P263" s="205"/>
      <c r="Q263" s="205"/>
      <c r="R263" s="205"/>
      <c r="S263" s="205"/>
      <c r="T263" s="206"/>
      <c r="AT263" s="207" t="s">
        <v>158</v>
      </c>
      <c r="AU263" s="207" t="s">
        <v>83</v>
      </c>
      <c r="AV263" s="11" t="s">
        <v>83</v>
      </c>
      <c r="AW263" s="11" t="s">
        <v>38</v>
      </c>
      <c r="AX263" s="11" t="s">
        <v>23</v>
      </c>
      <c r="AY263" s="207" t="s">
        <v>143</v>
      </c>
    </row>
    <row r="264" spans="2:65" s="1" customFormat="1" ht="28.9" customHeight="1">
      <c r="B264" s="33"/>
      <c r="C264" s="223" t="s">
        <v>470</v>
      </c>
      <c r="D264" s="223" t="s">
        <v>249</v>
      </c>
      <c r="E264" s="224" t="s">
        <v>471</v>
      </c>
      <c r="F264" s="225" t="s">
        <v>472</v>
      </c>
      <c r="G264" s="226" t="s">
        <v>148</v>
      </c>
      <c r="H264" s="227">
        <v>240.006</v>
      </c>
      <c r="I264" s="228"/>
      <c r="J264" s="229">
        <f>ROUND(I264*H264,2)</f>
        <v>0</v>
      </c>
      <c r="K264" s="225" t="s">
        <v>149</v>
      </c>
      <c r="L264" s="230"/>
      <c r="M264" s="231" t="s">
        <v>20</v>
      </c>
      <c r="N264" s="232" t="s">
        <v>46</v>
      </c>
      <c r="O264" s="34"/>
      <c r="P264" s="190">
        <f>O264*H264</f>
        <v>0</v>
      </c>
      <c r="Q264" s="190">
        <v>0.0036</v>
      </c>
      <c r="R264" s="190">
        <f>Q264*H264</f>
        <v>0.8640216</v>
      </c>
      <c r="S264" s="190">
        <v>0</v>
      </c>
      <c r="T264" s="191">
        <f>S264*H264</f>
        <v>0</v>
      </c>
      <c r="AR264" s="16" t="s">
        <v>325</v>
      </c>
      <c r="AT264" s="16" t="s">
        <v>249</v>
      </c>
      <c r="AU264" s="16" t="s">
        <v>83</v>
      </c>
      <c r="AY264" s="16" t="s">
        <v>143</v>
      </c>
      <c r="BE264" s="192">
        <f>IF(N264="základní",J264,0)</f>
        <v>0</v>
      </c>
      <c r="BF264" s="192">
        <f>IF(N264="snížená",J264,0)</f>
        <v>0</v>
      </c>
      <c r="BG264" s="192">
        <f>IF(N264="zákl. přenesená",J264,0)</f>
        <v>0</v>
      </c>
      <c r="BH264" s="192">
        <f>IF(N264="sníž. přenesená",J264,0)</f>
        <v>0</v>
      </c>
      <c r="BI264" s="192">
        <f>IF(N264="nulová",J264,0)</f>
        <v>0</v>
      </c>
      <c r="BJ264" s="16" t="s">
        <v>23</v>
      </c>
      <c r="BK264" s="192">
        <f>ROUND(I264*H264,2)</f>
        <v>0</v>
      </c>
      <c r="BL264" s="16" t="s">
        <v>235</v>
      </c>
      <c r="BM264" s="16" t="s">
        <v>473</v>
      </c>
    </row>
    <row r="265" spans="2:51" s="11" customFormat="1" ht="13.5">
      <c r="B265" s="197"/>
      <c r="C265" s="198"/>
      <c r="D265" s="195" t="s">
        <v>158</v>
      </c>
      <c r="E265" s="209" t="s">
        <v>20</v>
      </c>
      <c r="F265" s="210" t="s">
        <v>474</v>
      </c>
      <c r="G265" s="198"/>
      <c r="H265" s="211">
        <v>235.3</v>
      </c>
      <c r="I265" s="202"/>
      <c r="J265" s="198"/>
      <c r="K265" s="198"/>
      <c r="L265" s="203"/>
      <c r="M265" s="204"/>
      <c r="N265" s="205"/>
      <c r="O265" s="205"/>
      <c r="P265" s="205"/>
      <c r="Q265" s="205"/>
      <c r="R265" s="205"/>
      <c r="S265" s="205"/>
      <c r="T265" s="206"/>
      <c r="AT265" s="207" t="s">
        <v>158</v>
      </c>
      <c r="AU265" s="207" t="s">
        <v>83</v>
      </c>
      <c r="AV265" s="11" t="s">
        <v>83</v>
      </c>
      <c r="AW265" s="11" t="s">
        <v>38</v>
      </c>
      <c r="AX265" s="11" t="s">
        <v>23</v>
      </c>
      <c r="AY265" s="207" t="s">
        <v>143</v>
      </c>
    </row>
    <row r="266" spans="2:51" s="11" customFormat="1" ht="13.5">
      <c r="B266" s="197"/>
      <c r="C266" s="198"/>
      <c r="D266" s="193" t="s">
        <v>158</v>
      </c>
      <c r="E266" s="198"/>
      <c r="F266" s="200" t="s">
        <v>475</v>
      </c>
      <c r="G266" s="198"/>
      <c r="H266" s="201">
        <v>240.006</v>
      </c>
      <c r="I266" s="202"/>
      <c r="J266" s="198"/>
      <c r="K266" s="198"/>
      <c r="L266" s="203"/>
      <c r="M266" s="204"/>
      <c r="N266" s="205"/>
      <c r="O266" s="205"/>
      <c r="P266" s="205"/>
      <c r="Q266" s="205"/>
      <c r="R266" s="205"/>
      <c r="S266" s="205"/>
      <c r="T266" s="206"/>
      <c r="AT266" s="207" t="s">
        <v>158</v>
      </c>
      <c r="AU266" s="207" t="s">
        <v>83</v>
      </c>
      <c r="AV266" s="11" t="s">
        <v>83</v>
      </c>
      <c r="AW266" s="11" t="s">
        <v>4</v>
      </c>
      <c r="AX266" s="11" t="s">
        <v>23</v>
      </c>
      <c r="AY266" s="207" t="s">
        <v>143</v>
      </c>
    </row>
    <row r="267" spans="2:65" s="1" customFormat="1" ht="28.9" customHeight="1">
      <c r="B267" s="33"/>
      <c r="C267" s="181" t="s">
        <v>476</v>
      </c>
      <c r="D267" s="181" t="s">
        <v>145</v>
      </c>
      <c r="E267" s="182" t="s">
        <v>477</v>
      </c>
      <c r="F267" s="183" t="s">
        <v>478</v>
      </c>
      <c r="G267" s="184" t="s">
        <v>148</v>
      </c>
      <c r="H267" s="185">
        <v>17.4</v>
      </c>
      <c r="I267" s="186"/>
      <c r="J267" s="187">
        <f>ROUND(I267*H267,2)</f>
        <v>0</v>
      </c>
      <c r="K267" s="183" t="s">
        <v>149</v>
      </c>
      <c r="L267" s="53"/>
      <c r="M267" s="188" t="s">
        <v>20</v>
      </c>
      <c r="N267" s="189" t="s">
        <v>46</v>
      </c>
      <c r="O267" s="34"/>
      <c r="P267" s="190">
        <f>O267*H267</f>
        <v>0</v>
      </c>
      <c r="Q267" s="190">
        <v>0.006</v>
      </c>
      <c r="R267" s="190">
        <f>Q267*H267</f>
        <v>0.10439999999999999</v>
      </c>
      <c r="S267" s="190">
        <v>0</v>
      </c>
      <c r="T267" s="191">
        <f>S267*H267</f>
        <v>0</v>
      </c>
      <c r="AR267" s="16" t="s">
        <v>235</v>
      </c>
      <c r="AT267" s="16" t="s">
        <v>145</v>
      </c>
      <c r="AU267" s="16" t="s">
        <v>83</v>
      </c>
      <c r="AY267" s="16" t="s">
        <v>143</v>
      </c>
      <c r="BE267" s="192">
        <f>IF(N267="základní",J267,0)</f>
        <v>0</v>
      </c>
      <c r="BF267" s="192">
        <f>IF(N267="snížená",J267,0)</f>
        <v>0</v>
      </c>
      <c r="BG267" s="192">
        <f>IF(N267="zákl. přenesená",J267,0)</f>
        <v>0</v>
      </c>
      <c r="BH267" s="192">
        <f>IF(N267="sníž. přenesená",J267,0)</f>
        <v>0</v>
      </c>
      <c r="BI267" s="192">
        <f>IF(N267="nulová",J267,0)</f>
        <v>0</v>
      </c>
      <c r="BJ267" s="16" t="s">
        <v>23</v>
      </c>
      <c r="BK267" s="192">
        <f>ROUND(I267*H267,2)</f>
        <v>0</v>
      </c>
      <c r="BL267" s="16" t="s">
        <v>235</v>
      </c>
      <c r="BM267" s="16" t="s">
        <v>479</v>
      </c>
    </row>
    <row r="268" spans="2:47" s="1" customFormat="1" ht="94.5">
      <c r="B268" s="33"/>
      <c r="C268" s="55"/>
      <c r="D268" s="195" t="s">
        <v>152</v>
      </c>
      <c r="E268" s="55"/>
      <c r="F268" s="196" t="s">
        <v>480</v>
      </c>
      <c r="G268" s="55"/>
      <c r="H268" s="55"/>
      <c r="I268" s="151"/>
      <c r="J268" s="55"/>
      <c r="K268" s="55"/>
      <c r="L268" s="53"/>
      <c r="M268" s="70"/>
      <c r="N268" s="34"/>
      <c r="O268" s="34"/>
      <c r="P268" s="34"/>
      <c r="Q268" s="34"/>
      <c r="R268" s="34"/>
      <c r="S268" s="34"/>
      <c r="T268" s="71"/>
      <c r="AT268" s="16" t="s">
        <v>152</v>
      </c>
      <c r="AU268" s="16" t="s">
        <v>83</v>
      </c>
    </row>
    <row r="269" spans="2:51" s="11" customFormat="1" ht="13.5">
      <c r="B269" s="197"/>
      <c r="C269" s="198"/>
      <c r="D269" s="193" t="s">
        <v>158</v>
      </c>
      <c r="E269" s="199" t="s">
        <v>20</v>
      </c>
      <c r="F269" s="200" t="s">
        <v>481</v>
      </c>
      <c r="G269" s="198"/>
      <c r="H269" s="201">
        <v>17.4</v>
      </c>
      <c r="I269" s="202"/>
      <c r="J269" s="198"/>
      <c r="K269" s="198"/>
      <c r="L269" s="203"/>
      <c r="M269" s="204"/>
      <c r="N269" s="205"/>
      <c r="O269" s="205"/>
      <c r="P269" s="205"/>
      <c r="Q269" s="205"/>
      <c r="R269" s="205"/>
      <c r="S269" s="205"/>
      <c r="T269" s="206"/>
      <c r="AT269" s="207" t="s">
        <v>158</v>
      </c>
      <c r="AU269" s="207" t="s">
        <v>83</v>
      </c>
      <c r="AV269" s="11" t="s">
        <v>83</v>
      </c>
      <c r="AW269" s="11" t="s">
        <v>38</v>
      </c>
      <c r="AX269" s="11" t="s">
        <v>23</v>
      </c>
      <c r="AY269" s="207" t="s">
        <v>143</v>
      </c>
    </row>
    <row r="270" spans="2:65" s="1" customFormat="1" ht="28.9" customHeight="1">
      <c r="B270" s="33"/>
      <c r="C270" s="223" t="s">
        <v>482</v>
      </c>
      <c r="D270" s="223" t="s">
        <v>249</v>
      </c>
      <c r="E270" s="224" t="s">
        <v>266</v>
      </c>
      <c r="F270" s="225" t="s">
        <v>267</v>
      </c>
      <c r="G270" s="226" t="s">
        <v>148</v>
      </c>
      <c r="H270" s="227">
        <v>17.748</v>
      </c>
      <c r="I270" s="228"/>
      <c r="J270" s="229">
        <f>ROUND(I270*H270,2)</f>
        <v>0</v>
      </c>
      <c r="K270" s="225" t="s">
        <v>149</v>
      </c>
      <c r="L270" s="230"/>
      <c r="M270" s="231" t="s">
        <v>20</v>
      </c>
      <c r="N270" s="232" t="s">
        <v>46</v>
      </c>
      <c r="O270" s="34"/>
      <c r="P270" s="190">
        <f>O270*H270</f>
        <v>0</v>
      </c>
      <c r="Q270" s="190">
        <v>0.0041</v>
      </c>
      <c r="R270" s="190">
        <f>Q270*H270</f>
        <v>0.0727668</v>
      </c>
      <c r="S270" s="190">
        <v>0</v>
      </c>
      <c r="T270" s="191">
        <f>S270*H270</f>
        <v>0</v>
      </c>
      <c r="AR270" s="16" t="s">
        <v>325</v>
      </c>
      <c r="AT270" s="16" t="s">
        <v>249</v>
      </c>
      <c r="AU270" s="16" t="s">
        <v>83</v>
      </c>
      <c r="AY270" s="16" t="s">
        <v>143</v>
      </c>
      <c r="BE270" s="192">
        <f>IF(N270="základní",J270,0)</f>
        <v>0</v>
      </c>
      <c r="BF270" s="192">
        <f>IF(N270="snížená",J270,0)</f>
        <v>0</v>
      </c>
      <c r="BG270" s="192">
        <f>IF(N270="zákl. přenesená",J270,0)</f>
        <v>0</v>
      </c>
      <c r="BH270" s="192">
        <f>IF(N270="sníž. přenesená",J270,0)</f>
        <v>0</v>
      </c>
      <c r="BI270" s="192">
        <f>IF(N270="nulová",J270,0)</f>
        <v>0</v>
      </c>
      <c r="BJ270" s="16" t="s">
        <v>23</v>
      </c>
      <c r="BK270" s="192">
        <f>ROUND(I270*H270,2)</f>
        <v>0</v>
      </c>
      <c r="BL270" s="16" t="s">
        <v>235</v>
      </c>
      <c r="BM270" s="16" t="s">
        <v>483</v>
      </c>
    </row>
    <row r="271" spans="2:51" s="11" customFormat="1" ht="13.5">
      <c r="B271" s="197"/>
      <c r="C271" s="198"/>
      <c r="D271" s="193" t="s">
        <v>158</v>
      </c>
      <c r="E271" s="198"/>
      <c r="F271" s="200" t="s">
        <v>484</v>
      </c>
      <c r="G271" s="198"/>
      <c r="H271" s="201">
        <v>17.748</v>
      </c>
      <c r="I271" s="202"/>
      <c r="J271" s="198"/>
      <c r="K271" s="198"/>
      <c r="L271" s="203"/>
      <c r="M271" s="204"/>
      <c r="N271" s="205"/>
      <c r="O271" s="205"/>
      <c r="P271" s="205"/>
      <c r="Q271" s="205"/>
      <c r="R271" s="205"/>
      <c r="S271" s="205"/>
      <c r="T271" s="206"/>
      <c r="AT271" s="207" t="s">
        <v>158</v>
      </c>
      <c r="AU271" s="207" t="s">
        <v>83</v>
      </c>
      <c r="AV271" s="11" t="s">
        <v>83</v>
      </c>
      <c r="AW271" s="11" t="s">
        <v>4</v>
      </c>
      <c r="AX271" s="11" t="s">
        <v>23</v>
      </c>
      <c r="AY271" s="207" t="s">
        <v>143</v>
      </c>
    </row>
    <row r="272" spans="2:65" s="1" customFormat="1" ht="40.15" customHeight="1">
      <c r="B272" s="33"/>
      <c r="C272" s="181" t="s">
        <v>485</v>
      </c>
      <c r="D272" s="181" t="s">
        <v>145</v>
      </c>
      <c r="E272" s="182" t="s">
        <v>486</v>
      </c>
      <c r="F272" s="183" t="s">
        <v>487</v>
      </c>
      <c r="G272" s="184" t="s">
        <v>231</v>
      </c>
      <c r="H272" s="185">
        <v>1.041</v>
      </c>
      <c r="I272" s="186"/>
      <c r="J272" s="187">
        <f>ROUND(I272*H272,2)</f>
        <v>0</v>
      </c>
      <c r="K272" s="183" t="s">
        <v>149</v>
      </c>
      <c r="L272" s="53"/>
      <c r="M272" s="188" t="s">
        <v>20</v>
      </c>
      <c r="N272" s="189" t="s">
        <v>46</v>
      </c>
      <c r="O272" s="34"/>
      <c r="P272" s="190">
        <f>O272*H272</f>
        <v>0</v>
      </c>
      <c r="Q272" s="190">
        <v>0</v>
      </c>
      <c r="R272" s="190">
        <f>Q272*H272</f>
        <v>0</v>
      </c>
      <c r="S272" s="190">
        <v>0</v>
      </c>
      <c r="T272" s="191">
        <f>S272*H272</f>
        <v>0</v>
      </c>
      <c r="AR272" s="16" t="s">
        <v>235</v>
      </c>
      <c r="AT272" s="16" t="s">
        <v>145</v>
      </c>
      <c r="AU272" s="16" t="s">
        <v>83</v>
      </c>
      <c r="AY272" s="16" t="s">
        <v>143</v>
      </c>
      <c r="BE272" s="192">
        <f>IF(N272="základní",J272,0)</f>
        <v>0</v>
      </c>
      <c r="BF272" s="192">
        <f>IF(N272="snížená",J272,0)</f>
        <v>0</v>
      </c>
      <c r="BG272" s="192">
        <f>IF(N272="zákl. přenesená",J272,0)</f>
        <v>0</v>
      </c>
      <c r="BH272" s="192">
        <f>IF(N272="sníž. přenesená",J272,0)</f>
        <v>0</v>
      </c>
      <c r="BI272" s="192">
        <f>IF(N272="nulová",J272,0)</f>
        <v>0</v>
      </c>
      <c r="BJ272" s="16" t="s">
        <v>23</v>
      </c>
      <c r="BK272" s="192">
        <f>ROUND(I272*H272,2)</f>
        <v>0</v>
      </c>
      <c r="BL272" s="16" t="s">
        <v>235</v>
      </c>
      <c r="BM272" s="16" t="s">
        <v>488</v>
      </c>
    </row>
    <row r="273" spans="2:47" s="1" customFormat="1" ht="135">
      <c r="B273" s="33"/>
      <c r="C273" s="55"/>
      <c r="D273" s="195" t="s">
        <v>152</v>
      </c>
      <c r="E273" s="55"/>
      <c r="F273" s="196" t="s">
        <v>489</v>
      </c>
      <c r="G273" s="55"/>
      <c r="H273" s="55"/>
      <c r="I273" s="151"/>
      <c r="J273" s="55"/>
      <c r="K273" s="55"/>
      <c r="L273" s="53"/>
      <c r="M273" s="70"/>
      <c r="N273" s="34"/>
      <c r="O273" s="34"/>
      <c r="P273" s="34"/>
      <c r="Q273" s="34"/>
      <c r="R273" s="34"/>
      <c r="S273" s="34"/>
      <c r="T273" s="71"/>
      <c r="AT273" s="16" t="s">
        <v>152</v>
      </c>
      <c r="AU273" s="16" t="s">
        <v>83</v>
      </c>
    </row>
    <row r="274" spans="2:63" s="10" customFormat="1" ht="29.85" customHeight="1">
      <c r="B274" s="164"/>
      <c r="C274" s="165"/>
      <c r="D274" s="178" t="s">
        <v>74</v>
      </c>
      <c r="E274" s="179" t="s">
        <v>490</v>
      </c>
      <c r="F274" s="179" t="s">
        <v>491</v>
      </c>
      <c r="G274" s="165"/>
      <c r="H274" s="165"/>
      <c r="I274" s="168"/>
      <c r="J274" s="180">
        <f>BK274</f>
        <v>0</v>
      </c>
      <c r="K274" s="165"/>
      <c r="L274" s="170"/>
      <c r="M274" s="171"/>
      <c r="N274" s="172"/>
      <c r="O274" s="172"/>
      <c r="P274" s="173">
        <f>P275</f>
        <v>0</v>
      </c>
      <c r="Q274" s="172"/>
      <c r="R274" s="173">
        <f>R275</f>
        <v>0</v>
      </c>
      <c r="S274" s="172"/>
      <c r="T274" s="174">
        <f>T275</f>
        <v>0.005599999999999999</v>
      </c>
      <c r="AR274" s="175" t="s">
        <v>83</v>
      </c>
      <c r="AT274" s="176" t="s">
        <v>74</v>
      </c>
      <c r="AU274" s="176" t="s">
        <v>23</v>
      </c>
      <c r="AY274" s="175" t="s">
        <v>143</v>
      </c>
      <c r="BK274" s="177">
        <f>BK275</f>
        <v>0</v>
      </c>
    </row>
    <row r="275" spans="2:65" s="1" customFormat="1" ht="20.45" customHeight="1">
      <c r="B275" s="33"/>
      <c r="C275" s="181" t="s">
        <v>492</v>
      </c>
      <c r="D275" s="181" t="s">
        <v>145</v>
      </c>
      <c r="E275" s="182" t="s">
        <v>493</v>
      </c>
      <c r="F275" s="183" t="s">
        <v>494</v>
      </c>
      <c r="G275" s="184" t="s">
        <v>225</v>
      </c>
      <c r="H275" s="185">
        <v>20</v>
      </c>
      <c r="I275" s="186"/>
      <c r="J275" s="187">
        <f>ROUND(I275*H275,2)</f>
        <v>0</v>
      </c>
      <c r="K275" s="183" t="s">
        <v>149</v>
      </c>
      <c r="L275" s="53"/>
      <c r="M275" s="188" t="s">
        <v>20</v>
      </c>
      <c r="N275" s="189" t="s">
        <v>46</v>
      </c>
      <c r="O275" s="34"/>
      <c r="P275" s="190">
        <f>O275*H275</f>
        <v>0</v>
      </c>
      <c r="Q275" s="190">
        <v>0</v>
      </c>
      <c r="R275" s="190">
        <f>Q275*H275</f>
        <v>0</v>
      </c>
      <c r="S275" s="190">
        <v>0.00028</v>
      </c>
      <c r="T275" s="191">
        <f>S275*H275</f>
        <v>0.005599999999999999</v>
      </c>
      <c r="AR275" s="16" t="s">
        <v>235</v>
      </c>
      <c r="AT275" s="16" t="s">
        <v>145</v>
      </c>
      <c r="AU275" s="16" t="s">
        <v>83</v>
      </c>
      <c r="AY275" s="16" t="s">
        <v>143</v>
      </c>
      <c r="BE275" s="192">
        <f>IF(N275="základní",J275,0)</f>
        <v>0</v>
      </c>
      <c r="BF275" s="192">
        <f>IF(N275="snížená",J275,0)</f>
        <v>0</v>
      </c>
      <c r="BG275" s="192">
        <f>IF(N275="zákl. přenesená",J275,0)</f>
        <v>0</v>
      </c>
      <c r="BH275" s="192">
        <f>IF(N275="sníž. přenesená",J275,0)</f>
        <v>0</v>
      </c>
      <c r="BI275" s="192">
        <f>IF(N275="nulová",J275,0)</f>
        <v>0</v>
      </c>
      <c r="BJ275" s="16" t="s">
        <v>23</v>
      </c>
      <c r="BK275" s="192">
        <f>ROUND(I275*H275,2)</f>
        <v>0</v>
      </c>
      <c r="BL275" s="16" t="s">
        <v>235</v>
      </c>
      <c r="BM275" s="16" t="s">
        <v>495</v>
      </c>
    </row>
    <row r="276" spans="2:63" s="10" customFormat="1" ht="29.85" customHeight="1">
      <c r="B276" s="164"/>
      <c r="C276" s="165"/>
      <c r="D276" s="178" t="s">
        <v>74</v>
      </c>
      <c r="E276" s="179" t="s">
        <v>496</v>
      </c>
      <c r="F276" s="179" t="s">
        <v>497</v>
      </c>
      <c r="G276" s="165"/>
      <c r="H276" s="165"/>
      <c r="I276" s="168"/>
      <c r="J276" s="180">
        <f>BK276</f>
        <v>0</v>
      </c>
      <c r="K276" s="165"/>
      <c r="L276" s="170"/>
      <c r="M276" s="171"/>
      <c r="N276" s="172"/>
      <c r="O276" s="172"/>
      <c r="P276" s="173">
        <f>SUM(P277:P280)</f>
        <v>0</v>
      </c>
      <c r="Q276" s="172"/>
      <c r="R276" s="173">
        <f>SUM(R277:R280)</f>
        <v>0</v>
      </c>
      <c r="S276" s="172"/>
      <c r="T276" s="174">
        <f>SUM(T277:T280)</f>
        <v>0.24978</v>
      </c>
      <c r="AR276" s="175" t="s">
        <v>83</v>
      </c>
      <c r="AT276" s="176" t="s">
        <v>74</v>
      </c>
      <c r="AU276" s="176" t="s">
        <v>23</v>
      </c>
      <c r="AY276" s="175" t="s">
        <v>143</v>
      </c>
      <c r="BK276" s="177">
        <f>SUM(BK277:BK280)</f>
        <v>0</v>
      </c>
    </row>
    <row r="277" spans="2:65" s="1" customFormat="1" ht="20.45" customHeight="1">
      <c r="B277" s="33"/>
      <c r="C277" s="181" t="s">
        <v>498</v>
      </c>
      <c r="D277" s="181" t="s">
        <v>145</v>
      </c>
      <c r="E277" s="182" t="s">
        <v>499</v>
      </c>
      <c r="F277" s="183" t="s">
        <v>500</v>
      </c>
      <c r="G277" s="184" t="s">
        <v>501</v>
      </c>
      <c r="H277" s="185">
        <v>2</v>
      </c>
      <c r="I277" s="186"/>
      <c r="J277" s="187">
        <f>ROUND(I277*H277,2)</f>
        <v>0</v>
      </c>
      <c r="K277" s="183" t="s">
        <v>149</v>
      </c>
      <c r="L277" s="53"/>
      <c r="M277" s="188" t="s">
        <v>20</v>
      </c>
      <c r="N277" s="189" t="s">
        <v>46</v>
      </c>
      <c r="O277" s="34"/>
      <c r="P277" s="190">
        <f>O277*H277</f>
        <v>0</v>
      </c>
      <c r="Q277" s="190">
        <v>0</v>
      </c>
      <c r="R277" s="190">
        <f>Q277*H277</f>
        <v>0</v>
      </c>
      <c r="S277" s="190">
        <v>0.01933</v>
      </c>
      <c r="T277" s="191">
        <f>S277*H277</f>
        <v>0.03866</v>
      </c>
      <c r="AR277" s="16" t="s">
        <v>235</v>
      </c>
      <c r="AT277" s="16" t="s">
        <v>145</v>
      </c>
      <c r="AU277" s="16" t="s">
        <v>83</v>
      </c>
      <c r="AY277" s="16" t="s">
        <v>143</v>
      </c>
      <c r="BE277" s="192">
        <f>IF(N277="základní",J277,0)</f>
        <v>0</v>
      </c>
      <c r="BF277" s="192">
        <f>IF(N277="snížená",J277,0)</f>
        <v>0</v>
      </c>
      <c r="BG277" s="192">
        <f>IF(N277="zákl. přenesená",J277,0)</f>
        <v>0</v>
      </c>
      <c r="BH277" s="192">
        <f>IF(N277="sníž. přenesená",J277,0)</f>
        <v>0</v>
      </c>
      <c r="BI277" s="192">
        <f>IF(N277="nulová",J277,0)</f>
        <v>0</v>
      </c>
      <c r="BJ277" s="16" t="s">
        <v>23</v>
      </c>
      <c r="BK277" s="192">
        <f>ROUND(I277*H277,2)</f>
        <v>0</v>
      </c>
      <c r="BL277" s="16" t="s">
        <v>235</v>
      </c>
      <c r="BM277" s="16" t="s">
        <v>502</v>
      </c>
    </row>
    <row r="278" spans="2:65" s="1" customFormat="1" ht="20.45" customHeight="1">
      <c r="B278" s="33"/>
      <c r="C278" s="181" t="s">
        <v>503</v>
      </c>
      <c r="D278" s="181" t="s">
        <v>145</v>
      </c>
      <c r="E278" s="182" t="s">
        <v>504</v>
      </c>
      <c r="F278" s="183" t="s">
        <v>505</v>
      </c>
      <c r="G278" s="184" t="s">
        <v>501</v>
      </c>
      <c r="H278" s="185">
        <v>1</v>
      </c>
      <c r="I278" s="186"/>
      <c r="J278" s="187">
        <f>ROUND(I278*H278,2)</f>
        <v>0</v>
      </c>
      <c r="K278" s="183" t="s">
        <v>149</v>
      </c>
      <c r="L278" s="53"/>
      <c r="M278" s="188" t="s">
        <v>20</v>
      </c>
      <c r="N278" s="189" t="s">
        <v>46</v>
      </c>
      <c r="O278" s="34"/>
      <c r="P278" s="190">
        <f>O278*H278</f>
        <v>0</v>
      </c>
      <c r="Q278" s="190">
        <v>0</v>
      </c>
      <c r="R278" s="190">
        <f>Q278*H278</f>
        <v>0</v>
      </c>
      <c r="S278" s="190">
        <v>0.0172</v>
      </c>
      <c r="T278" s="191">
        <f>S278*H278</f>
        <v>0.0172</v>
      </c>
      <c r="AR278" s="16" t="s">
        <v>235</v>
      </c>
      <c r="AT278" s="16" t="s">
        <v>145</v>
      </c>
      <c r="AU278" s="16" t="s">
        <v>83</v>
      </c>
      <c r="AY278" s="16" t="s">
        <v>143</v>
      </c>
      <c r="BE278" s="192">
        <f>IF(N278="základní",J278,0)</f>
        <v>0</v>
      </c>
      <c r="BF278" s="192">
        <f>IF(N278="snížená",J278,0)</f>
        <v>0</v>
      </c>
      <c r="BG278" s="192">
        <f>IF(N278="zákl. přenesená",J278,0)</f>
        <v>0</v>
      </c>
      <c r="BH278" s="192">
        <f>IF(N278="sníž. přenesená",J278,0)</f>
        <v>0</v>
      </c>
      <c r="BI278" s="192">
        <f>IF(N278="nulová",J278,0)</f>
        <v>0</v>
      </c>
      <c r="BJ278" s="16" t="s">
        <v>23</v>
      </c>
      <c r="BK278" s="192">
        <f>ROUND(I278*H278,2)</f>
        <v>0</v>
      </c>
      <c r="BL278" s="16" t="s">
        <v>235</v>
      </c>
      <c r="BM278" s="16" t="s">
        <v>506</v>
      </c>
    </row>
    <row r="279" spans="2:65" s="1" customFormat="1" ht="20.45" customHeight="1">
      <c r="B279" s="33"/>
      <c r="C279" s="181" t="s">
        <v>507</v>
      </c>
      <c r="D279" s="181" t="s">
        <v>145</v>
      </c>
      <c r="E279" s="182" t="s">
        <v>508</v>
      </c>
      <c r="F279" s="183" t="s">
        <v>509</v>
      </c>
      <c r="G279" s="184" t="s">
        <v>501</v>
      </c>
      <c r="H279" s="185">
        <v>2</v>
      </c>
      <c r="I279" s="186"/>
      <c r="J279" s="187">
        <f>ROUND(I279*H279,2)</f>
        <v>0</v>
      </c>
      <c r="K279" s="183" t="s">
        <v>149</v>
      </c>
      <c r="L279" s="53"/>
      <c r="M279" s="188" t="s">
        <v>20</v>
      </c>
      <c r="N279" s="189" t="s">
        <v>46</v>
      </c>
      <c r="O279" s="34"/>
      <c r="P279" s="190">
        <f>O279*H279</f>
        <v>0</v>
      </c>
      <c r="Q279" s="190">
        <v>0</v>
      </c>
      <c r="R279" s="190">
        <f>Q279*H279</f>
        <v>0</v>
      </c>
      <c r="S279" s="190">
        <v>0.01946</v>
      </c>
      <c r="T279" s="191">
        <f>S279*H279</f>
        <v>0.03892</v>
      </c>
      <c r="AR279" s="16" t="s">
        <v>235</v>
      </c>
      <c r="AT279" s="16" t="s">
        <v>145</v>
      </c>
      <c r="AU279" s="16" t="s">
        <v>83</v>
      </c>
      <c r="AY279" s="16" t="s">
        <v>143</v>
      </c>
      <c r="BE279" s="192">
        <f>IF(N279="základní",J279,0)</f>
        <v>0</v>
      </c>
      <c r="BF279" s="192">
        <f>IF(N279="snížená",J279,0)</f>
        <v>0</v>
      </c>
      <c r="BG279" s="192">
        <f>IF(N279="zákl. přenesená",J279,0)</f>
        <v>0</v>
      </c>
      <c r="BH279" s="192">
        <f>IF(N279="sníž. přenesená",J279,0)</f>
        <v>0</v>
      </c>
      <c r="BI279" s="192">
        <f>IF(N279="nulová",J279,0)</f>
        <v>0</v>
      </c>
      <c r="BJ279" s="16" t="s">
        <v>23</v>
      </c>
      <c r="BK279" s="192">
        <f>ROUND(I279*H279,2)</f>
        <v>0</v>
      </c>
      <c r="BL279" s="16" t="s">
        <v>235</v>
      </c>
      <c r="BM279" s="16" t="s">
        <v>510</v>
      </c>
    </row>
    <row r="280" spans="2:65" s="1" customFormat="1" ht="28.9" customHeight="1">
      <c r="B280" s="33"/>
      <c r="C280" s="181" t="s">
        <v>511</v>
      </c>
      <c r="D280" s="181" t="s">
        <v>145</v>
      </c>
      <c r="E280" s="182" t="s">
        <v>512</v>
      </c>
      <c r="F280" s="183" t="s">
        <v>513</v>
      </c>
      <c r="G280" s="184" t="s">
        <v>501</v>
      </c>
      <c r="H280" s="185">
        <v>1</v>
      </c>
      <c r="I280" s="186"/>
      <c r="J280" s="187">
        <f>ROUND(I280*H280,2)</f>
        <v>0</v>
      </c>
      <c r="K280" s="183" t="s">
        <v>149</v>
      </c>
      <c r="L280" s="53"/>
      <c r="M280" s="188" t="s">
        <v>20</v>
      </c>
      <c r="N280" s="189" t="s">
        <v>46</v>
      </c>
      <c r="O280" s="34"/>
      <c r="P280" s="190">
        <f>O280*H280</f>
        <v>0</v>
      </c>
      <c r="Q280" s="190">
        <v>0</v>
      </c>
      <c r="R280" s="190">
        <f>Q280*H280</f>
        <v>0</v>
      </c>
      <c r="S280" s="190">
        <v>0.155</v>
      </c>
      <c r="T280" s="191">
        <f>S280*H280</f>
        <v>0.155</v>
      </c>
      <c r="AR280" s="16" t="s">
        <v>235</v>
      </c>
      <c r="AT280" s="16" t="s">
        <v>145</v>
      </c>
      <c r="AU280" s="16" t="s">
        <v>83</v>
      </c>
      <c r="AY280" s="16" t="s">
        <v>143</v>
      </c>
      <c r="BE280" s="192">
        <f>IF(N280="základní",J280,0)</f>
        <v>0</v>
      </c>
      <c r="BF280" s="192">
        <f>IF(N280="snížená",J280,0)</f>
        <v>0</v>
      </c>
      <c r="BG280" s="192">
        <f>IF(N280="zákl. přenesená",J280,0)</f>
        <v>0</v>
      </c>
      <c r="BH280" s="192">
        <f>IF(N280="sníž. přenesená",J280,0)</f>
        <v>0</v>
      </c>
      <c r="BI280" s="192">
        <f>IF(N280="nulová",J280,0)</f>
        <v>0</v>
      </c>
      <c r="BJ280" s="16" t="s">
        <v>23</v>
      </c>
      <c r="BK280" s="192">
        <f>ROUND(I280*H280,2)</f>
        <v>0</v>
      </c>
      <c r="BL280" s="16" t="s">
        <v>235</v>
      </c>
      <c r="BM280" s="16" t="s">
        <v>514</v>
      </c>
    </row>
    <row r="281" spans="2:63" s="10" customFormat="1" ht="29.85" customHeight="1">
      <c r="B281" s="164"/>
      <c r="C281" s="165"/>
      <c r="D281" s="178" t="s">
        <v>74</v>
      </c>
      <c r="E281" s="179" t="s">
        <v>515</v>
      </c>
      <c r="F281" s="179" t="s">
        <v>516</v>
      </c>
      <c r="G281" s="165"/>
      <c r="H281" s="165"/>
      <c r="I281" s="168"/>
      <c r="J281" s="180">
        <f>BK281</f>
        <v>0</v>
      </c>
      <c r="K281" s="165"/>
      <c r="L281" s="170"/>
      <c r="M281" s="171"/>
      <c r="N281" s="172"/>
      <c r="O281" s="172"/>
      <c r="P281" s="173">
        <f>SUM(P282:P338)</f>
        <v>0</v>
      </c>
      <c r="Q281" s="172"/>
      <c r="R281" s="173">
        <f>SUM(R282:R338)</f>
        <v>13.81901606</v>
      </c>
      <c r="S281" s="172"/>
      <c r="T281" s="174">
        <f>SUM(T282:T338)</f>
        <v>1.0315674</v>
      </c>
      <c r="AR281" s="175" t="s">
        <v>83</v>
      </c>
      <c r="AT281" s="176" t="s">
        <v>74</v>
      </c>
      <c r="AU281" s="176" t="s">
        <v>23</v>
      </c>
      <c r="AY281" s="175" t="s">
        <v>143</v>
      </c>
      <c r="BK281" s="177">
        <f>SUM(BK282:BK338)</f>
        <v>0</v>
      </c>
    </row>
    <row r="282" spans="2:65" s="1" customFormat="1" ht="40.15" customHeight="1">
      <c r="B282" s="33"/>
      <c r="C282" s="181" t="s">
        <v>517</v>
      </c>
      <c r="D282" s="181" t="s">
        <v>145</v>
      </c>
      <c r="E282" s="182" t="s">
        <v>518</v>
      </c>
      <c r="F282" s="183" t="s">
        <v>519</v>
      </c>
      <c r="G282" s="184" t="s">
        <v>148</v>
      </c>
      <c r="H282" s="185">
        <v>49.95</v>
      </c>
      <c r="I282" s="186"/>
      <c r="J282" s="187">
        <f>ROUND(I282*H282,2)</f>
        <v>0</v>
      </c>
      <c r="K282" s="183" t="s">
        <v>149</v>
      </c>
      <c r="L282" s="53"/>
      <c r="M282" s="188" t="s">
        <v>20</v>
      </c>
      <c r="N282" s="189" t="s">
        <v>46</v>
      </c>
      <c r="O282" s="34"/>
      <c r="P282" s="190">
        <f>O282*H282</f>
        <v>0</v>
      </c>
      <c r="Q282" s="190">
        <v>0.02567</v>
      </c>
      <c r="R282" s="190">
        <f>Q282*H282</f>
        <v>1.2822165</v>
      </c>
      <c r="S282" s="190">
        <v>0</v>
      </c>
      <c r="T282" s="191">
        <f>S282*H282</f>
        <v>0</v>
      </c>
      <c r="AR282" s="16" t="s">
        <v>235</v>
      </c>
      <c r="AT282" s="16" t="s">
        <v>145</v>
      </c>
      <c r="AU282" s="16" t="s">
        <v>83</v>
      </c>
      <c r="AY282" s="16" t="s">
        <v>143</v>
      </c>
      <c r="BE282" s="192">
        <f>IF(N282="základní",J282,0)</f>
        <v>0</v>
      </c>
      <c r="BF282" s="192">
        <f>IF(N282="snížená",J282,0)</f>
        <v>0</v>
      </c>
      <c r="BG282" s="192">
        <f>IF(N282="zákl. přenesená",J282,0)</f>
        <v>0</v>
      </c>
      <c r="BH282" s="192">
        <f>IF(N282="sníž. přenesená",J282,0)</f>
        <v>0</v>
      </c>
      <c r="BI282" s="192">
        <f>IF(N282="nulová",J282,0)</f>
        <v>0</v>
      </c>
      <c r="BJ282" s="16" t="s">
        <v>23</v>
      </c>
      <c r="BK282" s="192">
        <f>ROUND(I282*H282,2)</f>
        <v>0</v>
      </c>
      <c r="BL282" s="16" t="s">
        <v>235</v>
      </c>
      <c r="BM282" s="16" t="s">
        <v>520</v>
      </c>
    </row>
    <row r="283" spans="2:47" s="1" customFormat="1" ht="148.5">
      <c r="B283" s="33"/>
      <c r="C283" s="55"/>
      <c r="D283" s="195" t="s">
        <v>152</v>
      </c>
      <c r="E283" s="55"/>
      <c r="F283" s="196" t="s">
        <v>521</v>
      </c>
      <c r="G283" s="55"/>
      <c r="H283" s="55"/>
      <c r="I283" s="151"/>
      <c r="J283" s="55"/>
      <c r="K283" s="55"/>
      <c r="L283" s="53"/>
      <c r="M283" s="70"/>
      <c r="N283" s="34"/>
      <c r="O283" s="34"/>
      <c r="P283" s="34"/>
      <c r="Q283" s="34"/>
      <c r="R283" s="34"/>
      <c r="S283" s="34"/>
      <c r="T283" s="71"/>
      <c r="AT283" s="16" t="s">
        <v>152</v>
      </c>
      <c r="AU283" s="16" t="s">
        <v>83</v>
      </c>
    </row>
    <row r="284" spans="2:51" s="11" customFormat="1" ht="13.5">
      <c r="B284" s="197"/>
      <c r="C284" s="198"/>
      <c r="D284" s="195" t="s">
        <v>158</v>
      </c>
      <c r="E284" s="209" t="s">
        <v>20</v>
      </c>
      <c r="F284" s="210" t="s">
        <v>522</v>
      </c>
      <c r="G284" s="198"/>
      <c r="H284" s="211">
        <v>31.8</v>
      </c>
      <c r="I284" s="202"/>
      <c r="J284" s="198"/>
      <c r="K284" s="198"/>
      <c r="L284" s="203"/>
      <c r="M284" s="204"/>
      <c r="N284" s="205"/>
      <c r="O284" s="205"/>
      <c r="P284" s="205"/>
      <c r="Q284" s="205"/>
      <c r="R284" s="205"/>
      <c r="S284" s="205"/>
      <c r="T284" s="206"/>
      <c r="AT284" s="207" t="s">
        <v>158</v>
      </c>
      <c r="AU284" s="207" t="s">
        <v>83</v>
      </c>
      <c r="AV284" s="11" t="s">
        <v>83</v>
      </c>
      <c r="AW284" s="11" t="s">
        <v>38</v>
      </c>
      <c r="AX284" s="11" t="s">
        <v>75</v>
      </c>
      <c r="AY284" s="207" t="s">
        <v>143</v>
      </c>
    </row>
    <row r="285" spans="2:51" s="11" customFormat="1" ht="13.5">
      <c r="B285" s="197"/>
      <c r="C285" s="198"/>
      <c r="D285" s="195" t="s">
        <v>158</v>
      </c>
      <c r="E285" s="209" t="s">
        <v>20</v>
      </c>
      <c r="F285" s="210" t="s">
        <v>523</v>
      </c>
      <c r="G285" s="198"/>
      <c r="H285" s="211">
        <v>-4.2</v>
      </c>
      <c r="I285" s="202"/>
      <c r="J285" s="198"/>
      <c r="K285" s="198"/>
      <c r="L285" s="203"/>
      <c r="M285" s="204"/>
      <c r="N285" s="205"/>
      <c r="O285" s="205"/>
      <c r="P285" s="205"/>
      <c r="Q285" s="205"/>
      <c r="R285" s="205"/>
      <c r="S285" s="205"/>
      <c r="T285" s="206"/>
      <c r="AT285" s="207" t="s">
        <v>158</v>
      </c>
      <c r="AU285" s="207" t="s">
        <v>83</v>
      </c>
      <c r="AV285" s="11" t="s">
        <v>83</v>
      </c>
      <c r="AW285" s="11" t="s">
        <v>38</v>
      </c>
      <c r="AX285" s="11" t="s">
        <v>75</v>
      </c>
      <c r="AY285" s="207" t="s">
        <v>143</v>
      </c>
    </row>
    <row r="286" spans="2:51" s="11" customFormat="1" ht="13.5">
      <c r="B286" s="197"/>
      <c r="C286" s="198"/>
      <c r="D286" s="195" t="s">
        <v>158</v>
      </c>
      <c r="E286" s="209" t="s">
        <v>20</v>
      </c>
      <c r="F286" s="210" t="s">
        <v>524</v>
      </c>
      <c r="G286" s="198"/>
      <c r="H286" s="211">
        <v>15</v>
      </c>
      <c r="I286" s="202"/>
      <c r="J286" s="198"/>
      <c r="K286" s="198"/>
      <c r="L286" s="203"/>
      <c r="M286" s="204"/>
      <c r="N286" s="205"/>
      <c r="O286" s="205"/>
      <c r="P286" s="205"/>
      <c r="Q286" s="205"/>
      <c r="R286" s="205"/>
      <c r="S286" s="205"/>
      <c r="T286" s="206"/>
      <c r="AT286" s="207" t="s">
        <v>158</v>
      </c>
      <c r="AU286" s="207" t="s">
        <v>83</v>
      </c>
      <c r="AV286" s="11" t="s">
        <v>83</v>
      </c>
      <c r="AW286" s="11" t="s">
        <v>38</v>
      </c>
      <c r="AX286" s="11" t="s">
        <v>75</v>
      </c>
      <c r="AY286" s="207" t="s">
        <v>143</v>
      </c>
    </row>
    <row r="287" spans="2:51" s="11" customFormat="1" ht="13.5">
      <c r="B287" s="197"/>
      <c r="C287" s="198"/>
      <c r="D287" s="195" t="s">
        <v>158</v>
      </c>
      <c r="E287" s="209" t="s">
        <v>20</v>
      </c>
      <c r="F287" s="210" t="s">
        <v>525</v>
      </c>
      <c r="G287" s="198"/>
      <c r="H287" s="211">
        <v>6.2</v>
      </c>
      <c r="I287" s="202"/>
      <c r="J287" s="198"/>
      <c r="K287" s="198"/>
      <c r="L287" s="203"/>
      <c r="M287" s="204"/>
      <c r="N287" s="205"/>
      <c r="O287" s="205"/>
      <c r="P287" s="205"/>
      <c r="Q287" s="205"/>
      <c r="R287" s="205"/>
      <c r="S287" s="205"/>
      <c r="T287" s="206"/>
      <c r="AT287" s="207" t="s">
        <v>158</v>
      </c>
      <c r="AU287" s="207" t="s">
        <v>83</v>
      </c>
      <c r="AV287" s="11" t="s">
        <v>83</v>
      </c>
      <c r="AW287" s="11" t="s">
        <v>38</v>
      </c>
      <c r="AX287" s="11" t="s">
        <v>75</v>
      </c>
      <c r="AY287" s="207" t="s">
        <v>143</v>
      </c>
    </row>
    <row r="288" spans="2:51" s="11" customFormat="1" ht="13.5">
      <c r="B288" s="197"/>
      <c r="C288" s="198"/>
      <c r="D288" s="195" t="s">
        <v>158</v>
      </c>
      <c r="E288" s="209" t="s">
        <v>20</v>
      </c>
      <c r="F288" s="210" t="s">
        <v>526</v>
      </c>
      <c r="G288" s="198"/>
      <c r="H288" s="211">
        <v>1.15</v>
      </c>
      <c r="I288" s="202"/>
      <c r="J288" s="198"/>
      <c r="K288" s="198"/>
      <c r="L288" s="203"/>
      <c r="M288" s="204"/>
      <c r="N288" s="205"/>
      <c r="O288" s="205"/>
      <c r="P288" s="205"/>
      <c r="Q288" s="205"/>
      <c r="R288" s="205"/>
      <c r="S288" s="205"/>
      <c r="T288" s="206"/>
      <c r="AT288" s="207" t="s">
        <v>158</v>
      </c>
      <c r="AU288" s="207" t="s">
        <v>83</v>
      </c>
      <c r="AV288" s="11" t="s">
        <v>83</v>
      </c>
      <c r="AW288" s="11" t="s">
        <v>38</v>
      </c>
      <c r="AX288" s="11" t="s">
        <v>75</v>
      </c>
      <c r="AY288" s="207" t="s">
        <v>143</v>
      </c>
    </row>
    <row r="289" spans="2:51" s="12" customFormat="1" ht="13.5">
      <c r="B289" s="212"/>
      <c r="C289" s="213"/>
      <c r="D289" s="193" t="s">
        <v>158</v>
      </c>
      <c r="E289" s="214" t="s">
        <v>20</v>
      </c>
      <c r="F289" s="215" t="s">
        <v>198</v>
      </c>
      <c r="G289" s="213"/>
      <c r="H289" s="216">
        <v>49.95</v>
      </c>
      <c r="I289" s="217"/>
      <c r="J289" s="213"/>
      <c r="K289" s="213"/>
      <c r="L289" s="218"/>
      <c r="M289" s="219"/>
      <c r="N289" s="220"/>
      <c r="O289" s="220"/>
      <c r="P289" s="220"/>
      <c r="Q289" s="220"/>
      <c r="R289" s="220"/>
      <c r="S289" s="220"/>
      <c r="T289" s="221"/>
      <c r="AT289" s="222" t="s">
        <v>158</v>
      </c>
      <c r="AU289" s="222" t="s">
        <v>83</v>
      </c>
      <c r="AV289" s="12" t="s">
        <v>150</v>
      </c>
      <c r="AW289" s="12" t="s">
        <v>38</v>
      </c>
      <c r="AX289" s="12" t="s">
        <v>23</v>
      </c>
      <c r="AY289" s="222" t="s">
        <v>143</v>
      </c>
    </row>
    <row r="290" spans="2:65" s="1" customFormat="1" ht="40.15" customHeight="1">
      <c r="B290" s="33"/>
      <c r="C290" s="181" t="s">
        <v>527</v>
      </c>
      <c r="D290" s="181" t="s">
        <v>145</v>
      </c>
      <c r="E290" s="182" t="s">
        <v>528</v>
      </c>
      <c r="F290" s="183" t="s">
        <v>529</v>
      </c>
      <c r="G290" s="184" t="s">
        <v>148</v>
      </c>
      <c r="H290" s="185">
        <v>66.3</v>
      </c>
      <c r="I290" s="186"/>
      <c r="J290" s="187">
        <f>ROUND(I290*H290,2)</f>
        <v>0</v>
      </c>
      <c r="K290" s="183" t="s">
        <v>149</v>
      </c>
      <c r="L290" s="53"/>
      <c r="M290" s="188" t="s">
        <v>20</v>
      </c>
      <c r="N290" s="189" t="s">
        <v>46</v>
      </c>
      <c r="O290" s="34"/>
      <c r="P290" s="190">
        <f>O290*H290</f>
        <v>0</v>
      </c>
      <c r="Q290" s="190">
        <v>0.02261</v>
      </c>
      <c r="R290" s="190">
        <f>Q290*H290</f>
        <v>1.4990430000000001</v>
      </c>
      <c r="S290" s="190">
        <v>0</v>
      </c>
      <c r="T290" s="191">
        <f>S290*H290</f>
        <v>0</v>
      </c>
      <c r="AR290" s="16" t="s">
        <v>235</v>
      </c>
      <c r="AT290" s="16" t="s">
        <v>145</v>
      </c>
      <c r="AU290" s="16" t="s">
        <v>83</v>
      </c>
      <c r="AY290" s="16" t="s">
        <v>143</v>
      </c>
      <c r="BE290" s="192">
        <f>IF(N290="základní",J290,0)</f>
        <v>0</v>
      </c>
      <c r="BF290" s="192">
        <f>IF(N290="snížená",J290,0)</f>
        <v>0</v>
      </c>
      <c r="BG290" s="192">
        <f>IF(N290="zákl. přenesená",J290,0)</f>
        <v>0</v>
      </c>
      <c r="BH290" s="192">
        <f>IF(N290="sníž. přenesená",J290,0)</f>
        <v>0</v>
      </c>
      <c r="BI290" s="192">
        <f>IF(N290="nulová",J290,0)</f>
        <v>0</v>
      </c>
      <c r="BJ290" s="16" t="s">
        <v>23</v>
      </c>
      <c r="BK290" s="192">
        <f>ROUND(I290*H290,2)</f>
        <v>0</v>
      </c>
      <c r="BL290" s="16" t="s">
        <v>235</v>
      </c>
      <c r="BM290" s="16" t="s">
        <v>530</v>
      </c>
    </row>
    <row r="291" spans="2:47" s="1" customFormat="1" ht="148.5">
      <c r="B291" s="33"/>
      <c r="C291" s="55"/>
      <c r="D291" s="195" t="s">
        <v>152</v>
      </c>
      <c r="E291" s="55"/>
      <c r="F291" s="196" t="s">
        <v>521</v>
      </c>
      <c r="G291" s="55"/>
      <c r="H291" s="55"/>
      <c r="I291" s="151"/>
      <c r="J291" s="55"/>
      <c r="K291" s="55"/>
      <c r="L291" s="53"/>
      <c r="M291" s="70"/>
      <c r="N291" s="34"/>
      <c r="O291" s="34"/>
      <c r="P291" s="34"/>
      <c r="Q291" s="34"/>
      <c r="R291" s="34"/>
      <c r="S291" s="34"/>
      <c r="T291" s="71"/>
      <c r="AT291" s="16" t="s">
        <v>152</v>
      </c>
      <c r="AU291" s="16" t="s">
        <v>83</v>
      </c>
    </row>
    <row r="292" spans="2:51" s="11" customFormat="1" ht="13.5">
      <c r="B292" s="197"/>
      <c r="C292" s="198"/>
      <c r="D292" s="193" t="s">
        <v>158</v>
      </c>
      <c r="E292" s="199" t="s">
        <v>20</v>
      </c>
      <c r="F292" s="200" t="s">
        <v>531</v>
      </c>
      <c r="G292" s="198"/>
      <c r="H292" s="201">
        <v>66.3</v>
      </c>
      <c r="I292" s="202"/>
      <c r="J292" s="198"/>
      <c r="K292" s="198"/>
      <c r="L292" s="203"/>
      <c r="M292" s="204"/>
      <c r="N292" s="205"/>
      <c r="O292" s="205"/>
      <c r="P292" s="205"/>
      <c r="Q292" s="205"/>
      <c r="R292" s="205"/>
      <c r="S292" s="205"/>
      <c r="T292" s="206"/>
      <c r="AT292" s="207" t="s">
        <v>158</v>
      </c>
      <c r="AU292" s="207" t="s">
        <v>83</v>
      </c>
      <c r="AV292" s="11" t="s">
        <v>83</v>
      </c>
      <c r="AW292" s="11" t="s">
        <v>38</v>
      </c>
      <c r="AX292" s="11" t="s">
        <v>23</v>
      </c>
      <c r="AY292" s="207" t="s">
        <v>143</v>
      </c>
    </row>
    <row r="293" spans="2:65" s="1" customFormat="1" ht="28.9" customHeight="1">
      <c r="B293" s="33"/>
      <c r="C293" s="181" t="s">
        <v>532</v>
      </c>
      <c r="D293" s="181" t="s">
        <v>145</v>
      </c>
      <c r="E293" s="182" t="s">
        <v>533</v>
      </c>
      <c r="F293" s="183" t="s">
        <v>534</v>
      </c>
      <c r="G293" s="184" t="s">
        <v>148</v>
      </c>
      <c r="H293" s="185">
        <v>495.74</v>
      </c>
      <c r="I293" s="186"/>
      <c r="J293" s="187">
        <f>ROUND(I293*H293,2)</f>
        <v>0</v>
      </c>
      <c r="K293" s="183" t="s">
        <v>149</v>
      </c>
      <c r="L293" s="53"/>
      <c r="M293" s="188" t="s">
        <v>20</v>
      </c>
      <c r="N293" s="189" t="s">
        <v>46</v>
      </c>
      <c r="O293" s="34"/>
      <c r="P293" s="190">
        <f>O293*H293</f>
        <v>0</v>
      </c>
      <c r="Q293" s="190">
        <v>0.0002</v>
      </c>
      <c r="R293" s="190">
        <f>Q293*H293</f>
        <v>0.099148</v>
      </c>
      <c r="S293" s="190">
        <v>0</v>
      </c>
      <c r="T293" s="191">
        <f>S293*H293</f>
        <v>0</v>
      </c>
      <c r="AR293" s="16" t="s">
        <v>235</v>
      </c>
      <c r="AT293" s="16" t="s">
        <v>145</v>
      </c>
      <c r="AU293" s="16" t="s">
        <v>83</v>
      </c>
      <c r="AY293" s="16" t="s">
        <v>143</v>
      </c>
      <c r="BE293" s="192">
        <f>IF(N293="základní",J293,0)</f>
        <v>0</v>
      </c>
      <c r="BF293" s="192">
        <f>IF(N293="snížená",J293,0)</f>
        <v>0</v>
      </c>
      <c r="BG293" s="192">
        <f>IF(N293="zákl. přenesená",J293,0)</f>
        <v>0</v>
      </c>
      <c r="BH293" s="192">
        <f>IF(N293="sníž. přenesená",J293,0)</f>
        <v>0</v>
      </c>
      <c r="BI293" s="192">
        <f>IF(N293="nulová",J293,0)</f>
        <v>0</v>
      </c>
      <c r="BJ293" s="16" t="s">
        <v>23</v>
      </c>
      <c r="BK293" s="192">
        <f>ROUND(I293*H293,2)</f>
        <v>0</v>
      </c>
      <c r="BL293" s="16" t="s">
        <v>235</v>
      </c>
      <c r="BM293" s="16" t="s">
        <v>535</v>
      </c>
    </row>
    <row r="294" spans="2:47" s="1" customFormat="1" ht="148.5">
      <c r="B294" s="33"/>
      <c r="C294" s="55"/>
      <c r="D294" s="195" t="s">
        <v>152</v>
      </c>
      <c r="E294" s="55"/>
      <c r="F294" s="196" t="s">
        <v>521</v>
      </c>
      <c r="G294" s="55"/>
      <c r="H294" s="55"/>
      <c r="I294" s="151"/>
      <c r="J294" s="55"/>
      <c r="K294" s="55"/>
      <c r="L294" s="53"/>
      <c r="M294" s="70"/>
      <c r="N294" s="34"/>
      <c r="O294" s="34"/>
      <c r="P294" s="34"/>
      <c r="Q294" s="34"/>
      <c r="R294" s="34"/>
      <c r="S294" s="34"/>
      <c r="T294" s="71"/>
      <c r="AT294" s="16" t="s">
        <v>152</v>
      </c>
      <c r="AU294" s="16" t="s">
        <v>83</v>
      </c>
    </row>
    <row r="295" spans="2:51" s="11" customFormat="1" ht="13.5">
      <c r="B295" s="197"/>
      <c r="C295" s="198"/>
      <c r="D295" s="195" t="s">
        <v>158</v>
      </c>
      <c r="E295" s="209" t="s">
        <v>20</v>
      </c>
      <c r="F295" s="210" t="s">
        <v>536</v>
      </c>
      <c r="G295" s="198"/>
      <c r="H295" s="211">
        <v>99.9</v>
      </c>
      <c r="I295" s="202"/>
      <c r="J295" s="198"/>
      <c r="K295" s="198"/>
      <c r="L295" s="203"/>
      <c r="M295" s="204"/>
      <c r="N295" s="205"/>
      <c r="O295" s="205"/>
      <c r="P295" s="205"/>
      <c r="Q295" s="205"/>
      <c r="R295" s="205"/>
      <c r="S295" s="205"/>
      <c r="T295" s="206"/>
      <c r="AT295" s="207" t="s">
        <v>158</v>
      </c>
      <c r="AU295" s="207" t="s">
        <v>83</v>
      </c>
      <c r="AV295" s="11" t="s">
        <v>83</v>
      </c>
      <c r="AW295" s="11" t="s">
        <v>38</v>
      </c>
      <c r="AX295" s="11" t="s">
        <v>75</v>
      </c>
      <c r="AY295" s="207" t="s">
        <v>143</v>
      </c>
    </row>
    <row r="296" spans="2:51" s="11" customFormat="1" ht="13.5">
      <c r="B296" s="197"/>
      <c r="C296" s="198"/>
      <c r="D296" s="195" t="s">
        <v>158</v>
      </c>
      <c r="E296" s="209" t="s">
        <v>20</v>
      </c>
      <c r="F296" s="210" t="s">
        <v>537</v>
      </c>
      <c r="G296" s="198"/>
      <c r="H296" s="211">
        <v>132.6</v>
      </c>
      <c r="I296" s="202"/>
      <c r="J296" s="198"/>
      <c r="K296" s="198"/>
      <c r="L296" s="203"/>
      <c r="M296" s="204"/>
      <c r="N296" s="205"/>
      <c r="O296" s="205"/>
      <c r="P296" s="205"/>
      <c r="Q296" s="205"/>
      <c r="R296" s="205"/>
      <c r="S296" s="205"/>
      <c r="T296" s="206"/>
      <c r="AT296" s="207" t="s">
        <v>158</v>
      </c>
      <c r="AU296" s="207" t="s">
        <v>83</v>
      </c>
      <c r="AV296" s="11" t="s">
        <v>83</v>
      </c>
      <c r="AW296" s="11" t="s">
        <v>38</v>
      </c>
      <c r="AX296" s="11" t="s">
        <v>75</v>
      </c>
      <c r="AY296" s="207" t="s">
        <v>143</v>
      </c>
    </row>
    <row r="297" spans="2:51" s="11" customFormat="1" ht="13.5">
      <c r="B297" s="197"/>
      <c r="C297" s="198"/>
      <c r="D297" s="195" t="s">
        <v>158</v>
      </c>
      <c r="E297" s="209" t="s">
        <v>20</v>
      </c>
      <c r="F297" s="210" t="s">
        <v>538</v>
      </c>
      <c r="G297" s="198"/>
      <c r="H297" s="211">
        <v>149.24</v>
      </c>
      <c r="I297" s="202"/>
      <c r="J297" s="198"/>
      <c r="K297" s="198"/>
      <c r="L297" s="203"/>
      <c r="M297" s="204"/>
      <c r="N297" s="205"/>
      <c r="O297" s="205"/>
      <c r="P297" s="205"/>
      <c r="Q297" s="205"/>
      <c r="R297" s="205"/>
      <c r="S297" s="205"/>
      <c r="T297" s="206"/>
      <c r="AT297" s="207" t="s">
        <v>158</v>
      </c>
      <c r="AU297" s="207" t="s">
        <v>83</v>
      </c>
      <c r="AV297" s="11" t="s">
        <v>83</v>
      </c>
      <c r="AW297" s="11" t="s">
        <v>38</v>
      </c>
      <c r="AX297" s="11" t="s">
        <v>75</v>
      </c>
      <c r="AY297" s="207" t="s">
        <v>143</v>
      </c>
    </row>
    <row r="298" spans="2:51" s="11" customFormat="1" ht="13.5">
      <c r="B298" s="197"/>
      <c r="C298" s="198"/>
      <c r="D298" s="195" t="s">
        <v>158</v>
      </c>
      <c r="E298" s="209" t="s">
        <v>20</v>
      </c>
      <c r="F298" s="210" t="s">
        <v>539</v>
      </c>
      <c r="G298" s="198"/>
      <c r="H298" s="211">
        <v>96</v>
      </c>
      <c r="I298" s="202"/>
      <c r="J298" s="198"/>
      <c r="K298" s="198"/>
      <c r="L298" s="203"/>
      <c r="M298" s="204"/>
      <c r="N298" s="205"/>
      <c r="O298" s="205"/>
      <c r="P298" s="205"/>
      <c r="Q298" s="205"/>
      <c r="R298" s="205"/>
      <c r="S298" s="205"/>
      <c r="T298" s="206"/>
      <c r="AT298" s="207" t="s">
        <v>158</v>
      </c>
      <c r="AU298" s="207" t="s">
        <v>83</v>
      </c>
      <c r="AV298" s="11" t="s">
        <v>83</v>
      </c>
      <c r="AW298" s="11" t="s">
        <v>38</v>
      </c>
      <c r="AX298" s="11" t="s">
        <v>75</v>
      </c>
      <c r="AY298" s="207" t="s">
        <v>143</v>
      </c>
    </row>
    <row r="299" spans="2:51" s="11" customFormat="1" ht="13.5">
      <c r="B299" s="197"/>
      <c r="C299" s="198"/>
      <c r="D299" s="195" t="s">
        <v>158</v>
      </c>
      <c r="E299" s="209" t="s">
        <v>20</v>
      </c>
      <c r="F299" s="210" t="s">
        <v>248</v>
      </c>
      <c r="G299" s="198"/>
      <c r="H299" s="211">
        <v>18</v>
      </c>
      <c r="I299" s="202"/>
      <c r="J299" s="198"/>
      <c r="K299" s="198"/>
      <c r="L299" s="203"/>
      <c r="M299" s="204"/>
      <c r="N299" s="205"/>
      <c r="O299" s="205"/>
      <c r="P299" s="205"/>
      <c r="Q299" s="205"/>
      <c r="R299" s="205"/>
      <c r="S299" s="205"/>
      <c r="T299" s="206"/>
      <c r="AT299" s="207" t="s">
        <v>158</v>
      </c>
      <c r="AU299" s="207" t="s">
        <v>83</v>
      </c>
      <c r="AV299" s="11" t="s">
        <v>83</v>
      </c>
      <c r="AW299" s="11" t="s">
        <v>38</v>
      </c>
      <c r="AX299" s="11" t="s">
        <v>75</v>
      </c>
      <c r="AY299" s="207" t="s">
        <v>143</v>
      </c>
    </row>
    <row r="300" spans="2:51" s="12" customFormat="1" ht="13.5">
      <c r="B300" s="212"/>
      <c r="C300" s="213"/>
      <c r="D300" s="193" t="s">
        <v>158</v>
      </c>
      <c r="E300" s="214" t="s">
        <v>20</v>
      </c>
      <c r="F300" s="215" t="s">
        <v>198</v>
      </c>
      <c r="G300" s="213"/>
      <c r="H300" s="216">
        <v>495.74</v>
      </c>
      <c r="I300" s="217"/>
      <c r="J300" s="213"/>
      <c r="K300" s="213"/>
      <c r="L300" s="218"/>
      <c r="M300" s="219"/>
      <c r="N300" s="220"/>
      <c r="O300" s="220"/>
      <c r="P300" s="220"/>
      <c r="Q300" s="220"/>
      <c r="R300" s="220"/>
      <c r="S300" s="220"/>
      <c r="T300" s="221"/>
      <c r="AT300" s="222" t="s">
        <v>158</v>
      </c>
      <c r="AU300" s="222" t="s">
        <v>83</v>
      </c>
      <c r="AV300" s="12" t="s">
        <v>150</v>
      </c>
      <c r="AW300" s="12" t="s">
        <v>38</v>
      </c>
      <c r="AX300" s="12" t="s">
        <v>23</v>
      </c>
      <c r="AY300" s="222" t="s">
        <v>143</v>
      </c>
    </row>
    <row r="301" spans="2:65" s="1" customFormat="1" ht="28.9" customHeight="1">
      <c r="B301" s="33"/>
      <c r="C301" s="181" t="s">
        <v>540</v>
      </c>
      <c r="D301" s="181" t="s">
        <v>145</v>
      </c>
      <c r="E301" s="182" t="s">
        <v>541</v>
      </c>
      <c r="F301" s="183" t="s">
        <v>542</v>
      </c>
      <c r="G301" s="184" t="s">
        <v>148</v>
      </c>
      <c r="H301" s="185">
        <v>43.8</v>
      </c>
      <c r="I301" s="186"/>
      <c r="J301" s="187">
        <f>ROUND(I301*H301,2)</f>
        <v>0</v>
      </c>
      <c r="K301" s="183" t="s">
        <v>149</v>
      </c>
      <c r="L301" s="53"/>
      <c r="M301" s="188" t="s">
        <v>20</v>
      </c>
      <c r="N301" s="189" t="s">
        <v>46</v>
      </c>
      <c r="O301" s="34"/>
      <c r="P301" s="190">
        <f>O301*H301</f>
        <v>0</v>
      </c>
      <c r="Q301" s="190">
        <v>0</v>
      </c>
      <c r="R301" s="190">
        <f>Q301*H301</f>
        <v>0</v>
      </c>
      <c r="S301" s="190">
        <v>0</v>
      </c>
      <c r="T301" s="191">
        <f>S301*H301</f>
        <v>0</v>
      </c>
      <c r="AR301" s="16" t="s">
        <v>235</v>
      </c>
      <c r="AT301" s="16" t="s">
        <v>145</v>
      </c>
      <c r="AU301" s="16" t="s">
        <v>83</v>
      </c>
      <c r="AY301" s="16" t="s">
        <v>143</v>
      </c>
      <c r="BE301" s="192">
        <f>IF(N301="základní",J301,0)</f>
        <v>0</v>
      </c>
      <c r="BF301" s="192">
        <f>IF(N301="snížená",J301,0)</f>
        <v>0</v>
      </c>
      <c r="BG301" s="192">
        <f>IF(N301="zákl. přenesená",J301,0)</f>
        <v>0</v>
      </c>
      <c r="BH301" s="192">
        <f>IF(N301="sníž. přenesená",J301,0)</f>
        <v>0</v>
      </c>
      <c r="BI301" s="192">
        <f>IF(N301="nulová",J301,0)</f>
        <v>0</v>
      </c>
      <c r="BJ301" s="16" t="s">
        <v>23</v>
      </c>
      <c r="BK301" s="192">
        <f>ROUND(I301*H301,2)</f>
        <v>0</v>
      </c>
      <c r="BL301" s="16" t="s">
        <v>235</v>
      </c>
      <c r="BM301" s="16" t="s">
        <v>543</v>
      </c>
    </row>
    <row r="302" spans="2:47" s="1" customFormat="1" ht="148.5">
      <c r="B302" s="33"/>
      <c r="C302" s="55"/>
      <c r="D302" s="195" t="s">
        <v>152</v>
      </c>
      <c r="E302" s="55"/>
      <c r="F302" s="196" t="s">
        <v>521</v>
      </c>
      <c r="G302" s="55"/>
      <c r="H302" s="55"/>
      <c r="I302" s="151"/>
      <c r="J302" s="55"/>
      <c r="K302" s="55"/>
      <c r="L302" s="53"/>
      <c r="M302" s="70"/>
      <c r="N302" s="34"/>
      <c r="O302" s="34"/>
      <c r="P302" s="34"/>
      <c r="Q302" s="34"/>
      <c r="R302" s="34"/>
      <c r="S302" s="34"/>
      <c r="T302" s="71"/>
      <c r="AT302" s="16" t="s">
        <v>152</v>
      </c>
      <c r="AU302" s="16" t="s">
        <v>83</v>
      </c>
    </row>
    <row r="303" spans="2:51" s="11" customFormat="1" ht="13.5">
      <c r="B303" s="197"/>
      <c r="C303" s="198"/>
      <c r="D303" s="193" t="s">
        <v>158</v>
      </c>
      <c r="E303" s="199" t="s">
        <v>20</v>
      </c>
      <c r="F303" s="200" t="s">
        <v>544</v>
      </c>
      <c r="G303" s="198"/>
      <c r="H303" s="201">
        <v>43.8</v>
      </c>
      <c r="I303" s="202"/>
      <c r="J303" s="198"/>
      <c r="K303" s="198"/>
      <c r="L303" s="203"/>
      <c r="M303" s="204"/>
      <c r="N303" s="205"/>
      <c r="O303" s="205"/>
      <c r="P303" s="205"/>
      <c r="Q303" s="205"/>
      <c r="R303" s="205"/>
      <c r="S303" s="205"/>
      <c r="T303" s="206"/>
      <c r="AT303" s="207" t="s">
        <v>158</v>
      </c>
      <c r="AU303" s="207" t="s">
        <v>83</v>
      </c>
      <c r="AV303" s="11" t="s">
        <v>83</v>
      </c>
      <c r="AW303" s="11" t="s">
        <v>38</v>
      </c>
      <c r="AX303" s="11" t="s">
        <v>23</v>
      </c>
      <c r="AY303" s="207" t="s">
        <v>143</v>
      </c>
    </row>
    <row r="304" spans="2:65" s="1" customFormat="1" ht="20.45" customHeight="1">
      <c r="B304" s="33"/>
      <c r="C304" s="223" t="s">
        <v>545</v>
      </c>
      <c r="D304" s="223" t="s">
        <v>249</v>
      </c>
      <c r="E304" s="224" t="s">
        <v>546</v>
      </c>
      <c r="F304" s="225" t="s">
        <v>547</v>
      </c>
      <c r="G304" s="226" t="s">
        <v>148</v>
      </c>
      <c r="H304" s="227">
        <v>48.18</v>
      </c>
      <c r="I304" s="228"/>
      <c r="J304" s="229">
        <f>ROUND(I304*H304,2)</f>
        <v>0</v>
      </c>
      <c r="K304" s="225" t="s">
        <v>149</v>
      </c>
      <c r="L304" s="230"/>
      <c r="M304" s="231" t="s">
        <v>20</v>
      </c>
      <c r="N304" s="232" t="s">
        <v>46</v>
      </c>
      <c r="O304" s="34"/>
      <c r="P304" s="190">
        <f>O304*H304</f>
        <v>0</v>
      </c>
      <c r="Q304" s="190">
        <v>0.00017</v>
      </c>
      <c r="R304" s="190">
        <f>Q304*H304</f>
        <v>0.008190600000000001</v>
      </c>
      <c r="S304" s="190">
        <v>0</v>
      </c>
      <c r="T304" s="191">
        <f>S304*H304</f>
        <v>0</v>
      </c>
      <c r="AR304" s="16" t="s">
        <v>325</v>
      </c>
      <c r="AT304" s="16" t="s">
        <v>249</v>
      </c>
      <c r="AU304" s="16" t="s">
        <v>83</v>
      </c>
      <c r="AY304" s="16" t="s">
        <v>143</v>
      </c>
      <c r="BE304" s="192">
        <f>IF(N304="základní",J304,0)</f>
        <v>0</v>
      </c>
      <c r="BF304" s="192">
        <f>IF(N304="snížená",J304,0)</f>
        <v>0</v>
      </c>
      <c r="BG304" s="192">
        <f>IF(N304="zákl. přenesená",J304,0)</f>
        <v>0</v>
      </c>
      <c r="BH304" s="192">
        <f>IF(N304="sníž. přenesená",J304,0)</f>
        <v>0</v>
      </c>
      <c r="BI304" s="192">
        <f>IF(N304="nulová",J304,0)</f>
        <v>0</v>
      </c>
      <c r="BJ304" s="16" t="s">
        <v>23</v>
      </c>
      <c r="BK304" s="192">
        <f>ROUND(I304*H304,2)</f>
        <v>0</v>
      </c>
      <c r="BL304" s="16" t="s">
        <v>235</v>
      </c>
      <c r="BM304" s="16" t="s">
        <v>548</v>
      </c>
    </row>
    <row r="305" spans="2:51" s="11" customFormat="1" ht="13.5">
      <c r="B305" s="197"/>
      <c r="C305" s="198"/>
      <c r="D305" s="193" t="s">
        <v>158</v>
      </c>
      <c r="E305" s="198"/>
      <c r="F305" s="200" t="s">
        <v>549</v>
      </c>
      <c r="G305" s="198"/>
      <c r="H305" s="201">
        <v>48.18</v>
      </c>
      <c r="I305" s="202"/>
      <c r="J305" s="198"/>
      <c r="K305" s="198"/>
      <c r="L305" s="203"/>
      <c r="M305" s="204"/>
      <c r="N305" s="205"/>
      <c r="O305" s="205"/>
      <c r="P305" s="205"/>
      <c r="Q305" s="205"/>
      <c r="R305" s="205"/>
      <c r="S305" s="205"/>
      <c r="T305" s="206"/>
      <c r="AT305" s="207" t="s">
        <v>158</v>
      </c>
      <c r="AU305" s="207" t="s">
        <v>83</v>
      </c>
      <c r="AV305" s="11" t="s">
        <v>83</v>
      </c>
      <c r="AW305" s="11" t="s">
        <v>4</v>
      </c>
      <c r="AX305" s="11" t="s">
        <v>23</v>
      </c>
      <c r="AY305" s="207" t="s">
        <v>143</v>
      </c>
    </row>
    <row r="306" spans="2:65" s="1" customFormat="1" ht="63" customHeight="1">
      <c r="B306" s="33"/>
      <c r="C306" s="181" t="s">
        <v>550</v>
      </c>
      <c r="D306" s="181" t="s">
        <v>145</v>
      </c>
      <c r="E306" s="182" t="s">
        <v>551</v>
      </c>
      <c r="F306" s="183" t="s">
        <v>552</v>
      </c>
      <c r="G306" s="184" t="s">
        <v>148</v>
      </c>
      <c r="H306" s="185">
        <v>74.62</v>
      </c>
      <c r="I306" s="186"/>
      <c r="J306" s="187">
        <f>ROUND(I306*H306,2)</f>
        <v>0</v>
      </c>
      <c r="K306" s="183" t="s">
        <v>149</v>
      </c>
      <c r="L306" s="53"/>
      <c r="M306" s="188" t="s">
        <v>20</v>
      </c>
      <c r="N306" s="189" t="s">
        <v>46</v>
      </c>
      <c r="O306" s="34"/>
      <c r="P306" s="190">
        <f>O306*H306</f>
        <v>0</v>
      </c>
      <c r="Q306" s="190">
        <v>0.05232</v>
      </c>
      <c r="R306" s="190">
        <f>Q306*H306</f>
        <v>3.9041184</v>
      </c>
      <c r="S306" s="190">
        <v>0</v>
      </c>
      <c r="T306" s="191">
        <f>S306*H306</f>
        <v>0</v>
      </c>
      <c r="AR306" s="16" t="s">
        <v>235</v>
      </c>
      <c r="AT306" s="16" t="s">
        <v>145</v>
      </c>
      <c r="AU306" s="16" t="s">
        <v>83</v>
      </c>
      <c r="AY306" s="16" t="s">
        <v>143</v>
      </c>
      <c r="BE306" s="192">
        <f>IF(N306="základní",J306,0)</f>
        <v>0</v>
      </c>
      <c r="BF306" s="192">
        <f>IF(N306="snížená",J306,0)</f>
        <v>0</v>
      </c>
      <c r="BG306" s="192">
        <f>IF(N306="zákl. přenesená",J306,0)</f>
        <v>0</v>
      </c>
      <c r="BH306" s="192">
        <f>IF(N306="sníž. přenesená",J306,0)</f>
        <v>0</v>
      </c>
      <c r="BI306" s="192">
        <f>IF(N306="nulová",J306,0)</f>
        <v>0</v>
      </c>
      <c r="BJ306" s="16" t="s">
        <v>23</v>
      </c>
      <c r="BK306" s="192">
        <f>ROUND(I306*H306,2)</f>
        <v>0</v>
      </c>
      <c r="BL306" s="16" t="s">
        <v>235</v>
      </c>
      <c r="BM306" s="16" t="s">
        <v>553</v>
      </c>
    </row>
    <row r="307" spans="2:47" s="1" customFormat="1" ht="162">
      <c r="B307" s="33"/>
      <c r="C307" s="55"/>
      <c r="D307" s="195" t="s">
        <v>152</v>
      </c>
      <c r="E307" s="55"/>
      <c r="F307" s="196" t="s">
        <v>554</v>
      </c>
      <c r="G307" s="55"/>
      <c r="H307" s="55"/>
      <c r="I307" s="151"/>
      <c r="J307" s="55"/>
      <c r="K307" s="55"/>
      <c r="L307" s="53"/>
      <c r="M307" s="70"/>
      <c r="N307" s="34"/>
      <c r="O307" s="34"/>
      <c r="P307" s="34"/>
      <c r="Q307" s="34"/>
      <c r="R307" s="34"/>
      <c r="S307" s="34"/>
      <c r="T307" s="71"/>
      <c r="AT307" s="16" t="s">
        <v>152</v>
      </c>
      <c r="AU307" s="16" t="s">
        <v>83</v>
      </c>
    </row>
    <row r="308" spans="2:51" s="11" customFormat="1" ht="13.5">
      <c r="B308" s="197"/>
      <c r="C308" s="198"/>
      <c r="D308" s="193" t="s">
        <v>158</v>
      </c>
      <c r="E308" s="199" t="s">
        <v>20</v>
      </c>
      <c r="F308" s="200" t="s">
        <v>555</v>
      </c>
      <c r="G308" s="198"/>
      <c r="H308" s="201">
        <v>74.62</v>
      </c>
      <c r="I308" s="202"/>
      <c r="J308" s="198"/>
      <c r="K308" s="198"/>
      <c r="L308" s="203"/>
      <c r="M308" s="204"/>
      <c r="N308" s="205"/>
      <c r="O308" s="205"/>
      <c r="P308" s="205"/>
      <c r="Q308" s="205"/>
      <c r="R308" s="205"/>
      <c r="S308" s="205"/>
      <c r="T308" s="206"/>
      <c r="AT308" s="207" t="s">
        <v>158</v>
      </c>
      <c r="AU308" s="207" t="s">
        <v>83</v>
      </c>
      <c r="AV308" s="11" t="s">
        <v>83</v>
      </c>
      <c r="AW308" s="11" t="s">
        <v>38</v>
      </c>
      <c r="AX308" s="11" t="s">
        <v>23</v>
      </c>
      <c r="AY308" s="207" t="s">
        <v>143</v>
      </c>
    </row>
    <row r="309" spans="2:65" s="1" customFormat="1" ht="51.6" customHeight="1">
      <c r="B309" s="33"/>
      <c r="C309" s="181" t="s">
        <v>556</v>
      </c>
      <c r="D309" s="181" t="s">
        <v>145</v>
      </c>
      <c r="E309" s="182" t="s">
        <v>557</v>
      </c>
      <c r="F309" s="183" t="s">
        <v>558</v>
      </c>
      <c r="G309" s="184" t="s">
        <v>148</v>
      </c>
      <c r="H309" s="185">
        <v>48</v>
      </c>
      <c r="I309" s="186"/>
      <c r="J309" s="187">
        <f>ROUND(I309*H309,2)</f>
        <v>0</v>
      </c>
      <c r="K309" s="183" t="s">
        <v>149</v>
      </c>
      <c r="L309" s="53"/>
      <c r="M309" s="188" t="s">
        <v>20</v>
      </c>
      <c r="N309" s="189" t="s">
        <v>46</v>
      </c>
      <c r="O309" s="34"/>
      <c r="P309" s="190">
        <f>O309*H309</f>
        <v>0</v>
      </c>
      <c r="Q309" s="190">
        <v>0.04728</v>
      </c>
      <c r="R309" s="190">
        <f>Q309*H309</f>
        <v>2.2694400000000003</v>
      </c>
      <c r="S309" s="190">
        <v>0</v>
      </c>
      <c r="T309" s="191">
        <f>S309*H309</f>
        <v>0</v>
      </c>
      <c r="AR309" s="16" t="s">
        <v>235</v>
      </c>
      <c r="AT309" s="16" t="s">
        <v>145</v>
      </c>
      <c r="AU309" s="16" t="s">
        <v>83</v>
      </c>
      <c r="AY309" s="16" t="s">
        <v>143</v>
      </c>
      <c r="BE309" s="192">
        <f>IF(N309="základní",J309,0)</f>
        <v>0</v>
      </c>
      <c r="BF309" s="192">
        <f>IF(N309="snížená",J309,0)</f>
        <v>0</v>
      </c>
      <c r="BG309" s="192">
        <f>IF(N309="zákl. přenesená",J309,0)</f>
        <v>0</v>
      </c>
      <c r="BH309" s="192">
        <f>IF(N309="sníž. přenesená",J309,0)</f>
        <v>0</v>
      </c>
      <c r="BI309" s="192">
        <f>IF(N309="nulová",J309,0)</f>
        <v>0</v>
      </c>
      <c r="BJ309" s="16" t="s">
        <v>23</v>
      </c>
      <c r="BK309" s="192">
        <f>ROUND(I309*H309,2)</f>
        <v>0</v>
      </c>
      <c r="BL309" s="16" t="s">
        <v>235</v>
      </c>
      <c r="BM309" s="16" t="s">
        <v>559</v>
      </c>
    </row>
    <row r="310" spans="2:47" s="1" customFormat="1" ht="162">
      <c r="B310" s="33"/>
      <c r="C310" s="55"/>
      <c r="D310" s="195" t="s">
        <v>152</v>
      </c>
      <c r="E310" s="55"/>
      <c r="F310" s="196" t="s">
        <v>554</v>
      </c>
      <c r="G310" s="55"/>
      <c r="H310" s="55"/>
      <c r="I310" s="151"/>
      <c r="J310" s="55"/>
      <c r="K310" s="55"/>
      <c r="L310" s="53"/>
      <c r="M310" s="70"/>
      <c r="N310" s="34"/>
      <c r="O310" s="34"/>
      <c r="P310" s="34"/>
      <c r="Q310" s="34"/>
      <c r="R310" s="34"/>
      <c r="S310" s="34"/>
      <c r="T310" s="71"/>
      <c r="AT310" s="16" t="s">
        <v>152</v>
      </c>
      <c r="AU310" s="16" t="s">
        <v>83</v>
      </c>
    </row>
    <row r="311" spans="2:51" s="11" customFormat="1" ht="13.5">
      <c r="B311" s="197"/>
      <c r="C311" s="198"/>
      <c r="D311" s="193" t="s">
        <v>158</v>
      </c>
      <c r="E311" s="199" t="s">
        <v>20</v>
      </c>
      <c r="F311" s="200" t="s">
        <v>560</v>
      </c>
      <c r="G311" s="198"/>
      <c r="H311" s="201">
        <v>48</v>
      </c>
      <c r="I311" s="202"/>
      <c r="J311" s="198"/>
      <c r="K311" s="198"/>
      <c r="L311" s="203"/>
      <c r="M311" s="204"/>
      <c r="N311" s="205"/>
      <c r="O311" s="205"/>
      <c r="P311" s="205"/>
      <c r="Q311" s="205"/>
      <c r="R311" s="205"/>
      <c r="S311" s="205"/>
      <c r="T311" s="206"/>
      <c r="AT311" s="207" t="s">
        <v>158</v>
      </c>
      <c r="AU311" s="207" t="s">
        <v>83</v>
      </c>
      <c r="AV311" s="11" t="s">
        <v>83</v>
      </c>
      <c r="AW311" s="11" t="s">
        <v>38</v>
      </c>
      <c r="AX311" s="11" t="s">
        <v>23</v>
      </c>
      <c r="AY311" s="207" t="s">
        <v>143</v>
      </c>
    </row>
    <row r="312" spans="2:65" s="1" customFormat="1" ht="40.15" customHeight="1">
      <c r="B312" s="33"/>
      <c r="C312" s="181" t="s">
        <v>561</v>
      </c>
      <c r="D312" s="181" t="s">
        <v>145</v>
      </c>
      <c r="E312" s="182" t="s">
        <v>562</v>
      </c>
      <c r="F312" s="183" t="s">
        <v>563</v>
      </c>
      <c r="G312" s="184" t="s">
        <v>148</v>
      </c>
      <c r="H312" s="185">
        <v>18</v>
      </c>
      <c r="I312" s="186"/>
      <c r="J312" s="187">
        <f>ROUND(I312*H312,2)</f>
        <v>0</v>
      </c>
      <c r="K312" s="183" t="s">
        <v>149</v>
      </c>
      <c r="L312" s="53"/>
      <c r="M312" s="188" t="s">
        <v>20</v>
      </c>
      <c r="N312" s="189" t="s">
        <v>46</v>
      </c>
      <c r="O312" s="34"/>
      <c r="P312" s="190">
        <f>O312*H312</f>
        <v>0</v>
      </c>
      <c r="Q312" s="190">
        <v>0.01206</v>
      </c>
      <c r="R312" s="190">
        <f>Q312*H312</f>
        <v>0.21708</v>
      </c>
      <c r="S312" s="190">
        <v>0</v>
      </c>
      <c r="T312" s="191">
        <f>S312*H312</f>
        <v>0</v>
      </c>
      <c r="AR312" s="16" t="s">
        <v>235</v>
      </c>
      <c r="AT312" s="16" t="s">
        <v>145</v>
      </c>
      <c r="AU312" s="16" t="s">
        <v>83</v>
      </c>
      <c r="AY312" s="16" t="s">
        <v>143</v>
      </c>
      <c r="BE312" s="192">
        <f>IF(N312="základní",J312,0)</f>
        <v>0</v>
      </c>
      <c r="BF312" s="192">
        <f>IF(N312="snížená",J312,0)</f>
        <v>0</v>
      </c>
      <c r="BG312" s="192">
        <f>IF(N312="zákl. přenesená",J312,0)</f>
        <v>0</v>
      </c>
      <c r="BH312" s="192">
        <f>IF(N312="sníž. přenesená",J312,0)</f>
        <v>0</v>
      </c>
      <c r="BI312" s="192">
        <f>IF(N312="nulová",J312,0)</f>
        <v>0</v>
      </c>
      <c r="BJ312" s="16" t="s">
        <v>23</v>
      </c>
      <c r="BK312" s="192">
        <f>ROUND(I312*H312,2)</f>
        <v>0</v>
      </c>
      <c r="BL312" s="16" t="s">
        <v>235</v>
      </c>
      <c r="BM312" s="16" t="s">
        <v>564</v>
      </c>
    </row>
    <row r="313" spans="2:47" s="1" customFormat="1" ht="189">
      <c r="B313" s="33"/>
      <c r="C313" s="55"/>
      <c r="D313" s="195" t="s">
        <v>152</v>
      </c>
      <c r="E313" s="55"/>
      <c r="F313" s="196" t="s">
        <v>565</v>
      </c>
      <c r="G313" s="55"/>
      <c r="H313" s="55"/>
      <c r="I313" s="151"/>
      <c r="J313" s="55"/>
      <c r="K313" s="55"/>
      <c r="L313" s="53"/>
      <c r="M313" s="70"/>
      <c r="N313" s="34"/>
      <c r="O313" s="34"/>
      <c r="P313" s="34"/>
      <c r="Q313" s="34"/>
      <c r="R313" s="34"/>
      <c r="S313" s="34"/>
      <c r="T313" s="71"/>
      <c r="AT313" s="16" t="s">
        <v>152</v>
      </c>
      <c r="AU313" s="16" t="s">
        <v>83</v>
      </c>
    </row>
    <row r="314" spans="2:51" s="11" customFormat="1" ht="13.5">
      <c r="B314" s="197"/>
      <c r="C314" s="198"/>
      <c r="D314" s="193" t="s">
        <v>158</v>
      </c>
      <c r="E314" s="199" t="s">
        <v>20</v>
      </c>
      <c r="F314" s="200" t="s">
        <v>566</v>
      </c>
      <c r="G314" s="198"/>
      <c r="H314" s="201">
        <v>18</v>
      </c>
      <c r="I314" s="202"/>
      <c r="J314" s="198"/>
      <c r="K314" s="198"/>
      <c r="L314" s="203"/>
      <c r="M314" s="204"/>
      <c r="N314" s="205"/>
      <c r="O314" s="205"/>
      <c r="P314" s="205"/>
      <c r="Q314" s="205"/>
      <c r="R314" s="205"/>
      <c r="S314" s="205"/>
      <c r="T314" s="206"/>
      <c r="AT314" s="207" t="s">
        <v>158</v>
      </c>
      <c r="AU314" s="207" t="s">
        <v>83</v>
      </c>
      <c r="AV314" s="11" t="s">
        <v>83</v>
      </c>
      <c r="AW314" s="11" t="s">
        <v>38</v>
      </c>
      <c r="AX314" s="11" t="s">
        <v>23</v>
      </c>
      <c r="AY314" s="207" t="s">
        <v>143</v>
      </c>
    </row>
    <row r="315" spans="2:65" s="1" customFormat="1" ht="40.15" customHeight="1">
      <c r="B315" s="33"/>
      <c r="C315" s="181" t="s">
        <v>567</v>
      </c>
      <c r="D315" s="181" t="s">
        <v>145</v>
      </c>
      <c r="E315" s="182" t="s">
        <v>568</v>
      </c>
      <c r="F315" s="183" t="s">
        <v>569</v>
      </c>
      <c r="G315" s="184" t="s">
        <v>148</v>
      </c>
      <c r="H315" s="185">
        <v>235.3</v>
      </c>
      <c r="I315" s="186"/>
      <c r="J315" s="187">
        <f>ROUND(I315*H315,2)</f>
        <v>0</v>
      </c>
      <c r="K315" s="183" t="s">
        <v>149</v>
      </c>
      <c r="L315" s="53"/>
      <c r="M315" s="188" t="s">
        <v>20</v>
      </c>
      <c r="N315" s="189" t="s">
        <v>46</v>
      </c>
      <c r="O315" s="34"/>
      <c r="P315" s="190">
        <f>O315*H315</f>
        <v>0</v>
      </c>
      <c r="Q315" s="190">
        <v>0.01223</v>
      </c>
      <c r="R315" s="190">
        <f>Q315*H315</f>
        <v>2.877719</v>
      </c>
      <c r="S315" s="190">
        <v>0</v>
      </c>
      <c r="T315" s="191">
        <f>S315*H315</f>
        <v>0</v>
      </c>
      <c r="AR315" s="16" t="s">
        <v>235</v>
      </c>
      <c r="AT315" s="16" t="s">
        <v>145</v>
      </c>
      <c r="AU315" s="16" t="s">
        <v>83</v>
      </c>
      <c r="AY315" s="16" t="s">
        <v>143</v>
      </c>
      <c r="BE315" s="192">
        <f>IF(N315="základní",J315,0)</f>
        <v>0</v>
      </c>
      <c r="BF315" s="192">
        <f>IF(N315="snížená",J315,0)</f>
        <v>0</v>
      </c>
      <c r="BG315" s="192">
        <f>IF(N315="zákl. přenesená",J315,0)</f>
        <v>0</v>
      </c>
      <c r="BH315" s="192">
        <f>IF(N315="sníž. přenesená",J315,0)</f>
        <v>0</v>
      </c>
      <c r="BI315" s="192">
        <f>IF(N315="nulová",J315,0)</f>
        <v>0</v>
      </c>
      <c r="BJ315" s="16" t="s">
        <v>23</v>
      </c>
      <c r="BK315" s="192">
        <f>ROUND(I315*H315,2)</f>
        <v>0</v>
      </c>
      <c r="BL315" s="16" t="s">
        <v>235</v>
      </c>
      <c r="BM315" s="16" t="s">
        <v>570</v>
      </c>
    </row>
    <row r="316" spans="2:47" s="1" customFormat="1" ht="162">
      <c r="B316" s="33"/>
      <c r="C316" s="55"/>
      <c r="D316" s="195" t="s">
        <v>152</v>
      </c>
      <c r="E316" s="55"/>
      <c r="F316" s="196" t="s">
        <v>571</v>
      </c>
      <c r="G316" s="55"/>
      <c r="H316" s="55"/>
      <c r="I316" s="151"/>
      <c r="J316" s="55"/>
      <c r="K316" s="55"/>
      <c r="L316" s="53"/>
      <c r="M316" s="70"/>
      <c r="N316" s="34"/>
      <c r="O316" s="34"/>
      <c r="P316" s="34"/>
      <c r="Q316" s="34"/>
      <c r="R316" s="34"/>
      <c r="S316" s="34"/>
      <c r="T316" s="71"/>
      <c r="AT316" s="16" t="s">
        <v>152</v>
      </c>
      <c r="AU316" s="16" t="s">
        <v>83</v>
      </c>
    </row>
    <row r="317" spans="2:51" s="11" customFormat="1" ht="13.5">
      <c r="B317" s="197"/>
      <c r="C317" s="198"/>
      <c r="D317" s="193" t="s">
        <v>158</v>
      </c>
      <c r="E317" s="199" t="s">
        <v>20</v>
      </c>
      <c r="F317" s="200" t="s">
        <v>474</v>
      </c>
      <c r="G317" s="198"/>
      <c r="H317" s="201">
        <v>235.3</v>
      </c>
      <c r="I317" s="202"/>
      <c r="J317" s="198"/>
      <c r="K317" s="198"/>
      <c r="L317" s="203"/>
      <c r="M317" s="204"/>
      <c r="N317" s="205"/>
      <c r="O317" s="205"/>
      <c r="P317" s="205"/>
      <c r="Q317" s="205"/>
      <c r="R317" s="205"/>
      <c r="S317" s="205"/>
      <c r="T317" s="206"/>
      <c r="AT317" s="207" t="s">
        <v>158</v>
      </c>
      <c r="AU317" s="207" t="s">
        <v>83</v>
      </c>
      <c r="AV317" s="11" t="s">
        <v>83</v>
      </c>
      <c r="AW317" s="11" t="s">
        <v>38</v>
      </c>
      <c r="AX317" s="11" t="s">
        <v>23</v>
      </c>
      <c r="AY317" s="207" t="s">
        <v>143</v>
      </c>
    </row>
    <row r="318" spans="2:65" s="1" customFormat="1" ht="28.9" customHeight="1">
      <c r="B318" s="33"/>
      <c r="C318" s="181" t="s">
        <v>572</v>
      </c>
      <c r="D318" s="181" t="s">
        <v>145</v>
      </c>
      <c r="E318" s="182" t="s">
        <v>573</v>
      </c>
      <c r="F318" s="183" t="s">
        <v>574</v>
      </c>
      <c r="G318" s="184" t="s">
        <v>148</v>
      </c>
      <c r="H318" s="185">
        <v>235.3</v>
      </c>
      <c r="I318" s="186"/>
      <c r="J318" s="187">
        <f>ROUND(I318*H318,2)</f>
        <v>0</v>
      </c>
      <c r="K318" s="183" t="s">
        <v>149</v>
      </c>
      <c r="L318" s="53"/>
      <c r="M318" s="188" t="s">
        <v>20</v>
      </c>
      <c r="N318" s="189" t="s">
        <v>46</v>
      </c>
      <c r="O318" s="34"/>
      <c r="P318" s="190">
        <f>O318*H318</f>
        <v>0</v>
      </c>
      <c r="Q318" s="190">
        <v>0.0001</v>
      </c>
      <c r="R318" s="190">
        <f>Q318*H318</f>
        <v>0.023530000000000002</v>
      </c>
      <c r="S318" s="190">
        <v>0</v>
      </c>
      <c r="T318" s="191">
        <f>S318*H318</f>
        <v>0</v>
      </c>
      <c r="AR318" s="16" t="s">
        <v>235</v>
      </c>
      <c r="AT318" s="16" t="s">
        <v>145</v>
      </c>
      <c r="AU318" s="16" t="s">
        <v>83</v>
      </c>
      <c r="AY318" s="16" t="s">
        <v>143</v>
      </c>
      <c r="BE318" s="192">
        <f>IF(N318="základní",J318,0)</f>
        <v>0</v>
      </c>
      <c r="BF318" s="192">
        <f>IF(N318="snížená",J318,0)</f>
        <v>0</v>
      </c>
      <c r="BG318" s="192">
        <f>IF(N318="zákl. přenesená",J318,0)</f>
        <v>0</v>
      </c>
      <c r="BH318" s="192">
        <f>IF(N318="sníž. přenesená",J318,0)</f>
        <v>0</v>
      </c>
      <c r="BI318" s="192">
        <f>IF(N318="nulová",J318,0)</f>
        <v>0</v>
      </c>
      <c r="BJ318" s="16" t="s">
        <v>23</v>
      </c>
      <c r="BK318" s="192">
        <f>ROUND(I318*H318,2)</f>
        <v>0</v>
      </c>
      <c r="BL318" s="16" t="s">
        <v>235</v>
      </c>
      <c r="BM318" s="16" t="s">
        <v>575</v>
      </c>
    </row>
    <row r="319" spans="2:47" s="1" customFormat="1" ht="162">
      <c r="B319" s="33"/>
      <c r="C319" s="55"/>
      <c r="D319" s="193" t="s">
        <v>152</v>
      </c>
      <c r="E319" s="55"/>
      <c r="F319" s="194" t="s">
        <v>571</v>
      </c>
      <c r="G319" s="55"/>
      <c r="H319" s="55"/>
      <c r="I319" s="151"/>
      <c r="J319" s="55"/>
      <c r="K319" s="55"/>
      <c r="L319" s="53"/>
      <c r="M319" s="70"/>
      <c r="N319" s="34"/>
      <c r="O319" s="34"/>
      <c r="P319" s="34"/>
      <c r="Q319" s="34"/>
      <c r="R319" s="34"/>
      <c r="S319" s="34"/>
      <c r="T319" s="71"/>
      <c r="AT319" s="16" t="s">
        <v>152</v>
      </c>
      <c r="AU319" s="16" t="s">
        <v>83</v>
      </c>
    </row>
    <row r="320" spans="2:65" s="1" customFormat="1" ht="28.9" customHeight="1">
      <c r="B320" s="33"/>
      <c r="C320" s="181" t="s">
        <v>576</v>
      </c>
      <c r="D320" s="181" t="s">
        <v>145</v>
      </c>
      <c r="E320" s="182" t="s">
        <v>577</v>
      </c>
      <c r="F320" s="183" t="s">
        <v>578</v>
      </c>
      <c r="G320" s="184" t="s">
        <v>148</v>
      </c>
      <c r="H320" s="185">
        <v>235.3</v>
      </c>
      <c r="I320" s="186"/>
      <c r="J320" s="187">
        <f>ROUND(I320*H320,2)</f>
        <v>0</v>
      </c>
      <c r="K320" s="183" t="s">
        <v>149</v>
      </c>
      <c r="L320" s="53"/>
      <c r="M320" s="188" t="s">
        <v>20</v>
      </c>
      <c r="N320" s="189" t="s">
        <v>46</v>
      </c>
      <c r="O320" s="34"/>
      <c r="P320" s="190">
        <f>O320*H320</f>
        <v>0</v>
      </c>
      <c r="Q320" s="190">
        <v>0</v>
      </c>
      <c r="R320" s="190">
        <f>Q320*H320</f>
        <v>0</v>
      </c>
      <c r="S320" s="190">
        <v>0</v>
      </c>
      <c r="T320" s="191">
        <f>S320*H320</f>
        <v>0</v>
      </c>
      <c r="AR320" s="16" t="s">
        <v>235</v>
      </c>
      <c r="AT320" s="16" t="s">
        <v>145</v>
      </c>
      <c r="AU320" s="16" t="s">
        <v>83</v>
      </c>
      <c r="AY320" s="16" t="s">
        <v>143</v>
      </c>
      <c r="BE320" s="192">
        <f>IF(N320="základní",J320,0)</f>
        <v>0</v>
      </c>
      <c r="BF320" s="192">
        <f>IF(N320="snížená",J320,0)</f>
        <v>0</v>
      </c>
      <c r="BG320" s="192">
        <f>IF(N320="zákl. přenesená",J320,0)</f>
        <v>0</v>
      </c>
      <c r="BH320" s="192">
        <f>IF(N320="sníž. přenesená",J320,0)</f>
        <v>0</v>
      </c>
      <c r="BI320" s="192">
        <f>IF(N320="nulová",J320,0)</f>
        <v>0</v>
      </c>
      <c r="BJ320" s="16" t="s">
        <v>23</v>
      </c>
      <c r="BK320" s="192">
        <f>ROUND(I320*H320,2)</f>
        <v>0</v>
      </c>
      <c r="BL320" s="16" t="s">
        <v>235</v>
      </c>
      <c r="BM320" s="16" t="s">
        <v>579</v>
      </c>
    </row>
    <row r="321" spans="2:47" s="1" customFormat="1" ht="162">
      <c r="B321" s="33"/>
      <c r="C321" s="55"/>
      <c r="D321" s="193" t="s">
        <v>152</v>
      </c>
      <c r="E321" s="55"/>
      <c r="F321" s="194" t="s">
        <v>571</v>
      </c>
      <c r="G321" s="55"/>
      <c r="H321" s="55"/>
      <c r="I321" s="151"/>
      <c r="J321" s="55"/>
      <c r="K321" s="55"/>
      <c r="L321" s="53"/>
      <c r="M321" s="70"/>
      <c r="N321" s="34"/>
      <c r="O321" s="34"/>
      <c r="P321" s="34"/>
      <c r="Q321" s="34"/>
      <c r="R321" s="34"/>
      <c r="S321" s="34"/>
      <c r="T321" s="71"/>
      <c r="AT321" s="16" t="s">
        <v>152</v>
      </c>
      <c r="AU321" s="16" t="s">
        <v>83</v>
      </c>
    </row>
    <row r="322" spans="2:65" s="1" customFormat="1" ht="20.45" customHeight="1">
      <c r="B322" s="33"/>
      <c r="C322" s="223" t="s">
        <v>580</v>
      </c>
      <c r="D322" s="223" t="s">
        <v>249</v>
      </c>
      <c r="E322" s="224" t="s">
        <v>546</v>
      </c>
      <c r="F322" s="225" t="s">
        <v>547</v>
      </c>
      <c r="G322" s="226" t="s">
        <v>148</v>
      </c>
      <c r="H322" s="227">
        <v>258.83</v>
      </c>
      <c r="I322" s="228"/>
      <c r="J322" s="229">
        <f>ROUND(I322*H322,2)</f>
        <v>0</v>
      </c>
      <c r="K322" s="225" t="s">
        <v>149</v>
      </c>
      <c r="L322" s="230"/>
      <c r="M322" s="231" t="s">
        <v>20</v>
      </c>
      <c r="N322" s="232" t="s">
        <v>46</v>
      </c>
      <c r="O322" s="34"/>
      <c r="P322" s="190">
        <f>O322*H322</f>
        <v>0</v>
      </c>
      <c r="Q322" s="190">
        <v>0.00017</v>
      </c>
      <c r="R322" s="190">
        <f>Q322*H322</f>
        <v>0.0440011</v>
      </c>
      <c r="S322" s="190">
        <v>0</v>
      </c>
      <c r="T322" s="191">
        <f>S322*H322</f>
        <v>0</v>
      </c>
      <c r="AR322" s="16" t="s">
        <v>325</v>
      </c>
      <c r="AT322" s="16" t="s">
        <v>249</v>
      </c>
      <c r="AU322" s="16" t="s">
        <v>83</v>
      </c>
      <c r="AY322" s="16" t="s">
        <v>143</v>
      </c>
      <c r="BE322" s="192">
        <f>IF(N322="základní",J322,0)</f>
        <v>0</v>
      </c>
      <c r="BF322" s="192">
        <f>IF(N322="snížená",J322,0)</f>
        <v>0</v>
      </c>
      <c r="BG322" s="192">
        <f>IF(N322="zákl. přenesená",J322,0)</f>
        <v>0</v>
      </c>
      <c r="BH322" s="192">
        <f>IF(N322="sníž. přenesená",J322,0)</f>
        <v>0</v>
      </c>
      <c r="BI322" s="192">
        <f>IF(N322="nulová",J322,0)</f>
        <v>0</v>
      </c>
      <c r="BJ322" s="16" t="s">
        <v>23</v>
      </c>
      <c r="BK322" s="192">
        <f>ROUND(I322*H322,2)</f>
        <v>0</v>
      </c>
      <c r="BL322" s="16" t="s">
        <v>235</v>
      </c>
      <c r="BM322" s="16" t="s">
        <v>581</v>
      </c>
    </row>
    <row r="323" spans="2:51" s="11" customFormat="1" ht="13.5">
      <c r="B323" s="197"/>
      <c r="C323" s="198"/>
      <c r="D323" s="193" t="s">
        <v>158</v>
      </c>
      <c r="E323" s="198"/>
      <c r="F323" s="200" t="s">
        <v>582</v>
      </c>
      <c r="G323" s="198"/>
      <c r="H323" s="201">
        <v>258.83</v>
      </c>
      <c r="I323" s="202"/>
      <c r="J323" s="198"/>
      <c r="K323" s="198"/>
      <c r="L323" s="203"/>
      <c r="M323" s="204"/>
      <c r="N323" s="205"/>
      <c r="O323" s="205"/>
      <c r="P323" s="205"/>
      <c r="Q323" s="205"/>
      <c r="R323" s="205"/>
      <c r="S323" s="205"/>
      <c r="T323" s="206"/>
      <c r="AT323" s="207" t="s">
        <v>158</v>
      </c>
      <c r="AU323" s="207" t="s">
        <v>83</v>
      </c>
      <c r="AV323" s="11" t="s">
        <v>83</v>
      </c>
      <c r="AW323" s="11" t="s">
        <v>4</v>
      </c>
      <c r="AX323" s="11" t="s">
        <v>23</v>
      </c>
      <c r="AY323" s="207" t="s">
        <v>143</v>
      </c>
    </row>
    <row r="324" spans="2:65" s="1" customFormat="1" ht="28.9" customHeight="1">
      <c r="B324" s="33"/>
      <c r="C324" s="181" t="s">
        <v>583</v>
      </c>
      <c r="D324" s="181" t="s">
        <v>145</v>
      </c>
      <c r="E324" s="182" t="s">
        <v>584</v>
      </c>
      <c r="F324" s="183" t="s">
        <v>585</v>
      </c>
      <c r="G324" s="184" t="s">
        <v>148</v>
      </c>
      <c r="H324" s="185">
        <v>235.3</v>
      </c>
      <c r="I324" s="186"/>
      <c r="J324" s="187">
        <f>ROUND(I324*H324,2)</f>
        <v>0</v>
      </c>
      <c r="K324" s="183" t="s">
        <v>149</v>
      </c>
      <c r="L324" s="53"/>
      <c r="M324" s="188" t="s">
        <v>20</v>
      </c>
      <c r="N324" s="189" t="s">
        <v>46</v>
      </c>
      <c r="O324" s="34"/>
      <c r="P324" s="190">
        <f>O324*H324</f>
        <v>0</v>
      </c>
      <c r="Q324" s="190">
        <v>0</v>
      </c>
      <c r="R324" s="190">
        <f>Q324*H324</f>
        <v>0</v>
      </c>
      <c r="S324" s="190">
        <v>0</v>
      </c>
      <c r="T324" s="191">
        <f>S324*H324</f>
        <v>0</v>
      </c>
      <c r="AR324" s="16" t="s">
        <v>235</v>
      </c>
      <c r="AT324" s="16" t="s">
        <v>145</v>
      </c>
      <c r="AU324" s="16" t="s">
        <v>83</v>
      </c>
      <c r="AY324" s="16" t="s">
        <v>143</v>
      </c>
      <c r="BE324" s="192">
        <f>IF(N324="základní",J324,0)</f>
        <v>0</v>
      </c>
      <c r="BF324" s="192">
        <f>IF(N324="snížená",J324,0)</f>
        <v>0</v>
      </c>
      <c r="BG324" s="192">
        <f>IF(N324="zákl. přenesená",J324,0)</f>
        <v>0</v>
      </c>
      <c r="BH324" s="192">
        <f>IF(N324="sníž. přenesená",J324,0)</f>
        <v>0</v>
      </c>
      <c r="BI324" s="192">
        <f>IF(N324="nulová",J324,0)</f>
        <v>0</v>
      </c>
      <c r="BJ324" s="16" t="s">
        <v>23</v>
      </c>
      <c r="BK324" s="192">
        <f>ROUND(I324*H324,2)</f>
        <v>0</v>
      </c>
      <c r="BL324" s="16" t="s">
        <v>235</v>
      </c>
      <c r="BM324" s="16" t="s">
        <v>586</v>
      </c>
    </row>
    <row r="325" spans="2:47" s="1" customFormat="1" ht="162">
      <c r="B325" s="33"/>
      <c r="C325" s="55"/>
      <c r="D325" s="193" t="s">
        <v>152</v>
      </c>
      <c r="E325" s="55"/>
      <c r="F325" s="194" t="s">
        <v>571</v>
      </c>
      <c r="G325" s="55"/>
      <c r="H325" s="55"/>
      <c r="I325" s="151"/>
      <c r="J325" s="55"/>
      <c r="K325" s="55"/>
      <c r="L325" s="53"/>
      <c r="M325" s="70"/>
      <c r="N325" s="34"/>
      <c r="O325" s="34"/>
      <c r="P325" s="34"/>
      <c r="Q325" s="34"/>
      <c r="R325" s="34"/>
      <c r="S325" s="34"/>
      <c r="T325" s="71"/>
      <c r="AT325" s="16" t="s">
        <v>152</v>
      </c>
      <c r="AU325" s="16" t="s">
        <v>83</v>
      </c>
    </row>
    <row r="326" spans="2:65" s="1" customFormat="1" ht="28.9" customHeight="1">
      <c r="B326" s="33"/>
      <c r="C326" s="223" t="s">
        <v>587</v>
      </c>
      <c r="D326" s="223" t="s">
        <v>249</v>
      </c>
      <c r="E326" s="224" t="s">
        <v>588</v>
      </c>
      <c r="F326" s="225" t="s">
        <v>589</v>
      </c>
      <c r="G326" s="226" t="s">
        <v>148</v>
      </c>
      <c r="H326" s="227">
        <v>240.006</v>
      </c>
      <c r="I326" s="228"/>
      <c r="J326" s="229">
        <f>ROUND(I326*H326,2)</f>
        <v>0</v>
      </c>
      <c r="K326" s="225" t="s">
        <v>149</v>
      </c>
      <c r="L326" s="230"/>
      <c r="M326" s="231" t="s">
        <v>20</v>
      </c>
      <c r="N326" s="232" t="s">
        <v>46</v>
      </c>
      <c r="O326" s="34"/>
      <c r="P326" s="190">
        <f>O326*H326</f>
        <v>0</v>
      </c>
      <c r="Q326" s="190">
        <v>0.00491</v>
      </c>
      <c r="R326" s="190">
        <f>Q326*H326</f>
        <v>1.17842946</v>
      </c>
      <c r="S326" s="190">
        <v>0</v>
      </c>
      <c r="T326" s="191">
        <f>S326*H326</f>
        <v>0</v>
      </c>
      <c r="AR326" s="16" t="s">
        <v>325</v>
      </c>
      <c r="AT326" s="16" t="s">
        <v>249</v>
      </c>
      <c r="AU326" s="16" t="s">
        <v>83</v>
      </c>
      <c r="AY326" s="16" t="s">
        <v>143</v>
      </c>
      <c r="BE326" s="192">
        <f>IF(N326="základní",J326,0)</f>
        <v>0</v>
      </c>
      <c r="BF326" s="192">
        <f>IF(N326="snížená",J326,0)</f>
        <v>0</v>
      </c>
      <c r="BG326" s="192">
        <f>IF(N326="zákl. přenesená",J326,0)</f>
        <v>0</v>
      </c>
      <c r="BH326" s="192">
        <f>IF(N326="sníž. přenesená",J326,0)</f>
        <v>0</v>
      </c>
      <c r="BI326" s="192">
        <f>IF(N326="nulová",J326,0)</f>
        <v>0</v>
      </c>
      <c r="BJ326" s="16" t="s">
        <v>23</v>
      </c>
      <c r="BK326" s="192">
        <f>ROUND(I326*H326,2)</f>
        <v>0</v>
      </c>
      <c r="BL326" s="16" t="s">
        <v>235</v>
      </c>
      <c r="BM326" s="16" t="s">
        <v>590</v>
      </c>
    </row>
    <row r="327" spans="2:51" s="11" customFormat="1" ht="13.5">
      <c r="B327" s="197"/>
      <c r="C327" s="198"/>
      <c r="D327" s="193" t="s">
        <v>158</v>
      </c>
      <c r="E327" s="198"/>
      <c r="F327" s="200" t="s">
        <v>475</v>
      </c>
      <c r="G327" s="198"/>
      <c r="H327" s="201">
        <v>240.006</v>
      </c>
      <c r="I327" s="202"/>
      <c r="J327" s="198"/>
      <c r="K327" s="198"/>
      <c r="L327" s="203"/>
      <c r="M327" s="204"/>
      <c r="N327" s="205"/>
      <c r="O327" s="205"/>
      <c r="P327" s="205"/>
      <c r="Q327" s="205"/>
      <c r="R327" s="205"/>
      <c r="S327" s="205"/>
      <c r="T327" s="206"/>
      <c r="AT327" s="207" t="s">
        <v>158</v>
      </c>
      <c r="AU327" s="207" t="s">
        <v>83</v>
      </c>
      <c r="AV327" s="11" t="s">
        <v>83</v>
      </c>
      <c r="AW327" s="11" t="s">
        <v>4</v>
      </c>
      <c r="AX327" s="11" t="s">
        <v>23</v>
      </c>
      <c r="AY327" s="207" t="s">
        <v>143</v>
      </c>
    </row>
    <row r="328" spans="2:65" s="1" customFormat="1" ht="40.15" customHeight="1">
      <c r="B328" s="33"/>
      <c r="C328" s="181" t="s">
        <v>591</v>
      </c>
      <c r="D328" s="181" t="s">
        <v>145</v>
      </c>
      <c r="E328" s="182" t="s">
        <v>592</v>
      </c>
      <c r="F328" s="183" t="s">
        <v>593</v>
      </c>
      <c r="G328" s="184" t="s">
        <v>148</v>
      </c>
      <c r="H328" s="185">
        <v>59.94</v>
      </c>
      <c r="I328" s="186"/>
      <c r="J328" s="187">
        <f>ROUND(I328*H328,2)</f>
        <v>0</v>
      </c>
      <c r="K328" s="183" t="s">
        <v>149</v>
      </c>
      <c r="L328" s="53"/>
      <c r="M328" s="188" t="s">
        <v>20</v>
      </c>
      <c r="N328" s="189" t="s">
        <v>46</v>
      </c>
      <c r="O328" s="34"/>
      <c r="P328" s="190">
        <f>O328*H328</f>
        <v>0</v>
      </c>
      <c r="Q328" s="190">
        <v>0</v>
      </c>
      <c r="R328" s="190">
        <f>Q328*H328</f>
        <v>0</v>
      </c>
      <c r="S328" s="190">
        <v>0.01721</v>
      </c>
      <c r="T328" s="191">
        <f>S328*H328</f>
        <v>1.0315674</v>
      </c>
      <c r="AR328" s="16" t="s">
        <v>235</v>
      </c>
      <c r="AT328" s="16" t="s">
        <v>145</v>
      </c>
      <c r="AU328" s="16" t="s">
        <v>83</v>
      </c>
      <c r="AY328" s="16" t="s">
        <v>143</v>
      </c>
      <c r="BE328" s="192">
        <f>IF(N328="základní",J328,0)</f>
        <v>0</v>
      </c>
      <c r="BF328" s="192">
        <f>IF(N328="snížená",J328,0)</f>
        <v>0</v>
      </c>
      <c r="BG328" s="192">
        <f>IF(N328="zákl. přenesená",J328,0)</f>
        <v>0</v>
      </c>
      <c r="BH328" s="192">
        <f>IF(N328="sníž. přenesená",J328,0)</f>
        <v>0</v>
      </c>
      <c r="BI328" s="192">
        <f>IF(N328="nulová",J328,0)</f>
        <v>0</v>
      </c>
      <c r="BJ328" s="16" t="s">
        <v>23</v>
      </c>
      <c r="BK328" s="192">
        <f>ROUND(I328*H328,2)</f>
        <v>0</v>
      </c>
      <c r="BL328" s="16" t="s">
        <v>235</v>
      </c>
      <c r="BM328" s="16" t="s">
        <v>594</v>
      </c>
    </row>
    <row r="329" spans="2:47" s="1" customFormat="1" ht="67.5">
      <c r="B329" s="33"/>
      <c r="C329" s="55"/>
      <c r="D329" s="195" t="s">
        <v>152</v>
      </c>
      <c r="E329" s="55"/>
      <c r="F329" s="196" t="s">
        <v>595</v>
      </c>
      <c r="G329" s="55"/>
      <c r="H329" s="55"/>
      <c r="I329" s="151"/>
      <c r="J329" s="55"/>
      <c r="K329" s="55"/>
      <c r="L329" s="53"/>
      <c r="M329" s="70"/>
      <c r="N329" s="34"/>
      <c r="O329" s="34"/>
      <c r="P329" s="34"/>
      <c r="Q329" s="34"/>
      <c r="R329" s="34"/>
      <c r="S329" s="34"/>
      <c r="T329" s="71"/>
      <c r="AT329" s="16" t="s">
        <v>152</v>
      </c>
      <c r="AU329" s="16" t="s">
        <v>83</v>
      </c>
    </row>
    <row r="330" spans="2:51" s="11" customFormat="1" ht="13.5">
      <c r="B330" s="197"/>
      <c r="C330" s="198"/>
      <c r="D330" s="193" t="s">
        <v>158</v>
      </c>
      <c r="E330" s="199" t="s">
        <v>20</v>
      </c>
      <c r="F330" s="200" t="s">
        <v>596</v>
      </c>
      <c r="G330" s="198"/>
      <c r="H330" s="201">
        <v>59.94</v>
      </c>
      <c r="I330" s="202"/>
      <c r="J330" s="198"/>
      <c r="K330" s="198"/>
      <c r="L330" s="203"/>
      <c r="M330" s="204"/>
      <c r="N330" s="205"/>
      <c r="O330" s="205"/>
      <c r="P330" s="205"/>
      <c r="Q330" s="205"/>
      <c r="R330" s="205"/>
      <c r="S330" s="205"/>
      <c r="T330" s="206"/>
      <c r="AT330" s="207" t="s">
        <v>158</v>
      </c>
      <c r="AU330" s="207" t="s">
        <v>83</v>
      </c>
      <c r="AV330" s="11" t="s">
        <v>83</v>
      </c>
      <c r="AW330" s="11" t="s">
        <v>38</v>
      </c>
      <c r="AX330" s="11" t="s">
        <v>23</v>
      </c>
      <c r="AY330" s="207" t="s">
        <v>143</v>
      </c>
    </row>
    <row r="331" spans="2:65" s="1" customFormat="1" ht="40.15" customHeight="1">
      <c r="B331" s="33"/>
      <c r="C331" s="181" t="s">
        <v>597</v>
      </c>
      <c r="D331" s="181" t="s">
        <v>145</v>
      </c>
      <c r="E331" s="182" t="s">
        <v>598</v>
      </c>
      <c r="F331" s="183" t="s">
        <v>599</v>
      </c>
      <c r="G331" s="184" t="s">
        <v>206</v>
      </c>
      <c r="H331" s="185">
        <v>17</v>
      </c>
      <c r="I331" s="186"/>
      <c r="J331" s="187">
        <f>ROUND(I331*H331,2)</f>
        <v>0</v>
      </c>
      <c r="K331" s="183" t="s">
        <v>149</v>
      </c>
      <c r="L331" s="53"/>
      <c r="M331" s="188" t="s">
        <v>20</v>
      </c>
      <c r="N331" s="189" t="s">
        <v>46</v>
      </c>
      <c r="O331" s="34"/>
      <c r="P331" s="190">
        <f>O331*H331</f>
        <v>0</v>
      </c>
      <c r="Q331" s="190">
        <v>0.00022</v>
      </c>
      <c r="R331" s="190">
        <f>Q331*H331</f>
        <v>0.0037400000000000003</v>
      </c>
      <c r="S331" s="190">
        <v>0</v>
      </c>
      <c r="T331" s="191">
        <f>S331*H331</f>
        <v>0</v>
      </c>
      <c r="AR331" s="16" t="s">
        <v>235</v>
      </c>
      <c r="AT331" s="16" t="s">
        <v>145</v>
      </c>
      <c r="AU331" s="16" t="s">
        <v>83</v>
      </c>
      <c r="AY331" s="16" t="s">
        <v>143</v>
      </c>
      <c r="BE331" s="192">
        <f>IF(N331="základní",J331,0)</f>
        <v>0</v>
      </c>
      <c r="BF331" s="192">
        <f>IF(N331="snížená",J331,0)</f>
        <v>0</v>
      </c>
      <c r="BG331" s="192">
        <f>IF(N331="zákl. přenesená",J331,0)</f>
        <v>0</v>
      </c>
      <c r="BH331" s="192">
        <f>IF(N331="sníž. přenesená",J331,0)</f>
        <v>0</v>
      </c>
      <c r="BI331" s="192">
        <f>IF(N331="nulová",J331,0)</f>
        <v>0</v>
      </c>
      <c r="BJ331" s="16" t="s">
        <v>23</v>
      </c>
      <c r="BK331" s="192">
        <f>ROUND(I331*H331,2)</f>
        <v>0</v>
      </c>
      <c r="BL331" s="16" t="s">
        <v>235</v>
      </c>
      <c r="BM331" s="16" t="s">
        <v>600</v>
      </c>
    </row>
    <row r="332" spans="2:47" s="1" customFormat="1" ht="202.5">
      <c r="B332" s="33"/>
      <c r="C332" s="55"/>
      <c r="D332" s="193" t="s">
        <v>152</v>
      </c>
      <c r="E332" s="55"/>
      <c r="F332" s="194" t="s">
        <v>601</v>
      </c>
      <c r="G332" s="55"/>
      <c r="H332" s="55"/>
      <c r="I332" s="151"/>
      <c r="J332" s="55"/>
      <c r="K332" s="55"/>
      <c r="L332" s="53"/>
      <c r="M332" s="70"/>
      <c r="N332" s="34"/>
      <c r="O332" s="34"/>
      <c r="P332" s="34"/>
      <c r="Q332" s="34"/>
      <c r="R332" s="34"/>
      <c r="S332" s="34"/>
      <c r="T332" s="71"/>
      <c r="AT332" s="16" t="s">
        <v>152</v>
      </c>
      <c r="AU332" s="16" t="s">
        <v>83</v>
      </c>
    </row>
    <row r="333" spans="2:65" s="1" customFormat="1" ht="20.45" customHeight="1">
      <c r="B333" s="33"/>
      <c r="C333" s="223" t="s">
        <v>602</v>
      </c>
      <c r="D333" s="223" t="s">
        <v>249</v>
      </c>
      <c r="E333" s="224" t="s">
        <v>603</v>
      </c>
      <c r="F333" s="225" t="s">
        <v>604</v>
      </c>
      <c r="G333" s="226" t="s">
        <v>206</v>
      </c>
      <c r="H333" s="227">
        <v>2</v>
      </c>
      <c r="I333" s="228"/>
      <c r="J333" s="229">
        <f>ROUND(I333*H333,2)</f>
        <v>0</v>
      </c>
      <c r="K333" s="225" t="s">
        <v>149</v>
      </c>
      <c r="L333" s="230"/>
      <c r="M333" s="231" t="s">
        <v>20</v>
      </c>
      <c r="N333" s="232" t="s">
        <v>46</v>
      </c>
      <c r="O333" s="34"/>
      <c r="P333" s="190">
        <f>O333*H333</f>
        <v>0</v>
      </c>
      <c r="Q333" s="190">
        <v>0.02542</v>
      </c>
      <c r="R333" s="190">
        <f>Q333*H333</f>
        <v>0.05084</v>
      </c>
      <c r="S333" s="190">
        <v>0</v>
      </c>
      <c r="T333" s="191">
        <f>S333*H333</f>
        <v>0</v>
      </c>
      <c r="AR333" s="16" t="s">
        <v>325</v>
      </c>
      <c r="AT333" s="16" t="s">
        <v>249</v>
      </c>
      <c r="AU333" s="16" t="s">
        <v>83</v>
      </c>
      <c r="AY333" s="16" t="s">
        <v>143</v>
      </c>
      <c r="BE333" s="192">
        <f>IF(N333="základní",J333,0)</f>
        <v>0</v>
      </c>
      <c r="BF333" s="192">
        <f>IF(N333="snížená",J333,0)</f>
        <v>0</v>
      </c>
      <c r="BG333" s="192">
        <f>IF(N333="zákl. přenesená",J333,0)</f>
        <v>0</v>
      </c>
      <c r="BH333" s="192">
        <f>IF(N333="sníž. přenesená",J333,0)</f>
        <v>0</v>
      </c>
      <c r="BI333" s="192">
        <f>IF(N333="nulová",J333,0)</f>
        <v>0</v>
      </c>
      <c r="BJ333" s="16" t="s">
        <v>23</v>
      </c>
      <c r="BK333" s="192">
        <f>ROUND(I333*H333,2)</f>
        <v>0</v>
      </c>
      <c r="BL333" s="16" t="s">
        <v>235</v>
      </c>
      <c r="BM333" s="16" t="s">
        <v>605</v>
      </c>
    </row>
    <row r="334" spans="2:65" s="1" customFormat="1" ht="20.45" customHeight="1">
      <c r="B334" s="33"/>
      <c r="C334" s="223" t="s">
        <v>606</v>
      </c>
      <c r="D334" s="223" t="s">
        <v>249</v>
      </c>
      <c r="E334" s="224" t="s">
        <v>607</v>
      </c>
      <c r="F334" s="225" t="s">
        <v>608</v>
      </c>
      <c r="G334" s="226" t="s">
        <v>206</v>
      </c>
      <c r="H334" s="227">
        <v>7</v>
      </c>
      <c r="I334" s="228"/>
      <c r="J334" s="229">
        <f>ROUND(I334*H334,2)</f>
        <v>0</v>
      </c>
      <c r="K334" s="225" t="s">
        <v>149</v>
      </c>
      <c r="L334" s="230"/>
      <c r="M334" s="231" t="s">
        <v>20</v>
      </c>
      <c r="N334" s="232" t="s">
        <v>46</v>
      </c>
      <c r="O334" s="34"/>
      <c r="P334" s="190">
        <f>O334*H334</f>
        <v>0</v>
      </c>
      <c r="Q334" s="190">
        <v>0.02474</v>
      </c>
      <c r="R334" s="190">
        <f>Q334*H334</f>
        <v>0.17318</v>
      </c>
      <c r="S334" s="190">
        <v>0</v>
      </c>
      <c r="T334" s="191">
        <f>S334*H334</f>
        <v>0</v>
      </c>
      <c r="AR334" s="16" t="s">
        <v>325</v>
      </c>
      <c r="AT334" s="16" t="s">
        <v>249</v>
      </c>
      <c r="AU334" s="16" t="s">
        <v>83</v>
      </c>
      <c r="AY334" s="16" t="s">
        <v>143</v>
      </c>
      <c r="BE334" s="192">
        <f>IF(N334="základní",J334,0)</f>
        <v>0</v>
      </c>
      <c r="BF334" s="192">
        <f>IF(N334="snížená",J334,0)</f>
        <v>0</v>
      </c>
      <c r="BG334" s="192">
        <f>IF(N334="zákl. přenesená",J334,0)</f>
        <v>0</v>
      </c>
      <c r="BH334" s="192">
        <f>IF(N334="sníž. přenesená",J334,0)</f>
        <v>0</v>
      </c>
      <c r="BI334" s="192">
        <f>IF(N334="nulová",J334,0)</f>
        <v>0</v>
      </c>
      <c r="BJ334" s="16" t="s">
        <v>23</v>
      </c>
      <c r="BK334" s="192">
        <f>ROUND(I334*H334,2)</f>
        <v>0</v>
      </c>
      <c r="BL334" s="16" t="s">
        <v>235</v>
      </c>
      <c r="BM334" s="16" t="s">
        <v>609</v>
      </c>
    </row>
    <row r="335" spans="2:65" s="1" customFormat="1" ht="20.45" customHeight="1">
      <c r="B335" s="33"/>
      <c r="C335" s="223" t="s">
        <v>610</v>
      </c>
      <c r="D335" s="223" t="s">
        <v>249</v>
      </c>
      <c r="E335" s="224" t="s">
        <v>611</v>
      </c>
      <c r="F335" s="225" t="s">
        <v>612</v>
      </c>
      <c r="G335" s="226" t="s">
        <v>206</v>
      </c>
      <c r="H335" s="227">
        <v>1</v>
      </c>
      <c r="I335" s="228"/>
      <c r="J335" s="229">
        <f>ROUND(I335*H335,2)</f>
        <v>0</v>
      </c>
      <c r="K335" s="225" t="s">
        <v>149</v>
      </c>
      <c r="L335" s="230"/>
      <c r="M335" s="231" t="s">
        <v>20</v>
      </c>
      <c r="N335" s="232" t="s">
        <v>46</v>
      </c>
      <c r="O335" s="34"/>
      <c r="P335" s="190">
        <f>O335*H335</f>
        <v>0</v>
      </c>
      <c r="Q335" s="190">
        <v>0.02405</v>
      </c>
      <c r="R335" s="190">
        <f>Q335*H335</f>
        <v>0.02405</v>
      </c>
      <c r="S335" s="190">
        <v>0</v>
      </c>
      <c r="T335" s="191">
        <f>S335*H335</f>
        <v>0</v>
      </c>
      <c r="AR335" s="16" t="s">
        <v>325</v>
      </c>
      <c r="AT335" s="16" t="s">
        <v>249</v>
      </c>
      <c r="AU335" s="16" t="s">
        <v>83</v>
      </c>
      <c r="AY335" s="16" t="s">
        <v>143</v>
      </c>
      <c r="BE335" s="192">
        <f>IF(N335="základní",J335,0)</f>
        <v>0</v>
      </c>
      <c r="BF335" s="192">
        <f>IF(N335="snížená",J335,0)</f>
        <v>0</v>
      </c>
      <c r="BG335" s="192">
        <f>IF(N335="zákl. přenesená",J335,0)</f>
        <v>0</v>
      </c>
      <c r="BH335" s="192">
        <f>IF(N335="sníž. přenesená",J335,0)</f>
        <v>0</v>
      </c>
      <c r="BI335" s="192">
        <f>IF(N335="nulová",J335,0)</f>
        <v>0</v>
      </c>
      <c r="BJ335" s="16" t="s">
        <v>23</v>
      </c>
      <c r="BK335" s="192">
        <f>ROUND(I335*H335,2)</f>
        <v>0</v>
      </c>
      <c r="BL335" s="16" t="s">
        <v>235</v>
      </c>
      <c r="BM335" s="16" t="s">
        <v>613</v>
      </c>
    </row>
    <row r="336" spans="2:65" s="1" customFormat="1" ht="20.45" customHeight="1">
      <c r="B336" s="33"/>
      <c r="C336" s="223" t="s">
        <v>614</v>
      </c>
      <c r="D336" s="223" t="s">
        <v>249</v>
      </c>
      <c r="E336" s="224" t="s">
        <v>615</v>
      </c>
      <c r="F336" s="225" t="s">
        <v>616</v>
      </c>
      <c r="G336" s="226" t="s">
        <v>206</v>
      </c>
      <c r="H336" s="227">
        <v>7</v>
      </c>
      <c r="I336" s="228"/>
      <c r="J336" s="229">
        <f>ROUND(I336*H336,2)</f>
        <v>0</v>
      </c>
      <c r="K336" s="225" t="s">
        <v>149</v>
      </c>
      <c r="L336" s="230"/>
      <c r="M336" s="231" t="s">
        <v>20</v>
      </c>
      <c r="N336" s="232" t="s">
        <v>46</v>
      </c>
      <c r="O336" s="34"/>
      <c r="P336" s="190">
        <f>O336*H336</f>
        <v>0</v>
      </c>
      <c r="Q336" s="190">
        <v>0.02347</v>
      </c>
      <c r="R336" s="190">
        <f>Q336*H336</f>
        <v>0.16429000000000002</v>
      </c>
      <c r="S336" s="190">
        <v>0</v>
      </c>
      <c r="T336" s="191">
        <f>S336*H336</f>
        <v>0</v>
      </c>
      <c r="AR336" s="16" t="s">
        <v>325</v>
      </c>
      <c r="AT336" s="16" t="s">
        <v>249</v>
      </c>
      <c r="AU336" s="16" t="s">
        <v>83</v>
      </c>
      <c r="AY336" s="16" t="s">
        <v>143</v>
      </c>
      <c r="BE336" s="192">
        <f>IF(N336="základní",J336,0)</f>
        <v>0</v>
      </c>
      <c r="BF336" s="192">
        <f>IF(N336="snížená",J336,0)</f>
        <v>0</v>
      </c>
      <c r="BG336" s="192">
        <f>IF(N336="zákl. přenesená",J336,0)</f>
        <v>0</v>
      </c>
      <c r="BH336" s="192">
        <f>IF(N336="sníž. přenesená",J336,0)</f>
        <v>0</v>
      </c>
      <c r="BI336" s="192">
        <f>IF(N336="nulová",J336,0)</f>
        <v>0</v>
      </c>
      <c r="BJ336" s="16" t="s">
        <v>23</v>
      </c>
      <c r="BK336" s="192">
        <f>ROUND(I336*H336,2)</f>
        <v>0</v>
      </c>
      <c r="BL336" s="16" t="s">
        <v>235</v>
      </c>
      <c r="BM336" s="16" t="s">
        <v>617</v>
      </c>
    </row>
    <row r="337" spans="2:65" s="1" customFormat="1" ht="40.15" customHeight="1">
      <c r="B337" s="33"/>
      <c r="C337" s="181" t="s">
        <v>618</v>
      </c>
      <c r="D337" s="181" t="s">
        <v>145</v>
      </c>
      <c r="E337" s="182" t="s">
        <v>619</v>
      </c>
      <c r="F337" s="183" t="s">
        <v>620</v>
      </c>
      <c r="G337" s="184" t="s">
        <v>231</v>
      </c>
      <c r="H337" s="185">
        <v>13.819</v>
      </c>
      <c r="I337" s="186"/>
      <c r="J337" s="187">
        <f>ROUND(I337*H337,2)</f>
        <v>0</v>
      </c>
      <c r="K337" s="183" t="s">
        <v>149</v>
      </c>
      <c r="L337" s="53"/>
      <c r="M337" s="188" t="s">
        <v>20</v>
      </c>
      <c r="N337" s="189" t="s">
        <v>46</v>
      </c>
      <c r="O337" s="34"/>
      <c r="P337" s="190">
        <f>O337*H337</f>
        <v>0</v>
      </c>
      <c r="Q337" s="190">
        <v>0</v>
      </c>
      <c r="R337" s="190">
        <f>Q337*H337</f>
        <v>0</v>
      </c>
      <c r="S337" s="190">
        <v>0</v>
      </c>
      <c r="T337" s="191">
        <f>S337*H337</f>
        <v>0</v>
      </c>
      <c r="AR337" s="16" t="s">
        <v>235</v>
      </c>
      <c r="AT337" s="16" t="s">
        <v>145</v>
      </c>
      <c r="AU337" s="16" t="s">
        <v>83</v>
      </c>
      <c r="AY337" s="16" t="s">
        <v>143</v>
      </c>
      <c r="BE337" s="192">
        <f>IF(N337="základní",J337,0)</f>
        <v>0</v>
      </c>
      <c r="BF337" s="192">
        <f>IF(N337="snížená",J337,0)</f>
        <v>0</v>
      </c>
      <c r="BG337" s="192">
        <f>IF(N337="zákl. přenesená",J337,0)</f>
        <v>0</v>
      </c>
      <c r="BH337" s="192">
        <f>IF(N337="sníž. přenesená",J337,0)</f>
        <v>0</v>
      </c>
      <c r="BI337" s="192">
        <f>IF(N337="nulová",J337,0)</f>
        <v>0</v>
      </c>
      <c r="BJ337" s="16" t="s">
        <v>23</v>
      </c>
      <c r="BK337" s="192">
        <f>ROUND(I337*H337,2)</f>
        <v>0</v>
      </c>
      <c r="BL337" s="16" t="s">
        <v>235</v>
      </c>
      <c r="BM337" s="16" t="s">
        <v>621</v>
      </c>
    </row>
    <row r="338" spans="2:47" s="1" customFormat="1" ht="148.5">
      <c r="B338" s="33"/>
      <c r="C338" s="55"/>
      <c r="D338" s="195" t="s">
        <v>152</v>
      </c>
      <c r="E338" s="55"/>
      <c r="F338" s="196" t="s">
        <v>622</v>
      </c>
      <c r="G338" s="55"/>
      <c r="H338" s="55"/>
      <c r="I338" s="151"/>
      <c r="J338" s="55"/>
      <c r="K338" s="55"/>
      <c r="L338" s="53"/>
      <c r="M338" s="70"/>
      <c r="N338" s="34"/>
      <c r="O338" s="34"/>
      <c r="P338" s="34"/>
      <c r="Q338" s="34"/>
      <c r="R338" s="34"/>
      <c r="S338" s="34"/>
      <c r="T338" s="71"/>
      <c r="AT338" s="16" t="s">
        <v>152</v>
      </c>
      <c r="AU338" s="16" t="s">
        <v>83</v>
      </c>
    </row>
    <row r="339" spans="2:63" s="10" customFormat="1" ht="29.85" customHeight="1">
      <c r="B339" s="164"/>
      <c r="C339" s="165"/>
      <c r="D339" s="178" t="s">
        <v>74</v>
      </c>
      <c r="E339" s="179" t="s">
        <v>623</v>
      </c>
      <c r="F339" s="179" t="s">
        <v>624</v>
      </c>
      <c r="G339" s="165"/>
      <c r="H339" s="165"/>
      <c r="I339" s="168"/>
      <c r="J339" s="180">
        <f>BK339</f>
        <v>0</v>
      </c>
      <c r="K339" s="165"/>
      <c r="L339" s="170"/>
      <c r="M339" s="171"/>
      <c r="N339" s="172"/>
      <c r="O339" s="172"/>
      <c r="P339" s="173">
        <f>P340</f>
        <v>0</v>
      </c>
      <c r="Q339" s="172"/>
      <c r="R339" s="173">
        <f>R340</f>
        <v>0.016632</v>
      </c>
      <c r="S339" s="172"/>
      <c r="T339" s="174">
        <f>T340</f>
        <v>0</v>
      </c>
      <c r="AR339" s="175" t="s">
        <v>83</v>
      </c>
      <c r="AT339" s="176" t="s">
        <v>74</v>
      </c>
      <c r="AU339" s="176" t="s">
        <v>23</v>
      </c>
      <c r="AY339" s="175" t="s">
        <v>143</v>
      </c>
      <c r="BK339" s="177">
        <f>BK340</f>
        <v>0</v>
      </c>
    </row>
    <row r="340" spans="2:65" s="1" customFormat="1" ht="28.9" customHeight="1">
      <c r="B340" s="33"/>
      <c r="C340" s="181" t="s">
        <v>625</v>
      </c>
      <c r="D340" s="181" t="s">
        <v>145</v>
      </c>
      <c r="E340" s="182" t="s">
        <v>626</v>
      </c>
      <c r="F340" s="183" t="s">
        <v>627</v>
      </c>
      <c r="G340" s="184" t="s">
        <v>225</v>
      </c>
      <c r="H340" s="185">
        <v>8.4</v>
      </c>
      <c r="I340" s="186"/>
      <c r="J340" s="187">
        <f>ROUND(I340*H340,2)</f>
        <v>0</v>
      </c>
      <c r="K340" s="183" t="s">
        <v>149</v>
      </c>
      <c r="L340" s="53"/>
      <c r="M340" s="188" t="s">
        <v>20</v>
      </c>
      <c r="N340" s="189" t="s">
        <v>46</v>
      </c>
      <c r="O340" s="34"/>
      <c r="P340" s="190">
        <f>O340*H340</f>
        <v>0</v>
      </c>
      <c r="Q340" s="190">
        <v>0.00198</v>
      </c>
      <c r="R340" s="190">
        <f>Q340*H340</f>
        <v>0.016632</v>
      </c>
      <c r="S340" s="190">
        <v>0</v>
      </c>
      <c r="T340" s="191">
        <f>S340*H340</f>
        <v>0</v>
      </c>
      <c r="AR340" s="16" t="s">
        <v>235</v>
      </c>
      <c r="AT340" s="16" t="s">
        <v>145</v>
      </c>
      <c r="AU340" s="16" t="s">
        <v>83</v>
      </c>
      <c r="AY340" s="16" t="s">
        <v>143</v>
      </c>
      <c r="BE340" s="192">
        <f>IF(N340="základní",J340,0)</f>
        <v>0</v>
      </c>
      <c r="BF340" s="192">
        <f>IF(N340="snížená",J340,0)</f>
        <v>0</v>
      </c>
      <c r="BG340" s="192">
        <f>IF(N340="zákl. přenesená",J340,0)</f>
        <v>0</v>
      </c>
      <c r="BH340" s="192">
        <f>IF(N340="sníž. přenesená",J340,0)</f>
        <v>0</v>
      </c>
      <c r="BI340" s="192">
        <f>IF(N340="nulová",J340,0)</f>
        <v>0</v>
      </c>
      <c r="BJ340" s="16" t="s">
        <v>23</v>
      </c>
      <c r="BK340" s="192">
        <f>ROUND(I340*H340,2)</f>
        <v>0</v>
      </c>
      <c r="BL340" s="16" t="s">
        <v>235</v>
      </c>
      <c r="BM340" s="16" t="s">
        <v>628</v>
      </c>
    </row>
    <row r="341" spans="2:63" s="10" customFormat="1" ht="29.85" customHeight="1">
      <c r="B341" s="164"/>
      <c r="C341" s="165"/>
      <c r="D341" s="178" t="s">
        <v>74</v>
      </c>
      <c r="E341" s="179" t="s">
        <v>629</v>
      </c>
      <c r="F341" s="179" t="s">
        <v>630</v>
      </c>
      <c r="G341" s="165"/>
      <c r="H341" s="165"/>
      <c r="I341" s="168"/>
      <c r="J341" s="180">
        <f>BK341</f>
        <v>0</v>
      </c>
      <c r="K341" s="165"/>
      <c r="L341" s="170"/>
      <c r="M341" s="171"/>
      <c r="N341" s="172"/>
      <c r="O341" s="172"/>
      <c r="P341" s="173">
        <f>SUM(P342:P369)</f>
        <v>0</v>
      </c>
      <c r="Q341" s="172"/>
      <c r="R341" s="173">
        <f>SUM(R342:R369)</f>
        <v>0.9175900000000001</v>
      </c>
      <c r="S341" s="172"/>
      <c r="T341" s="174">
        <f>SUM(T342:T369)</f>
        <v>0</v>
      </c>
      <c r="AR341" s="175" t="s">
        <v>83</v>
      </c>
      <c r="AT341" s="176" t="s">
        <v>74</v>
      </c>
      <c r="AU341" s="176" t="s">
        <v>23</v>
      </c>
      <c r="AY341" s="175" t="s">
        <v>143</v>
      </c>
      <c r="BK341" s="177">
        <f>SUM(BK342:BK369)</f>
        <v>0</v>
      </c>
    </row>
    <row r="342" spans="2:65" s="1" customFormat="1" ht="28.9" customHeight="1">
      <c r="B342" s="33"/>
      <c r="C342" s="181" t="s">
        <v>631</v>
      </c>
      <c r="D342" s="181" t="s">
        <v>145</v>
      </c>
      <c r="E342" s="182" t="s">
        <v>632</v>
      </c>
      <c r="F342" s="183" t="s">
        <v>633</v>
      </c>
      <c r="G342" s="184" t="s">
        <v>148</v>
      </c>
      <c r="H342" s="185">
        <v>12.6</v>
      </c>
      <c r="I342" s="186"/>
      <c r="J342" s="187">
        <f>ROUND(I342*H342,2)</f>
        <v>0</v>
      </c>
      <c r="K342" s="183" t="s">
        <v>149</v>
      </c>
      <c r="L342" s="53"/>
      <c r="M342" s="188" t="s">
        <v>20</v>
      </c>
      <c r="N342" s="189" t="s">
        <v>46</v>
      </c>
      <c r="O342" s="34"/>
      <c r="P342" s="190">
        <f>O342*H342</f>
        <v>0</v>
      </c>
      <c r="Q342" s="190">
        <v>0.00025</v>
      </c>
      <c r="R342" s="190">
        <f>Q342*H342</f>
        <v>0.00315</v>
      </c>
      <c r="S342" s="190">
        <v>0</v>
      </c>
      <c r="T342" s="191">
        <f>S342*H342</f>
        <v>0</v>
      </c>
      <c r="AR342" s="16" t="s">
        <v>235</v>
      </c>
      <c r="AT342" s="16" t="s">
        <v>145</v>
      </c>
      <c r="AU342" s="16" t="s">
        <v>83</v>
      </c>
      <c r="AY342" s="16" t="s">
        <v>143</v>
      </c>
      <c r="BE342" s="192">
        <f>IF(N342="základní",J342,0)</f>
        <v>0</v>
      </c>
      <c r="BF342" s="192">
        <f>IF(N342="snížená",J342,0)</f>
        <v>0</v>
      </c>
      <c r="BG342" s="192">
        <f>IF(N342="zákl. přenesená",J342,0)</f>
        <v>0</v>
      </c>
      <c r="BH342" s="192">
        <f>IF(N342="sníž. přenesená",J342,0)</f>
        <v>0</v>
      </c>
      <c r="BI342" s="192">
        <f>IF(N342="nulová",J342,0)</f>
        <v>0</v>
      </c>
      <c r="BJ342" s="16" t="s">
        <v>23</v>
      </c>
      <c r="BK342" s="192">
        <f>ROUND(I342*H342,2)</f>
        <v>0</v>
      </c>
      <c r="BL342" s="16" t="s">
        <v>235</v>
      </c>
      <c r="BM342" s="16" t="s">
        <v>634</v>
      </c>
    </row>
    <row r="343" spans="2:47" s="1" customFormat="1" ht="108">
      <c r="B343" s="33"/>
      <c r="C343" s="55"/>
      <c r="D343" s="195" t="s">
        <v>152</v>
      </c>
      <c r="E343" s="55"/>
      <c r="F343" s="196" t="s">
        <v>635</v>
      </c>
      <c r="G343" s="55"/>
      <c r="H343" s="55"/>
      <c r="I343" s="151"/>
      <c r="J343" s="55"/>
      <c r="K343" s="55"/>
      <c r="L343" s="53"/>
      <c r="M343" s="70"/>
      <c r="N343" s="34"/>
      <c r="O343" s="34"/>
      <c r="P343" s="34"/>
      <c r="Q343" s="34"/>
      <c r="R343" s="34"/>
      <c r="S343" s="34"/>
      <c r="T343" s="71"/>
      <c r="AT343" s="16" t="s">
        <v>152</v>
      </c>
      <c r="AU343" s="16" t="s">
        <v>83</v>
      </c>
    </row>
    <row r="344" spans="2:51" s="11" customFormat="1" ht="13.5">
      <c r="B344" s="197"/>
      <c r="C344" s="198"/>
      <c r="D344" s="193" t="s">
        <v>158</v>
      </c>
      <c r="E344" s="199" t="s">
        <v>20</v>
      </c>
      <c r="F344" s="200" t="s">
        <v>636</v>
      </c>
      <c r="G344" s="198"/>
      <c r="H344" s="201">
        <v>12.6</v>
      </c>
      <c r="I344" s="202"/>
      <c r="J344" s="198"/>
      <c r="K344" s="198"/>
      <c r="L344" s="203"/>
      <c r="M344" s="204"/>
      <c r="N344" s="205"/>
      <c r="O344" s="205"/>
      <c r="P344" s="205"/>
      <c r="Q344" s="205"/>
      <c r="R344" s="205"/>
      <c r="S344" s="205"/>
      <c r="T344" s="206"/>
      <c r="AT344" s="207" t="s">
        <v>158</v>
      </c>
      <c r="AU344" s="207" t="s">
        <v>83</v>
      </c>
      <c r="AV344" s="11" t="s">
        <v>83</v>
      </c>
      <c r="AW344" s="11" t="s">
        <v>38</v>
      </c>
      <c r="AX344" s="11" t="s">
        <v>23</v>
      </c>
      <c r="AY344" s="207" t="s">
        <v>143</v>
      </c>
    </row>
    <row r="345" spans="2:65" s="1" customFormat="1" ht="20.45" customHeight="1">
      <c r="B345" s="33"/>
      <c r="C345" s="223" t="s">
        <v>637</v>
      </c>
      <c r="D345" s="223" t="s">
        <v>249</v>
      </c>
      <c r="E345" s="224" t="s">
        <v>638</v>
      </c>
      <c r="F345" s="225" t="s">
        <v>639</v>
      </c>
      <c r="G345" s="226" t="s">
        <v>206</v>
      </c>
      <c r="H345" s="227">
        <v>7</v>
      </c>
      <c r="I345" s="228"/>
      <c r="J345" s="229">
        <f>ROUND(I345*H345,2)</f>
        <v>0</v>
      </c>
      <c r="K345" s="225" t="s">
        <v>149</v>
      </c>
      <c r="L345" s="230"/>
      <c r="M345" s="231" t="s">
        <v>20</v>
      </c>
      <c r="N345" s="232" t="s">
        <v>46</v>
      </c>
      <c r="O345" s="34"/>
      <c r="P345" s="190">
        <f>O345*H345</f>
        <v>0</v>
      </c>
      <c r="Q345" s="190">
        <v>0.0311</v>
      </c>
      <c r="R345" s="190">
        <f>Q345*H345</f>
        <v>0.2177</v>
      </c>
      <c r="S345" s="190">
        <v>0</v>
      </c>
      <c r="T345" s="191">
        <f>S345*H345</f>
        <v>0</v>
      </c>
      <c r="AR345" s="16" t="s">
        <v>325</v>
      </c>
      <c r="AT345" s="16" t="s">
        <v>249</v>
      </c>
      <c r="AU345" s="16" t="s">
        <v>83</v>
      </c>
      <c r="AY345" s="16" t="s">
        <v>143</v>
      </c>
      <c r="BE345" s="192">
        <f>IF(N345="základní",J345,0)</f>
        <v>0</v>
      </c>
      <c r="BF345" s="192">
        <f>IF(N345="snížená",J345,0)</f>
        <v>0</v>
      </c>
      <c r="BG345" s="192">
        <f>IF(N345="zákl. přenesená",J345,0)</f>
        <v>0</v>
      </c>
      <c r="BH345" s="192">
        <f>IF(N345="sníž. přenesená",J345,0)</f>
        <v>0</v>
      </c>
      <c r="BI345" s="192">
        <f>IF(N345="nulová",J345,0)</f>
        <v>0</v>
      </c>
      <c r="BJ345" s="16" t="s">
        <v>23</v>
      </c>
      <c r="BK345" s="192">
        <f>ROUND(I345*H345,2)</f>
        <v>0</v>
      </c>
      <c r="BL345" s="16" t="s">
        <v>235</v>
      </c>
      <c r="BM345" s="16" t="s">
        <v>640</v>
      </c>
    </row>
    <row r="346" spans="2:65" s="1" customFormat="1" ht="20.45" customHeight="1">
      <c r="B346" s="33"/>
      <c r="C346" s="223" t="s">
        <v>641</v>
      </c>
      <c r="D346" s="223" t="s">
        <v>249</v>
      </c>
      <c r="E346" s="224" t="s">
        <v>642</v>
      </c>
      <c r="F346" s="225" t="s">
        <v>643</v>
      </c>
      <c r="G346" s="226" t="s">
        <v>206</v>
      </c>
      <c r="H346" s="227">
        <v>4</v>
      </c>
      <c r="I346" s="228"/>
      <c r="J346" s="229">
        <f>ROUND(I346*H346,2)</f>
        <v>0</v>
      </c>
      <c r="K346" s="225" t="s">
        <v>149</v>
      </c>
      <c r="L346" s="230"/>
      <c r="M346" s="231" t="s">
        <v>20</v>
      </c>
      <c r="N346" s="232" t="s">
        <v>46</v>
      </c>
      <c r="O346" s="34"/>
      <c r="P346" s="190">
        <f>O346*H346</f>
        <v>0</v>
      </c>
      <c r="Q346" s="190">
        <v>0.00516</v>
      </c>
      <c r="R346" s="190">
        <f>Q346*H346</f>
        <v>0.02064</v>
      </c>
      <c r="S346" s="190">
        <v>0</v>
      </c>
      <c r="T346" s="191">
        <f>S346*H346</f>
        <v>0</v>
      </c>
      <c r="AR346" s="16" t="s">
        <v>325</v>
      </c>
      <c r="AT346" s="16" t="s">
        <v>249</v>
      </c>
      <c r="AU346" s="16" t="s">
        <v>83</v>
      </c>
      <c r="AY346" s="16" t="s">
        <v>143</v>
      </c>
      <c r="BE346" s="192">
        <f>IF(N346="základní",J346,0)</f>
        <v>0</v>
      </c>
      <c r="BF346" s="192">
        <f>IF(N346="snížená",J346,0)</f>
        <v>0</v>
      </c>
      <c r="BG346" s="192">
        <f>IF(N346="zákl. přenesená",J346,0)</f>
        <v>0</v>
      </c>
      <c r="BH346" s="192">
        <f>IF(N346="sníž. přenesená",J346,0)</f>
        <v>0</v>
      </c>
      <c r="BI346" s="192">
        <f>IF(N346="nulová",J346,0)</f>
        <v>0</v>
      </c>
      <c r="BJ346" s="16" t="s">
        <v>23</v>
      </c>
      <c r="BK346" s="192">
        <f>ROUND(I346*H346,2)</f>
        <v>0</v>
      </c>
      <c r="BL346" s="16" t="s">
        <v>235</v>
      </c>
      <c r="BM346" s="16" t="s">
        <v>644</v>
      </c>
    </row>
    <row r="347" spans="2:65" s="1" customFormat="1" ht="28.9" customHeight="1">
      <c r="B347" s="33"/>
      <c r="C347" s="181" t="s">
        <v>645</v>
      </c>
      <c r="D347" s="181" t="s">
        <v>145</v>
      </c>
      <c r="E347" s="182" t="s">
        <v>646</v>
      </c>
      <c r="F347" s="183" t="s">
        <v>647</v>
      </c>
      <c r="G347" s="184" t="s">
        <v>206</v>
      </c>
      <c r="H347" s="185">
        <v>15</v>
      </c>
      <c r="I347" s="186"/>
      <c r="J347" s="187">
        <f>ROUND(I347*H347,2)</f>
        <v>0</v>
      </c>
      <c r="K347" s="183" t="s">
        <v>149</v>
      </c>
      <c r="L347" s="53"/>
      <c r="M347" s="188" t="s">
        <v>20</v>
      </c>
      <c r="N347" s="189" t="s">
        <v>46</v>
      </c>
      <c r="O347" s="34"/>
      <c r="P347" s="190">
        <f>O347*H347</f>
        <v>0</v>
      </c>
      <c r="Q347" s="190">
        <v>0</v>
      </c>
      <c r="R347" s="190">
        <f>Q347*H347</f>
        <v>0</v>
      </c>
      <c r="S347" s="190">
        <v>0</v>
      </c>
      <c r="T347" s="191">
        <f>S347*H347</f>
        <v>0</v>
      </c>
      <c r="AR347" s="16" t="s">
        <v>235</v>
      </c>
      <c r="AT347" s="16" t="s">
        <v>145</v>
      </c>
      <c r="AU347" s="16" t="s">
        <v>83</v>
      </c>
      <c r="AY347" s="16" t="s">
        <v>143</v>
      </c>
      <c r="BE347" s="192">
        <f>IF(N347="základní",J347,0)</f>
        <v>0</v>
      </c>
      <c r="BF347" s="192">
        <f>IF(N347="snížená",J347,0)</f>
        <v>0</v>
      </c>
      <c r="BG347" s="192">
        <f>IF(N347="zákl. přenesená",J347,0)</f>
        <v>0</v>
      </c>
      <c r="BH347" s="192">
        <f>IF(N347="sníž. přenesená",J347,0)</f>
        <v>0</v>
      </c>
      <c r="BI347" s="192">
        <f>IF(N347="nulová",J347,0)</f>
        <v>0</v>
      </c>
      <c r="BJ347" s="16" t="s">
        <v>23</v>
      </c>
      <c r="BK347" s="192">
        <f>ROUND(I347*H347,2)</f>
        <v>0</v>
      </c>
      <c r="BL347" s="16" t="s">
        <v>235</v>
      </c>
      <c r="BM347" s="16" t="s">
        <v>648</v>
      </c>
    </row>
    <row r="348" spans="2:47" s="1" customFormat="1" ht="162">
      <c r="B348" s="33"/>
      <c r="C348" s="55"/>
      <c r="D348" s="193" t="s">
        <v>152</v>
      </c>
      <c r="E348" s="55"/>
      <c r="F348" s="194" t="s">
        <v>649</v>
      </c>
      <c r="G348" s="55"/>
      <c r="H348" s="55"/>
      <c r="I348" s="151"/>
      <c r="J348" s="55"/>
      <c r="K348" s="55"/>
      <c r="L348" s="53"/>
      <c r="M348" s="70"/>
      <c r="N348" s="34"/>
      <c r="O348" s="34"/>
      <c r="P348" s="34"/>
      <c r="Q348" s="34"/>
      <c r="R348" s="34"/>
      <c r="S348" s="34"/>
      <c r="T348" s="71"/>
      <c r="AT348" s="16" t="s">
        <v>152</v>
      </c>
      <c r="AU348" s="16" t="s">
        <v>83</v>
      </c>
    </row>
    <row r="349" spans="2:65" s="1" customFormat="1" ht="20.45" customHeight="1">
      <c r="B349" s="33"/>
      <c r="C349" s="223" t="s">
        <v>650</v>
      </c>
      <c r="D349" s="223" t="s">
        <v>249</v>
      </c>
      <c r="E349" s="224" t="s">
        <v>651</v>
      </c>
      <c r="F349" s="225" t="s">
        <v>652</v>
      </c>
      <c r="G349" s="226" t="s">
        <v>206</v>
      </c>
      <c r="H349" s="227">
        <v>8</v>
      </c>
      <c r="I349" s="228"/>
      <c r="J349" s="229">
        <f>ROUND(I349*H349,2)</f>
        <v>0</v>
      </c>
      <c r="K349" s="225" t="s">
        <v>149</v>
      </c>
      <c r="L349" s="230"/>
      <c r="M349" s="231" t="s">
        <v>20</v>
      </c>
      <c r="N349" s="232" t="s">
        <v>46</v>
      </c>
      <c r="O349" s="34"/>
      <c r="P349" s="190">
        <f>O349*H349</f>
        <v>0</v>
      </c>
      <c r="Q349" s="190">
        <v>0.0165</v>
      </c>
      <c r="R349" s="190">
        <f>Q349*H349</f>
        <v>0.132</v>
      </c>
      <c r="S349" s="190">
        <v>0</v>
      </c>
      <c r="T349" s="191">
        <f>S349*H349</f>
        <v>0</v>
      </c>
      <c r="AR349" s="16" t="s">
        <v>325</v>
      </c>
      <c r="AT349" s="16" t="s">
        <v>249</v>
      </c>
      <c r="AU349" s="16" t="s">
        <v>83</v>
      </c>
      <c r="AY349" s="16" t="s">
        <v>143</v>
      </c>
      <c r="BE349" s="192">
        <f>IF(N349="základní",J349,0)</f>
        <v>0</v>
      </c>
      <c r="BF349" s="192">
        <f>IF(N349="snížená",J349,0)</f>
        <v>0</v>
      </c>
      <c r="BG349" s="192">
        <f>IF(N349="zákl. přenesená",J349,0)</f>
        <v>0</v>
      </c>
      <c r="BH349" s="192">
        <f>IF(N349="sníž. přenesená",J349,0)</f>
        <v>0</v>
      </c>
      <c r="BI349" s="192">
        <f>IF(N349="nulová",J349,0)</f>
        <v>0</v>
      </c>
      <c r="BJ349" s="16" t="s">
        <v>23</v>
      </c>
      <c r="BK349" s="192">
        <f>ROUND(I349*H349,2)</f>
        <v>0</v>
      </c>
      <c r="BL349" s="16" t="s">
        <v>235</v>
      </c>
      <c r="BM349" s="16" t="s">
        <v>653</v>
      </c>
    </row>
    <row r="350" spans="2:65" s="1" customFormat="1" ht="20.45" customHeight="1">
      <c r="B350" s="33"/>
      <c r="C350" s="223" t="s">
        <v>654</v>
      </c>
      <c r="D350" s="223" t="s">
        <v>249</v>
      </c>
      <c r="E350" s="224" t="s">
        <v>655</v>
      </c>
      <c r="F350" s="225" t="s">
        <v>656</v>
      </c>
      <c r="G350" s="226" t="s">
        <v>206</v>
      </c>
      <c r="H350" s="227">
        <v>7</v>
      </c>
      <c r="I350" s="228"/>
      <c r="J350" s="229">
        <f>ROUND(I350*H350,2)</f>
        <v>0</v>
      </c>
      <c r="K350" s="225" t="s">
        <v>149</v>
      </c>
      <c r="L350" s="230"/>
      <c r="M350" s="231" t="s">
        <v>20</v>
      </c>
      <c r="N350" s="232" t="s">
        <v>46</v>
      </c>
      <c r="O350" s="34"/>
      <c r="P350" s="190">
        <f>O350*H350</f>
        <v>0</v>
      </c>
      <c r="Q350" s="190">
        <v>0.0185</v>
      </c>
      <c r="R350" s="190">
        <f>Q350*H350</f>
        <v>0.1295</v>
      </c>
      <c r="S350" s="190">
        <v>0</v>
      </c>
      <c r="T350" s="191">
        <f>S350*H350</f>
        <v>0</v>
      </c>
      <c r="AR350" s="16" t="s">
        <v>325</v>
      </c>
      <c r="AT350" s="16" t="s">
        <v>249</v>
      </c>
      <c r="AU350" s="16" t="s">
        <v>83</v>
      </c>
      <c r="AY350" s="16" t="s">
        <v>143</v>
      </c>
      <c r="BE350" s="192">
        <f>IF(N350="základní",J350,0)</f>
        <v>0</v>
      </c>
      <c r="BF350" s="192">
        <f>IF(N350="snížená",J350,0)</f>
        <v>0</v>
      </c>
      <c r="BG350" s="192">
        <f>IF(N350="zákl. přenesená",J350,0)</f>
        <v>0</v>
      </c>
      <c r="BH350" s="192">
        <f>IF(N350="sníž. přenesená",J350,0)</f>
        <v>0</v>
      </c>
      <c r="BI350" s="192">
        <f>IF(N350="nulová",J350,0)</f>
        <v>0</v>
      </c>
      <c r="BJ350" s="16" t="s">
        <v>23</v>
      </c>
      <c r="BK350" s="192">
        <f>ROUND(I350*H350,2)</f>
        <v>0</v>
      </c>
      <c r="BL350" s="16" t="s">
        <v>235</v>
      </c>
      <c r="BM350" s="16" t="s">
        <v>657</v>
      </c>
    </row>
    <row r="351" spans="2:65" s="1" customFormat="1" ht="28.9" customHeight="1">
      <c r="B351" s="33"/>
      <c r="C351" s="181" t="s">
        <v>658</v>
      </c>
      <c r="D351" s="181" t="s">
        <v>145</v>
      </c>
      <c r="E351" s="182" t="s">
        <v>659</v>
      </c>
      <c r="F351" s="183" t="s">
        <v>660</v>
      </c>
      <c r="G351" s="184" t="s">
        <v>206</v>
      </c>
      <c r="H351" s="185">
        <v>2</v>
      </c>
      <c r="I351" s="186"/>
      <c r="J351" s="187">
        <f>ROUND(I351*H351,2)</f>
        <v>0</v>
      </c>
      <c r="K351" s="183" t="s">
        <v>149</v>
      </c>
      <c r="L351" s="53"/>
      <c r="M351" s="188" t="s">
        <v>20</v>
      </c>
      <c r="N351" s="189" t="s">
        <v>46</v>
      </c>
      <c r="O351" s="34"/>
      <c r="P351" s="190">
        <f>O351*H351</f>
        <v>0</v>
      </c>
      <c r="Q351" s="190">
        <v>0</v>
      </c>
      <c r="R351" s="190">
        <f>Q351*H351</f>
        <v>0</v>
      </c>
      <c r="S351" s="190">
        <v>0</v>
      </c>
      <c r="T351" s="191">
        <f>S351*H351</f>
        <v>0</v>
      </c>
      <c r="AR351" s="16" t="s">
        <v>235</v>
      </c>
      <c r="AT351" s="16" t="s">
        <v>145</v>
      </c>
      <c r="AU351" s="16" t="s">
        <v>83</v>
      </c>
      <c r="AY351" s="16" t="s">
        <v>143</v>
      </c>
      <c r="BE351" s="192">
        <f>IF(N351="základní",J351,0)</f>
        <v>0</v>
      </c>
      <c r="BF351" s="192">
        <f>IF(N351="snížená",J351,0)</f>
        <v>0</v>
      </c>
      <c r="BG351" s="192">
        <f>IF(N351="zákl. přenesená",J351,0)</f>
        <v>0</v>
      </c>
      <c r="BH351" s="192">
        <f>IF(N351="sníž. přenesená",J351,0)</f>
        <v>0</v>
      </c>
      <c r="BI351" s="192">
        <f>IF(N351="nulová",J351,0)</f>
        <v>0</v>
      </c>
      <c r="BJ351" s="16" t="s">
        <v>23</v>
      </c>
      <c r="BK351" s="192">
        <f>ROUND(I351*H351,2)</f>
        <v>0</v>
      </c>
      <c r="BL351" s="16" t="s">
        <v>235</v>
      </c>
      <c r="BM351" s="16" t="s">
        <v>661</v>
      </c>
    </row>
    <row r="352" spans="2:47" s="1" customFormat="1" ht="162">
      <c r="B352" s="33"/>
      <c r="C352" s="55"/>
      <c r="D352" s="193" t="s">
        <v>152</v>
      </c>
      <c r="E352" s="55"/>
      <c r="F352" s="194" t="s">
        <v>649</v>
      </c>
      <c r="G352" s="55"/>
      <c r="H352" s="55"/>
      <c r="I352" s="151"/>
      <c r="J352" s="55"/>
      <c r="K352" s="55"/>
      <c r="L352" s="53"/>
      <c r="M352" s="70"/>
      <c r="N352" s="34"/>
      <c r="O352" s="34"/>
      <c r="P352" s="34"/>
      <c r="Q352" s="34"/>
      <c r="R352" s="34"/>
      <c r="S352" s="34"/>
      <c r="T352" s="71"/>
      <c r="AT352" s="16" t="s">
        <v>152</v>
      </c>
      <c r="AU352" s="16" t="s">
        <v>83</v>
      </c>
    </row>
    <row r="353" spans="2:65" s="1" customFormat="1" ht="20.45" customHeight="1">
      <c r="B353" s="33"/>
      <c r="C353" s="223" t="s">
        <v>662</v>
      </c>
      <c r="D353" s="223" t="s">
        <v>249</v>
      </c>
      <c r="E353" s="224" t="s">
        <v>663</v>
      </c>
      <c r="F353" s="225" t="s">
        <v>664</v>
      </c>
      <c r="G353" s="226" t="s">
        <v>206</v>
      </c>
      <c r="H353" s="227">
        <v>2</v>
      </c>
      <c r="I353" s="228"/>
      <c r="J353" s="229">
        <f>ROUND(I353*H353,2)</f>
        <v>0</v>
      </c>
      <c r="K353" s="225" t="s">
        <v>149</v>
      </c>
      <c r="L353" s="230"/>
      <c r="M353" s="231" t="s">
        <v>20</v>
      </c>
      <c r="N353" s="232" t="s">
        <v>46</v>
      </c>
      <c r="O353" s="34"/>
      <c r="P353" s="190">
        <f>O353*H353</f>
        <v>0</v>
      </c>
      <c r="Q353" s="190">
        <v>0.0215</v>
      </c>
      <c r="R353" s="190">
        <f>Q353*H353</f>
        <v>0.043</v>
      </c>
      <c r="S353" s="190">
        <v>0</v>
      </c>
      <c r="T353" s="191">
        <f>S353*H353</f>
        <v>0</v>
      </c>
      <c r="AR353" s="16" t="s">
        <v>325</v>
      </c>
      <c r="AT353" s="16" t="s">
        <v>249</v>
      </c>
      <c r="AU353" s="16" t="s">
        <v>83</v>
      </c>
      <c r="AY353" s="16" t="s">
        <v>143</v>
      </c>
      <c r="BE353" s="192">
        <f>IF(N353="základní",J353,0)</f>
        <v>0</v>
      </c>
      <c r="BF353" s="192">
        <f>IF(N353="snížená",J353,0)</f>
        <v>0</v>
      </c>
      <c r="BG353" s="192">
        <f>IF(N353="zákl. přenesená",J353,0)</f>
        <v>0</v>
      </c>
      <c r="BH353" s="192">
        <f>IF(N353="sníž. přenesená",J353,0)</f>
        <v>0</v>
      </c>
      <c r="BI353" s="192">
        <f>IF(N353="nulová",J353,0)</f>
        <v>0</v>
      </c>
      <c r="BJ353" s="16" t="s">
        <v>23</v>
      </c>
      <c r="BK353" s="192">
        <f>ROUND(I353*H353,2)</f>
        <v>0</v>
      </c>
      <c r="BL353" s="16" t="s">
        <v>235</v>
      </c>
      <c r="BM353" s="16" t="s">
        <v>665</v>
      </c>
    </row>
    <row r="354" spans="2:65" s="1" customFormat="1" ht="28.9" customHeight="1">
      <c r="B354" s="33"/>
      <c r="C354" s="223" t="s">
        <v>666</v>
      </c>
      <c r="D354" s="223" t="s">
        <v>249</v>
      </c>
      <c r="E354" s="224" t="s">
        <v>667</v>
      </c>
      <c r="F354" s="225" t="s">
        <v>668</v>
      </c>
      <c r="G354" s="226" t="s">
        <v>206</v>
      </c>
      <c r="H354" s="227">
        <v>17</v>
      </c>
      <c r="I354" s="228"/>
      <c r="J354" s="229">
        <f>ROUND(I354*H354,2)</f>
        <v>0</v>
      </c>
      <c r="K354" s="225" t="s">
        <v>149</v>
      </c>
      <c r="L354" s="230"/>
      <c r="M354" s="231" t="s">
        <v>20</v>
      </c>
      <c r="N354" s="232" t="s">
        <v>46</v>
      </c>
      <c r="O354" s="34"/>
      <c r="P354" s="190">
        <f>O354*H354</f>
        <v>0</v>
      </c>
      <c r="Q354" s="190">
        <v>0.0012</v>
      </c>
      <c r="R354" s="190">
        <f>Q354*H354</f>
        <v>0.020399999999999998</v>
      </c>
      <c r="S354" s="190">
        <v>0</v>
      </c>
      <c r="T354" s="191">
        <f>S354*H354</f>
        <v>0</v>
      </c>
      <c r="AR354" s="16" t="s">
        <v>325</v>
      </c>
      <c r="AT354" s="16" t="s">
        <v>249</v>
      </c>
      <c r="AU354" s="16" t="s">
        <v>83</v>
      </c>
      <c r="AY354" s="16" t="s">
        <v>143</v>
      </c>
      <c r="BE354" s="192">
        <f>IF(N354="základní",J354,0)</f>
        <v>0</v>
      </c>
      <c r="BF354" s="192">
        <f>IF(N354="snížená",J354,0)</f>
        <v>0</v>
      </c>
      <c r="BG354" s="192">
        <f>IF(N354="zákl. přenesená",J354,0)</f>
        <v>0</v>
      </c>
      <c r="BH354" s="192">
        <f>IF(N354="sníž. přenesená",J354,0)</f>
        <v>0</v>
      </c>
      <c r="BI354" s="192">
        <f>IF(N354="nulová",J354,0)</f>
        <v>0</v>
      </c>
      <c r="BJ354" s="16" t="s">
        <v>23</v>
      </c>
      <c r="BK354" s="192">
        <f>ROUND(I354*H354,2)</f>
        <v>0</v>
      </c>
      <c r="BL354" s="16" t="s">
        <v>235</v>
      </c>
      <c r="BM354" s="16" t="s">
        <v>669</v>
      </c>
    </row>
    <row r="355" spans="2:65" s="1" customFormat="1" ht="20.45" customHeight="1">
      <c r="B355" s="33"/>
      <c r="C355" s="223" t="s">
        <v>670</v>
      </c>
      <c r="D355" s="223" t="s">
        <v>249</v>
      </c>
      <c r="E355" s="224" t="s">
        <v>671</v>
      </c>
      <c r="F355" s="225" t="s">
        <v>672</v>
      </c>
      <c r="G355" s="226" t="s">
        <v>206</v>
      </c>
      <c r="H355" s="227">
        <v>17</v>
      </c>
      <c r="I355" s="228"/>
      <c r="J355" s="229">
        <f>ROUND(I355*H355,2)</f>
        <v>0</v>
      </c>
      <c r="K355" s="225" t="s">
        <v>149</v>
      </c>
      <c r="L355" s="230"/>
      <c r="M355" s="231" t="s">
        <v>20</v>
      </c>
      <c r="N355" s="232" t="s">
        <v>46</v>
      </c>
      <c r="O355" s="34"/>
      <c r="P355" s="190">
        <f>O355*H355</f>
        <v>0</v>
      </c>
      <c r="Q355" s="190">
        <v>0.00045</v>
      </c>
      <c r="R355" s="190">
        <f>Q355*H355</f>
        <v>0.00765</v>
      </c>
      <c r="S355" s="190">
        <v>0</v>
      </c>
      <c r="T355" s="191">
        <f>S355*H355</f>
        <v>0</v>
      </c>
      <c r="AR355" s="16" t="s">
        <v>325</v>
      </c>
      <c r="AT355" s="16" t="s">
        <v>249</v>
      </c>
      <c r="AU355" s="16" t="s">
        <v>83</v>
      </c>
      <c r="AY355" s="16" t="s">
        <v>143</v>
      </c>
      <c r="BE355" s="192">
        <f>IF(N355="základní",J355,0)</f>
        <v>0</v>
      </c>
      <c r="BF355" s="192">
        <f>IF(N355="snížená",J355,0)</f>
        <v>0</v>
      </c>
      <c r="BG355" s="192">
        <f>IF(N355="zákl. přenesená",J355,0)</f>
        <v>0</v>
      </c>
      <c r="BH355" s="192">
        <f>IF(N355="sníž. přenesená",J355,0)</f>
        <v>0</v>
      </c>
      <c r="BI355" s="192">
        <f>IF(N355="nulová",J355,0)</f>
        <v>0</v>
      </c>
      <c r="BJ355" s="16" t="s">
        <v>23</v>
      </c>
      <c r="BK355" s="192">
        <f>ROUND(I355*H355,2)</f>
        <v>0</v>
      </c>
      <c r="BL355" s="16" t="s">
        <v>235</v>
      </c>
      <c r="BM355" s="16" t="s">
        <v>673</v>
      </c>
    </row>
    <row r="356" spans="2:65" s="1" customFormat="1" ht="28.9" customHeight="1">
      <c r="B356" s="33"/>
      <c r="C356" s="181" t="s">
        <v>674</v>
      </c>
      <c r="D356" s="181" t="s">
        <v>145</v>
      </c>
      <c r="E356" s="182" t="s">
        <v>675</v>
      </c>
      <c r="F356" s="183" t="s">
        <v>676</v>
      </c>
      <c r="G356" s="184" t="s">
        <v>206</v>
      </c>
      <c r="H356" s="185">
        <v>2</v>
      </c>
      <c r="I356" s="186"/>
      <c r="J356" s="187">
        <f>ROUND(I356*H356,2)</f>
        <v>0</v>
      </c>
      <c r="K356" s="183" t="s">
        <v>149</v>
      </c>
      <c r="L356" s="53"/>
      <c r="M356" s="188" t="s">
        <v>20</v>
      </c>
      <c r="N356" s="189" t="s">
        <v>46</v>
      </c>
      <c r="O356" s="34"/>
      <c r="P356" s="190">
        <f>O356*H356</f>
        <v>0</v>
      </c>
      <c r="Q356" s="190">
        <v>0.00045</v>
      </c>
      <c r="R356" s="190">
        <f>Q356*H356</f>
        <v>0.0009</v>
      </c>
      <c r="S356" s="190">
        <v>0</v>
      </c>
      <c r="T356" s="191">
        <f>S356*H356</f>
        <v>0</v>
      </c>
      <c r="AR356" s="16" t="s">
        <v>235</v>
      </c>
      <c r="AT356" s="16" t="s">
        <v>145</v>
      </c>
      <c r="AU356" s="16" t="s">
        <v>83</v>
      </c>
      <c r="AY356" s="16" t="s">
        <v>143</v>
      </c>
      <c r="BE356" s="192">
        <f>IF(N356="základní",J356,0)</f>
        <v>0</v>
      </c>
      <c r="BF356" s="192">
        <f>IF(N356="snížená",J356,0)</f>
        <v>0</v>
      </c>
      <c r="BG356" s="192">
        <f>IF(N356="zákl. přenesená",J356,0)</f>
        <v>0</v>
      </c>
      <c r="BH356" s="192">
        <f>IF(N356="sníž. přenesená",J356,0)</f>
        <v>0</v>
      </c>
      <c r="BI356" s="192">
        <f>IF(N356="nulová",J356,0)</f>
        <v>0</v>
      </c>
      <c r="BJ356" s="16" t="s">
        <v>23</v>
      </c>
      <c r="BK356" s="192">
        <f>ROUND(I356*H356,2)</f>
        <v>0</v>
      </c>
      <c r="BL356" s="16" t="s">
        <v>235</v>
      </c>
      <c r="BM356" s="16" t="s">
        <v>677</v>
      </c>
    </row>
    <row r="357" spans="2:47" s="1" customFormat="1" ht="54">
      <c r="B357" s="33"/>
      <c r="C357" s="55"/>
      <c r="D357" s="193" t="s">
        <v>152</v>
      </c>
      <c r="E357" s="55"/>
      <c r="F357" s="194" t="s">
        <v>678</v>
      </c>
      <c r="G357" s="55"/>
      <c r="H357" s="55"/>
      <c r="I357" s="151"/>
      <c r="J357" s="55"/>
      <c r="K357" s="55"/>
      <c r="L357" s="53"/>
      <c r="M357" s="70"/>
      <c r="N357" s="34"/>
      <c r="O357" s="34"/>
      <c r="P357" s="34"/>
      <c r="Q357" s="34"/>
      <c r="R357" s="34"/>
      <c r="S357" s="34"/>
      <c r="T357" s="71"/>
      <c r="AT357" s="16" t="s">
        <v>152</v>
      </c>
      <c r="AU357" s="16" t="s">
        <v>83</v>
      </c>
    </row>
    <row r="358" spans="2:65" s="1" customFormat="1" ht="28.9" customHeight="1">
      <c r="B358" s="33"/>
      <c r="C358" s="223" t="s">
        <v>679</v>
      </c>
      <c r="D358" s="223" t="s">
        <v>249</v>
      </c>
      <c r="E358" s="224" t="s">
        <v>680</v>
      </c>
      <c r="F358" s="225" t="s">
        <v>681</v>
      </c>
      <c r="G358" s="226" t="s">
        <v>206</v>
      </c>
      <c r="H358" s="227">
        <v>2</v>
      </c>
      <c r="I358" s="228"/>
      <c r="J358" s="229">
        <f>ROUND(I358*H358,2)</f>
        <v>0</v>
      </c>
      <c r="K358" s="225" t="s">
        <v>20</v>
      </c>
      <c r="L358" s="230"/>
      <c r="M358" s="231" t="s">
        <v>20</v>
      </c>
      <c r="N358" s="232" t="s">
        <v>46</v>
      </c>
      <c r="O358" s="34"/>
      <c r="P358" s="190">
        <f>O358*H358</f>
        <v>0</v>
      </c>
      <c r="Q358" s="190">
        <v>0.074</v>
      </c>
      <c r="R358" s="190">
        <f>Q358*H358</f>
        <v>0.148</v>
      </c>
      <c r="S358" s="190">
        <v>0</v>
      </c>
      <c r="T358" s="191">
        <f>S358*H358</f>
        <v>0</v>
      </c>
      <c r="AR358" s="16" t="s">
        <v>325</v>
      </c>
      <c r="AT358" s="16" t="s">
        <v>249</v>
      </c>
      <c r="AU358" s="16" t="s">
        <v>83</v>
      </c>
      <c r="AY358" s="16" t="s">
        <v>143</v>
      </c>
      <c r="BE358" s="192">
        <f>IF(N358="základní",J358,0)</f>
        <v>0</v>
      </c>
      <c r="BF358" s="192">
        <f>IF(N358="snížená",J358,0)</f>
        <v>0</v>
      </c>
      <c r="BG358" s="192">
        <f>IF(N358="zákl. přenesená",J358,0)</f>
        <v>0</v>
      </c>
      <c r="BH358" s="192">
        <f>IF(N358="sníž. přenesená",J358,0)</f>
        <v>0</v>
      </c>
      <c r="BI358" s="192">
        <f>IF(N358="nulová",J358,0)</f>
        <v>0</v>
      </c>
      <c r="BJ358" s="16" t="s">
        <v>23</v>
      </c>
      <c r="BK358" s="192">
        <f>ROUND(I358*H358,2)</f>
        <v>0</v>
      </c>
      <c r="BL358" s="16" t="s">
        <v>235</v>
      </c>
      <c r="BM358" s="16" t="s">
        <v>682</v>
      </c>
    </row>
    <row r="359" spans="2:47" s="1" customFormat="1" ht="27">
      <c r="B359" s="33"/>
      <c r="C359" s="55"/>
      <c r="D359" s="193" t="s">
        <v>683</v>
      </c>
      <c r="E359" s="55"/>
      <c r="F359" s="194" t="s">
        <v>684</v>
      </c>
      <c r="G359" s="55"/>
      <c r="H359" s="55"/>
      <c r="I359" s="151"/>
      <c r="J359" s="55"/>
      <c r="K359" s="55"/>
      <c r="L359" s="53"/>
      <c r="M359" s="70"/>
      <c r="N359" s="34"/>
      <c r="O359" s="34"/>
      <c r="P359" s="34"/>
      <c r="Q359" s="34"/>
      <c r="R359" s="34"/>
      <c r="S359" s="34"/>
      <c r="T359" s="71"/>
      <c r="AT359" s="16" t="s">
        <v>683</v>
      </c>
      <c r="AU359" s="16" t="s">
        <v>83</v>
      </c>
    </row>
    <row r="360" spans="2:65" s="1" customFormat="1" ht="28.9" customHeight="1">
      <c r="B360" s="33"/>
      <c r="C360" s="181" t="s">
        <v>29</v>
      </c>
      <c r="D360" s="181" t="s">
        <v>145</v>
      </c>
      <c r="E360" s="182" t="s">
        <v>685</v>
      </c>
      <c r="F360" s="183" t="s">
        <v>686</v>
      </c>
      <c r="G360" s="184" t="s">
        <v>206</v>
      </c>
      <c r="H360" s="185">
        <v>1</v>
      </c>
      <c r="I360" s="186"/>
      <c r="J360" s="187">
        <f>ROUND(I360*H360,2)</f>
        <v>0</v>
      </c>
      <c r="K360" s="183" t="s">
        <v>149</v>
      </c>
      <c r="L360" s="53"/>
      <c r="M360" s="188" t="s">
        <v>20</v>
      </c>
      <c r="N360" s="189" t="s">
        <v>46</v>
      </c>
      <c r="O360" s="34"/>
      <c r="P360" s="190">
        <f>O360*H360</f>
        <v>0</v>
      </c>
      <c r="Q360" s="190">
        <v>0.00045</v>
      </c>
      <c r="R360" s="190">
        <f>Q360*H360</f>
        <v>0.00045</v>
      </c>
      <c r="S360" s="190">
        <v>0</v>
      </c>
      <c r="T360" s="191">
        <f>S360*H360</f>
        <v>0</v>
      </c>
      <c r="AR360" s="16" t="s">
        <v>235</v>
      </c>
      <c r="AT360" s="16" t="s">
        <v>145</v>
      </c>
      <c r="AU360" s="16" t="s">
        <v>83</v>
      </c>
      <c r="AY360" s="16" t="s">
        <v>143</v>
      </c>
      <c r="BE360" s="192">
        <f>IF(N360="základní",J360,0)</f>
        <v>0</v>
      </c>
      <c r="BF360" s="192">
        <f>IF(N360="snížená",J360,0)</f>
        <v>0</v>
      </c>
      <c r="BG360" s="192">
        <f>IF(N360="zákl. přenesená",J360,0)</f>
        <v>0</v>
      </c>
      <c r="BH360" s="192">
        <f>IF(N360="sníž. přenesená",J360,0)</f>
        <v>0</v>
      </c>
      <c r="BI360" s="192">
        <f>IF(N360="nulová",J360,0)</f>
        <v>0</v>
      </c>
      <c r="BJ360" s="16" t="s">
        <v>23</v>
      </c>
      <c r="BK360" s="192">
        <f>ROUND(I360*H360,2)</f>
        <v>0</v>
      </c>
      <c r="BL360" s="16" t="s">
        <v>235</v>
      </c>
      <c r="BM360" s="16" t="s">
        <v>687</v>
      </c>
    </row>
    <row r="361" spans="2:47" s="1" customFormat="1" ht="54">
      <c r="B361" s="33"/>
      <c r="C361" s="55"/>
      <c r="D361" s="193" t="s">
        <v>152</v>
      </c>
      <c r="E361" s="55"/>
      <c r="F361" s="194" t="s">
        <v>678</v>
      </c>
      <c r="G361" s="55"/>
      <c r="H361" s="55"/>
      <c r="I361" s="151"/>
      <c r="J361" s="55"/>
      <c r="K361" s="55"/>
      <c r="L361" s="53"/>
      <c r="M361" s="70"/>
      <c r="N361" s="34"/>
      <c r="O361" s="34"/>
      <c r="P361" s="34"/>
      <c r="Q361" s="34"/>
      <c r="R361" s="34"/>
      <c r="S361" s="34"/>
      <c r="T361" s="71"/>
      <c r="AT361" s="16" t="s">
        <v>152</v>
      </c>
      <c r="AU361" s="16" t="s">
        <v>83</v>
      </c>
    </row>
    <row r="362" spans="2:65" s="1" customFormat="1" ht="20.45" customHeight="1">
      <c r="B362" s="33"/>
      <c r="C362" s="223" t="s">
        <v>688</v>
      </c>
      <c r="D362" s="223" t="s">
        <v>249</v>
      </c>
      <c r="E362" s="224" t="s">
        <v>689</v>
      </c>
      <c r="F362" s="225" t="s">
        <v>690</v>
      </c>
      <c r="G362" s="226" t="s">
        <v>206</v>
      </c>
      <c r="H362" s="227">
        <v>1</v>
      </c>
      <c r="I362" s="228"/>
      <c r="J362" s="229">
        <f>ROUND(I362*H362,2)</f>
        <v>0</v>
      </c>
      <c r="K362" s="225" t="s">
        <v>149</v>
      </c>
      <c r="L362" s="230"/>
      <c r="M362" s="231" t="s">
        <v>20</v>
      </c>
      <c r="N362" s="232" t="s">
        <v>46</v>
      </c>
      <c r="O362" s="34"/>
      <c r="P362" s="190">
        <f>O362*H362</f>
        <v>0</v>
      </c>
      <c r="Q362" s="190">
        <v>0.169</v>
      </c>
      <c r="R362" s="190">
        <f>Q362*H362</f>
        <v>0.169</v>
      </c>
      <c r="S362" s="190">
        <v>0</v>
      </c>
      <c r="T362" s="191">
        <f>S362*H362</f>
        <v>0</v>
      </c>
      <c r="AR362" s="16" t="s">
        <v>325</v>
      </c>
      <c r="AT362" s="16" t="s">
        <v>249</v>
      </c>
      <c r="AU362" s="16" t="s">
        <v>83</v>
      </c>
      <c r="AY362" s="16" t="s">
        <v>143</v>
      </c>
      <c r="BE362" s="192">
        <f>IF(N362="základní",J362,0)</f>
        <v>0</v>
      </c>
      <c r="BF362" s="192">
        <f>IF(N362="snížená",J362,0)</f>
        <v>0</v>
      </c>
      <c r="BG362" s="192">
        <f>IF(N362="zákl. přenesená",J362,0)</f>
        <v>0</v>
      </c>
      <c r="BH362" s="192">
        <f>IF(N362="sníž. přenesená",J362,0)</f>
        <v>0</v>
      </c>
      <c r="BI362" s="192">
        <f>IF(N362="nulová",J362,0)</f>
        <v>0</v>
      </c>
      <c r="BJ362" s="16" t="s">
        <v>23</v>
      </c>
      <c r="BK362" s="192">
        <f>ROUND(I362*H362,2)</f>
        <v>0</v>
      </c>
      <c r="BL362" s="16" t="s">
        <v>235</v>
      </c>
      <c r="BM362" s="16" t="s">
        <v>691</v>
      </c>
    </row>
    <row r="363" spans="2:47" s="1" customFormat="1" ht="27">
      <c r="B363" s="33"/>
      <c r="C363" s="55"/>
      <c r="D363" s="193" t="s">
        <v>683</v>
      </c>
      <c r="E363" s="55"/>
      <c r="F363" s="194" t="s">
        <v>692</v>
      </c>
      <c r="G363" s="55"/>
      <c r="H363" s="55"/>
      <c r="I363" s="151"/>
      <c r="J363" s="55"/>
      <c r="K363" s="55"/>
      <c r="L363" s="53"/>
      <c r="M363" s="70"/>
      <c r="N363" s="34"/>
      <c r="O363" s="34"/>
      <c r="P363" s="34"/>
      <c r="Q363" s="34"/>
      <c r="R363" s="34"/>
      <c r="S363" s="34"/>
      <c r="T363" s="71"/>
      <c r="AT363" s="16" t="s">
        <v>683</v>
      </c>
      <c r="AU363" s="16" t="s">
        <v>83</v>
      </c>
    </row>
    <row r="364" spans="2:65" s="1" customFormat="1" ht="28.9" customHeight="1">
      <c r="B364" s="33"/>
      <c r="C364" s="181" t="s">
        <v>693</v>
      </c>
      <c r="D364" s="181" t="s">
        <v>145</v>
      </c>
      <c r="E364" s="182" t="s">
        <v>694</v>
      </c>
      <c r="F364" s="183" t="s">
        <v>695</v>
      </c>
      <c r="G364" s="184" t="s">
        <v>206</v>
      </c>
      <c r="H364" s="185">
        <v>7</v>
      </c>
      <c r="I364" s="186"/>
      <c r="J364" s="187">
        <f>ROUND(I364*H364,2)</f>
        <v>0</v>
      </c>
      <c r="K364" s="183" t="s">
        <v>149</v>
      </c>
      <c r="L364" s="53"/>
      <c r="M364" s="188" t="s">
        <v>20</v>
      </c>
      <c r="N364" s="189" t="s">
        <v>46</v>
      </c>
      <c r="O364" s="34"/>
      <c r="P364" s="190">
        <f>O364*H364</f>
        <v>0</v>
      </c>
      <c r="Q364" s="190">
        <v>0</v>
      </c>
      <c r="R364" s="190">
        <f>Q364*H364</f>
        <v>0</v>
      </c>
      <c r="S364" s="190">
        <v>0</v>
      </c>
      <c r="T364" s="191">
        <f>S364*H364</f>
        <v>0</v>
      </c>
      <c r="AR364" s="16" t="s">
        <v>235</v>
      </c>
      <c r="AT364" s="16" t="s">
        <v>145</v>
      </c>
      <c r="AU364" s="16" t="s">
        <v>83</v>
      </c>
      <c r="AY364" s="16" t="s">
        <v>143</v>
      </c>
      <c r="BE364" s="192">
        <f>IF(N364="základní",J364,0)</f>
        <v>0</v>
      </c>
      <c r="BF364" s="192">
        <f>IF(N364="snížená",J364,0)</f>
        <v>0</v>
      </c>
      <c r="BG364" s="192">
        <f>IF(N364="zákl. přenesená",J364,0)</f>
        <v>0</v>
      </c>
      <c r="BH364" s="192">
        <f>IF(N364="sníž. přenesená",J364,0)</f>
        <v>0</v>
      </c>
      <c r="BI364" s="192">
        <f>IF(N364="nulová",J364,0)</f>
        <v>0</v>
      </c>
      <c r="BJ364" s="16" t="s">
        <v>23</v>
      </c>
      <c r="BK364" s="192">
        <f>ROUND(I364*H364,2)</f>
        <v>0</v>
      </c>
      <c r="BL364" s="16" t="s">
        <v>235</v>
      </c>
      <c r="BM364" s="16" t="s">
        <v>696</v>
      </c>
    </row>
    <row r="365" spans="2:47" s="1" customFormat="1" ht="54">
      <c r="B365" s="33"/>
      <c r="C365" s="55"/>
      <c r="D365" s="193" t="s">
        <v>152</v>
      </c>
      <c r="E365" s="55"/>
      <c r="F365" s="194" t="s">
        <v>697</v>
      </c>
      <c r="G365" s="55"/>
      <c r="H365" s="55"/>
      <c r="I365" s="151"/>
      <c r="J365" s="55"/>
      <c r="K365" s="55"/>
      <c r="L365" s="53"/>
      <c r="M365" s="70"/>
      <c r="N365" s="34"/>
      <c r="O365" s="34"/>
      <c r="P365" s="34"/>
      <c r="Q365" s="34"/>
      <c r="R365" s="34"/>
      <c r="S365" s="34"/>
      <c r="T365" s="71"/>
      <c r="AT365" s="16" t="s">
        <v>152</v>
      </c>
      <c r="AU365" s="16" t="s">
        <v>83</v>
      </c>
    </row>
    <row r="366" spans="2:65" s="1" customFormat="1" ht="20.45" customHeight="1">
      <c r="B366" s="33"/>
      <c r="C366" s="223" t="s">
        <v>698</v>
      </c>
      <c r="D366" s="223" t="s">
        <v>249</v>
      </c>
      <c r="E366" s="224" t="s">
        <v>699</v>
      </c>
      <c r="F366" s="225" t="s">
        <v>700</v>
      </c>
      <c r="G366" s="226" t="s">
        <v>225</v>
      </c>
      <c r="H366" s="227">
        <v>8.4</v>
      </c>
      <c r="I366" s="228"/>
      <c r="J366" s="229">
        <f>ROUND(I366*H366,2)</f>
        <v>0</v>
      </c>
      <c r="K366" s="225" t="s">
        <v>149</v>
      </c>
      <c r="L366" s="230"/>
      <c r="M366" s="231" t="s">
        <v>20</v>
      </c>
      <c r="N366" s="232" t="s">
        <v>46</v>
      </c>
      <c r="O366" s="34"/>
      <c r="P366" s="190">
        <f>O366*H366</f>
        <v>0</v>
      </c>
      <c r="Q366" s="190">
        <v>0.003</v>
      </c>
      <c r="R366" s="190">
        <f>Q366*H366</f>
        <v>0.0252</v>
      </c>
      <c r="S366" s="190">
        <v>0</v>
      </c>
      <c r="T366" s="191">
        <f>S366*H366</f>
        <v>0</v>
      </c>
      <c r="AR366" s="16" t="s">
        <v>325</v>
      </c>
      <c r="AT366" s="16" t="s">
        <v>249</v>
      </c>
      <c r="AU366" s="16" t="s">
        <v>83</v>
      </c>
      <c r="AY366" s="16" t="s">
        <v>143</v>
      </c>
      <c r="BE366" s="192">
        <f>IF(N366="základní",J366,0)</f>
        <v>0</v>
      </c>
      <c r="BF366" s="192">
        <f>IF(N366="snížená",J366,0)</f>
        <v>0</v>
      </c>
      <c r="BG366" s="192">
        <f>IF(N366="zákl. přenesená",J366,0)</f>
        <v>0</v>
      </c>
      <c r="BH366" s="192">
        <f>IF(N366="sníž. přenesená",J366,0)</f>
        <v>0</v>
      </c>
      <c r="BI366" s="192">
        <f>IF(N366="nulová",J366,0)</f>
        <v>0</v>
      </c>
      <c r="BJ366" s="16" t="s">
        <v>23</v>
      </c>
      <c r="BK366" s="192">
        <f>ROUND(I366*H366,2)</f>
        <v>0</v>
      </c>
      <c r="BL366" s="16" t="s">
        <v>235</v>
      </c>
      <c r="BM366" s="16" t="s">
        <v>701</v>
      </c>
    </row>
    <row r="367" spans="2:51" s="11" customFormat="1" ht="13.5">
      <c r="B367" s="197"/>
      <c r="C367" s="198"/>
      <c r="D367" s="193" t="s">
        <v>158</v>
      </c>
      <c r="E367" s="199" t="s">
        <v>20</v>
      </c>
      <c r="F367" s="200" t="s">
        <v>702</v>
      </c>
      <c r="G367" s="198"/>
      <c r="H367" s="201">
        <v>8.4</v>
      </c>
      <c r="I367" s="202"/>
      <c r="J367" s="198"/>
      <c r="K367" s="198"/>
      <c r="L367" s="203"/>
      <c r="M367" s="204"/>
      <c r="N367" s="205"/>
      <c r="O367" s="205"/>
      <c r="P367" s="205"/>
      <c r="Q367" s="205"/>
      <c r="R367" s="205"/>
      <c r="S367" s="205"/>
      <c r="T367" s="206"/>
      <c r="AT367" s="207" t="s">
        <v>158</v>
      </c>
      <c r="AU367" s="207" t="s">
        <v>83</v>
      </c>
      <c r="AV367" s="11" t="s">
        <v>83</v>
      </c>
      <c r="AW367" s="11" t="s">
        <v>38</v>
      </c>
      <c r="AX367" s="11" t="s">
        <v>23</v>
      </c>
      <c r="AY367" s="207" t="s">
        <v>143</v>
      </c>
    </row>
    <row r="368" spans="2:65" s="1" customFormat="1" ht="40.15" customHeight="1">
      <c r="B368" s="33"/>
      <c r="C368" s="181" t="s">
        <v>703</v>
      </c>
      <c r="D368" s="181" t="s">
        <v>145</v>
      </c>
      <c r="E368" s="182" t="s">
        <v>704</v>
      </c>
      <c r="F368" s="183" t="s">
        <v>705</v>
      </c>
      <c r="G368" s="184" t="s">
        <v>231</v>
      </c>
      <c r="H368" s="185">
        <v>0.918</v>
      </c>
      <c r="I368" s="186"/>
      <c r="J368" s="187">
        <f>ROUND(I368*H368,2)</f>
        <v>0</v>
      </c>
      <c r="K368" s="183" t="s">
        <v>149</v>
      </c>
      <c r="L368" s="53"/>
      <c r="M368" s="188" t="s">
        <v>20</v>
      </c>
      <c r="N368" s="189" t="s">
        <v>46</v>
      </c>
      <c r="O368" s="34"/>
      <c r="P368" s="190">
        <f>O368*H368</f>
        <v>0</v>
      </c>
      <c r="Q368" s="190">
        <v>0</v>
      </c>
      <c r="R368" s="190">
        <f>Q368*H368</f>
        <v>0</v>
      </c>
      <c r="S368" s="190">
        <v>0</v>
      </c>
      <c r="T368" s="191">
        <f>S368*H368</f>
        <v>0</v>
      </c>
      <c r="AR368" s="16" t="s">
        <v>235</v>
      </c>
      <c r="AT368" s="16" t="s">
        <v>145</v>
      </c>
      <c r="AU368" s="16" t="s">
        <v>83</v>
      </c>
      <c r="AY368" s="16" t="s">
        <v>143</v>
      </c>
      <c r="BE368" s="192">
        <f>IF(N368="základní",J368,0)</f>
        <v>0</v>
      </c>
      <c r="BF368" s="192">
        <f>IF(N368="snížená",J368,0)</f>
        <v>0</v>
      </c>
      <c r="BG368" s="192">
        <f>IF(N368="zákl. přenesená",J368,0)</f>
        <v>0</v>
      </c>
      <c r="BH368" s="192">
        <f>IF(N368="sníž. přenesená",J368,0)</f>
        <v>0</v>
      </c>
      <c r="BI368" s="192">
        <f>IF(N368="nulová",J368,0)</f>
        <v>0</v>
      </c>
      <c r="BJ368" s="16" t="s">
        <v>23</v>
      </c>
      <c r="BK368" s="192">
        <f>ROUND(I368*H368,2)</f>
        <v>0</v>
      </c>
      <c r="BL368" s="16" t="s">
        <v>235</v>
      </c>
      <c r="BM368" s="16" t="s">
        <v>706</v>
      </c>
    </row>
    <row r="369" spans="2:47" s="1" customFormat="1" ht="135">
      <c r="B369" s="33"/>
      <c r="C369" s="55"/>
      <c r="D369" s="195" t="s">
        <v>152</v>
      </c>
      <c r="E369" s="55"/>
      <c r="F369" s="196" t="s">
        <v>707</v>
      </c>
      <c r="G369" s="55"/>
      <c r="H369" s="55"/>
      <c r="I369" s="151"/>
      <c r="J369" s="55"/>
      <c r="K369" s="55"/>
      <c r="L369" s="53"/>
      <c r="M369" s="70"/>
      <c r="N369" s="34"/>
      <c r="O369" s="34"/>
      <c r="P369" s="34"/>
      <c r="Q369" s="34"/>
      <c r="R369" s="34"/>
      <c r="S369" s="34"/>
      <c r="T369" s="71"/>
      <c r="AT369" s="16" t="s">
        <v>152</v>
      </c>
      <c r="AU369" s="16" t="s">
        <v>83</v>
      </c>
    </row>
    <row r="370" spans="2:63" s="10" customFormat="1" ht="29.85" customHeight="1">
      <c r="B370" s="164"/>
      <c r="C370" s="165"/>
      <c r="D370" s="178" t="s">
        <v>74</v>
      </c>
      <c r="E370" s="179" t="s">
        <v>708</v>
      </c>
      <c r="F370" s="179" t="s">
        <v>709</v>
      </c>
      <c r="G370" s="165"/>
      <c r="H370" s="165"/>
      <c r="I370" s="168"/>
      <c r="J370" s="180">
        <f>BK370</f>
        <v>0</v>
      </c>
      <c r="K370" s="165"/>
      <c r="L370" s="170"/>
      <c r="M370" s="171"/>
      <c r="N370" s="172"/>
      <c r="O370" s="172"/>
      <c r="P370" s="173">
        <f>SUM(P371:P397)</f>
        <v>0</v>
      </c>
      <c r="Q370" s="172"/>
      <c r="R370" s="173">
        <f>SUM(R371:R397)</f>
        <v>1.14935125</v>
      </c>
      <c r="S370" s="172"/>
      <c r="T370" s="174">
        <f>SUM(T371:T397)</f>
        <v>16.651796</v>
      </c>
      <c r="AR370" s="175" t="s">
        <v>83</v>
      </c>
      <c r="AT370" s="176" t="s">
        <v>74</v>
      </c>
      <c r="AU370" s="176" t="s">
        <v>23</v>
      </c>
      <c r="AY370" s="175" t="s">
        <v>143</v>
      </c>
      <c r="BK370" s="177">
        <f>SUM(BK371:BK397)</f>
        <v>0</v>
      </c>
    </row>
    <row r="371" spans="2:65" s="1" customFormat="1" ht="20.45" customHeight="1">
      <c r="B371" s="33"/>
      <c r="C371" s="181" t="s">
        <v>710</v>
      </c>
      <c r="D371" s="181" t="s">
        <v>145</v>
      </c>
      <c r="E371" s="182" t="s">
        <v>711</v>
      </c>
      <c r="F371" s="183" t="s">
        <v>712</v>
      </c>
      <c r="G371" s="184" t="s">
        <v>148</v>
      </c>
      <c r="H371" s="185">
        <v>27.675</v>
      </c>
      <c r="I371" s="186"/>
      <c r="J371" s="187">
        <f>ROUND(I371*H371,2)</f>
        <v>0</v>
      </c>
      <c r="K371" s="183" t="s">
        <v>149</v>
      </c>
      <c r="L371" s="53"/>
      <c r="M371" s="188" t="s">
        <v>20</v>
      </c>
      <c r="N371" s="189" t="s">
        <v>46</v>
      </c>
      <c r="O371" s="34"/>
      <c r="P371" s="190">
        <f>O371*H371</f>
        <v>0</v>
      </c>
      <c r="Q371" s="190">
        <v>0.0001</v>
      </c>
      <c r="R371" s="190">
        <f>Q371*H371</f>
        <v>0.0027675</v>
      </c>
      <c r="S371" s="190">
        <v>0</v>
      </c>
      <c r="T371" s="191">
        <f>S371*H371</f>
        <v>0</v>
      </c>
      <c r="AR371" s="16" t="s">
        <v>235</v>
      </c>
      <c r="AT371" s="16" t="s">
        <v>145</v>
      </c>
      <c r="AU371" s="16" t="s">
        <v>83</v>
      </c>
      <c r="AY371" s="16" t="s">
        <v>143</v>
      </c>
      <c r="BE371" s="192">
        <f>IF(N371="základní",J371,0)</f>
        <v>0</v>
      </c>
      <c r="BF371" s="192">
        <f>IF(N371="snížená",J371,0)</f>
        <v>0</v>
      </c>
      <c r="BG371" s="192">
        <f>IF(N371="zákl. přenesená",J371,0)</f>
        <v>0</v>
      </c>
      <c r="BH371" s="192">
        <f>IF(N371="sníž. přenesená",J371,0)</f>
        <v>0</v>
      </c>
      <c r="BI371" s="192">
        <f>IF(N371="nulová",J371,0)</f>
        <v>0</v>
      </c>
      <c r="BJ371" s="16" t="s">
        <v>23</v>
      </c>
      <c r="BK371" s="192">
        <f>ROUND(I371*H371,2)</f>
        <v>0</v>
      </c>
      <c r="BL371" s="16" t="s">
        <v>235</v>
      </c>
      <c r="BM371" s="16" t="s">
        <v>713</v>
      </c>
    </row>
    <row r="372" spans="2:47" s="1" customFormat="1" ht="54">
      <c r="B372" s="33"/>
      <c r="C372" s="55"/>
      <c r="D372" s="195" t="s">
        <v>152</v>
      </c>
      <c r="E372" s="55"/>
      <c r="F372" s="196" t="s">
        <v>714</v>
      </c>
      <c r="G372" s="55"/>
      <c r="H372" s="55"/>
      <c r="I372" s="151"/>
      <c r="J372" s="55"/>
      <c r="K372" s="55"/>
      <c r="L372" s="53"/>
      <c r="M372" s="70"/>
      <c r="N372" s="34"/>
      <c r="O372" s="34"/>
      <c r="P372" s="34"/>
      <c r="Q372" s="34"/>
      <c r="R372" s="34"/>
      <c r="S372" s="34"/>
      <c r="T372" s="71"/>
      <c r="AT372" s="16" t="s">
        <v>152</v>
      </c>
      <c r="AU372" s="16" t="s">
        <v>83</v>
      </c>
    </row>
    <row r="373" spans="2:51" s="11" customFormat="1" ht="13.5">
      <c r="B373" s="197"/>
      <c r="C373" s="198"/>
      <c r="D373" s="193" t="s">
        <v>158</v>
      </c>
      <c r="E373" s="199" t="s">
        <v>20</v>
      </c>
      <c r="F373" s="200" t="s">
        <v>715</v>
      </c>
      <c r="G373" s="198"/>
      <c r="H373" s="201">
        <v>27.675</v>
      </c>
      <c r="I373" s="202"/>
      <c r="J373" s="198"/>
      <c r="K373" s="198"/>
      <c r="L373" s="203"/>
      <c r="M373" s="204"/>
      <c r="N373" s="205"/>
      <c r="O373" s="205"/>
      <c r="P373" s="205"/>
      <c r="Q373" s="205"/>
      <c r="R373" s="205"/>
      <c r="S373" s="205"/>
      <c r="T373" s="206"/>
      <c r="AT373" s="207" t="s">
        <v>158</v>
      </c>
      <c r="AU373" s="207" t="s">
        <v>83</v>
      </c>
      <c r="AV373" s="11" t="s">
        <v>83</v>
      </c>
      <c r="AW373" s="11" t="s">
        <v>38</v>
      </c>
      <c r="AX373" s="11" t="s">
        <v>23</v>
      </c>
      <c r="AY373" s="207" t="s">
        <v>143</v>
      </c>
    </row>
    <row r="374" spans="2:65" s="1" customFormat="1" ht="28.9" customHeight="1">
      <c r="B374" s="33"/>
      <c r="C374" s="223" t="s">
        <v>716</v>
      </c>
      <c r="D374" s="223" t="s">
        <v>249</v>
      </c>
      <c r="E374" s="224" t="s">
        <v>717</v>
      </c>
      <c r="F374" s="225" t="s">
        <v>718</v>
      </c>
      <c r="G374" s="226" t="s">
        <v>148</v>
      </c>
      <c r="H374" s="227">
        <v>27.675</v>
      </c>
      <c r="I374" s="228"/>
      <c r="J374" s="229">
        <f>ROUND(I374*H374,2)</f>
        <v>0</v>
      </c>
      <c r="K374" s="225" t="s">
        <v>20</v>
      </c>
      <c r="L374" s="230"/>
      <c r="M374" s="231" t="s">
        <v>20</v>
      </c>
      <c r="N374" s="232" t="s">
        <v>46</v>
      </c>
      <c r="O374" s="34"/>
      <c r="P374" s="190">
        <f>O374*H374</f>
        <v>0</v>
      </c>
      <c r="Q374" s="190">
        <v>0.00155</v>
      </c>
      <c r="R374" s="190">
        <f>Q374*H374</f>
        <v>0.04289625</v>
      </c>
      <c r="S374" s="190">
        <v>0</v>
      </c>
      <c r="T374" s="191">
        <f>S374*H374</f>
        <v>0</v>
      </c>
      <c r="AR374" s="16" t="s">
        <v>325</v>
      </c>
      <c r="AT374" s="16" t="s">
        <v>249</v>
      </c>
      <c r="AU374" s="16" t="s">
        <v>83</v>
      </c>
      <c r="AY374" s="16" t="s">
        <v>143</v>
      </c>
      <c r="BE374" s="192">
        <f>IF(N374="základní",J374,0)</f>
        <v>0</v>
      </c>
      <c r="BF374" s="192">
        <f>IF(N374="snížená",J374,0)</f>
        <v>0</v>
      </c>
      <c r="BG374" s="192">
        <f>IF(N374="zákl. přenesená",J374,0)</f>
        <v>0</v>
      </c>
      <c r="BH374" s="192">
        <f>IF(N374="sníž. přenesená",J374,0)</f>
        <v>0</v>
      </c>
      <c r="BI374" s="192">
        <f>IF(N374="nulová",J374,0)</f>
        <v>0</v>
      </c>
      <c r="BJ374" s="16" t="s">
        <v>23</v>
      </c>
      <c r="BK374" s="192">
        <f>ROUND(I374*H374,2)</f>
        <v>0</v>
      </c>
      <c r="BL374" s="16" t="s">
        <v>235</v>
      </c>
      <c r="BM374" s="16" t="s">
        <v>719</v>
      </c>
    </row>
    <row r="375" spans="2:65" s="1" customFormat="1" ht="20.45" customHeight="1">
      <c r="B375" s="33"/>
      <c r="C375" s="181" t="s">
        <v>720</v>
      </c>
      <c r="D375" s="181" t="s">
        <v>145</v>
      </c>
      <c r="E375" s="182" t="s">
        <v>721</v>
      </c>
      <c r="F375" s="183" t="s">
        <v>722</v>
      </c>
      <c r="G375" s="184" t="s">
        <v>148</v>
      </c>
      <c r="H375" s="185">
        <v>18.92</v>
      </c>
      <c r="I375" s="186"/>
      <c r="J375" s="187">
        <f>ROUND(I375*H375,2)</f>
        <v>0</v>
      </c>
      <c r="K375" s="183" t="s">
        <v>149</v>
      </c>
      <c r="L375" s="53"/>
      <c r="M375" s="188" t="s">
        <v>20</v>
      </c>
      <c r="N375" s="189" t="s">
        <v>46</v>
      </c>
      <c r="O375" s="34"/>
      <c r="P375" s="190">
        <f>O375*H375</f>
        <v>0</v>
      </c>
      <c r="Q375" s="190">
        <v>0</v>
      </c>
      <c r="R375" s="190">
        <f>Q375*H375</f>
        <v>0</v>
      </c>
      <c r="S375" s="190">
        <v>0.017</v>
      </c>
      <c r="T375" s="191">
        <f>S375*H375</f>
        <v>0.32164000000000004</v>
      </c>
      <c r="AR375" s="16" t="s">
        <v>235</v>
      </c>
      <c r="AT375" s="16" t="s">
        <v>145</v>
      </c>
      <c r="AU375" s="16" t="s">
        <v>83</v>
      </c>
      <c r="AY375" s="16" t="s">
        <v>143</v>
      </c>
      <c r="BE375" s="192">
        <f>IF(N375="základní",J375,0)</f>
        <v>0</v>
      </c>
      <c r="BF375" s="192">
        <f>IF(N375="snížená",J375,0)</f>
        <v>0</v>
      </c>
      <c r="BG375" s="192">
        <f>IF(N375="zákl. přenesená",J375,0)</f>
        <v>0</v>
      </c>
      <c r="BH375" s="192">
        <f>IF(N375="sníž. přenesená",J375,0)</f>
        <v>0</v>
      </c>
      <c r="BI375" s="192">
        <f>IF(N375="nulová",J375,0)</f>
        <v>0</v>
      </c>
      <c r="BJ375" s="16" t="s">
        <v>23</v>
      </c>
      <c r="BK375" s="192">
        <f>ROUND(I375*H375,2)</f>
        <v>0</v>
      </c>
      <c r="BL375" s="16" t="s">
        <v>235</v>
      </c>
      <c r="BM375" s="16" t="s">
        <v>723</v>
      </c>
    </row>
    <row r="376" spans="2:51" s="11" customFormat="1" ht="13.5">
      <c r="B376" s="197"/>
      <c r="C376" s="198"/>
      <c r="D376" s="193" t="s">
        <v>158</v>
      </c>
      <c r="E376" s="199" t="s">
        <v>20</v>
      </c>
      <c r="F376" s="200" t="s">
        <v>724</v>
      </c>
      <c r="G376" s="198"/>
      <c r="H376" s="201">
        <v>18.92</v>
      </c>
      <c r="I376" s="202"/>
      <c r="J376" s="198"/>
      <c r="K376" s="198"/>
      <c r="L376" s="203"/>
      <c r="M376" s="204"/>
      <c r="N376" s="205"/>
      <c r="O376" s="205"/>
      <c r="P376" s="205"/>
      <c r="Q376" s="205"/>
      <c r="R376" s="205"/>
      <c r="S376" s="205"/>
      <c r="T376" s="206"/>
      <c r="AT376" s="207" t="s">
        <v>158</v>
      </c>
      <c r="AU376" s="207" t="s">
        <v>83</v>
      </c>
      <c r="AV376" s="11" t="s">
        <v>83</v>
      </c>
      <c r="AW376" s="11" t="s">
        <v>38</v>
      </c>
      <c r="AX376" s="11" t="s">
        <v>23</v>
      </c>
      <c r="AY376" s="207" t="s">
        <v>143</v>
      </c>
    </row>
    <row r="377" spans="2:65" s="1" customFormat="1" ht="28.9" customHeight="1">
      <c r="B377" s="33"/>
      <c r="C377" s="181" t="s">
        <v>725</v>
      </c>
      <c r="D377" s="181" t="s">
        <v>145</v>
      </c>
      <c r="E377" s="182" t="s">
        <v>726</v>
      </c>
      <c r="F377" s="183" t="s">
        <v>727</v>
      </c>
      <c r="G377" s="184" t="s">
        <v>206</v>
      </c>
      <c r="H377" s="185">
        <v>40</v>
      </c>
      <c r="I377" s="186"/>
      <c r="J377" s="187">
        <f>ROUND(I377*H377,2)</f>
        <v>0</v>
      </c>
      <c r="K377" s="183" t="s">
        <v>20</v>
      </c>
      <c r="L377" s="53"/>
      <c r="M377" s="188" t="s">
        <v>20</v>
      </c>
      <c r="N377" s="189" t="s">
        <v>46</v>
      </c>
      <c r="O377" s="34"/>
      <c r="P377" s="190">
        <f>O377*H377</f>
        <v>0</v>
      </c>
      <c r="Q377" s="190">
        <v>5E-05</v>
      </c>
      <c r="R377" s="190">
        <f>Q377*H377</f>
        <v>0.002</v>
      </c>
      <c r="S377" s="190">
        <v>0</v>
      </c>
      <c r="T377" s="191">
        <f>S377*H377</f>
        <v>0</v>
      </c>
      <c r="AR377" s="16" t="s">
        <v>150</v>
      </c>
      <c r="AT377" s="16" t="s">
        <v>145</v>
      </c>
      <c r="AU377" s="16" t="s">
        <v>83</v>
      </c>
      <c r="AY377" s="16" t="s">
        <v>143</v>
      </c>
      <c r="BE377" s="192">
        <f>IF(N377="základní",J377,0)</f>
        <v>0</v>
      </c>
      <c r="BF377" s="192">
        <f>IF(N377="snížená",J377,0)</f>
        <v>0</v>
      </c>
      <c r="BG377" s="192">
        <f>IF(N377="zákl. přenesená",J377,0)</f>
        <v>0</v>
      </c>
      <c r="BH377" s="192">
        <f>IF(N377="sníž. přenesená",J377,0)</f>
        <v>0</v>
      </c>
      <c r="BI377" s="192">
        <f>IF(N377="nulová",J377,0)</f>
        <v>0</v>
      </c>
      <c r="BJ377" s="16" t="s">
        <v>23</v>
      </c>
      <c r="BK377" s="192">
        <f>ROUND(I377*H377,2)</f>
        <v>0</v>
      </c>
      <c r="BL377" s="16" t="s">
        <v>150</v>
      </c>
      <c r="BM377" s="16" t="s">
        <v>728</v>
      </c>
    </row>
    <row r="378" spans="2:65" s="1" customFormat="1" ht="20.45" customHeight="1">
      <c r="B378" s="33"/>
      <c r="C378" s="181" t="s">
        <v>729</v>
      </c>
      <c r="D378" s="181" t="s">
        <v>145</v>
      </c>
      <c r="E378" s="182" t="s">
        <v>730</v>
      </c>
      <c r="F378" s="183" t="s">
        <v>731</v>
      </c>
      <c r="G378" s="184" t="s">
        <v>148</v>
      </c>
      <c r="H378" s="185">
        <v>43.56</v>
      </c>
      <c r="I378" s="186"/>
      <c r="J378" s="187">
        <f>ROUND(I378*H378,2)</f>
        <v>0</v>
      </c>
      <c r="K378" s="183" t="s">
        <v>149</v>
      </c>
      <c r="L378" s="53"/>
      <c r="M378" s="188" t="s">
        <v>20</v>
      </c>
      <c r="N378" s="189" t="s">
        <v>46</v>
      </c>
      <c r="O378" s="34"/>
      <c r="P378" s="190">
        <f>O378*H378</f>
        <v>0</v>
      </c>
      <c r="Q378" s="190">
        <v>0</v>
      </c>
      <c r="R378" s="190">
        <f>Q378*H378</f>
        <v>0</v>
      </c>
      <c r="S378" s="190">
        <v>0.009</v>
      </c>
      <c r="T378" s="191">
        <f>S378*H378</f>
        <v>0.39204</v>
      </c>
      <c r="AR378" s="16" t="s">
        <v>235</v>
      </c>
      <c r="AT378" s="16" t="s">
        <v>145</v>
      </c>
      <c r="AU378" s="16" t="s">
        <v>83</v>
      </c>
      <c r="AY378" s="16" t="s">
        <v>143</v>
      </c>
      <c r="BE378" s="192">
        <f>IF(N378="základní",J378,0)</f>
        <v>0</v>
      </c>
      <c r="BF378" s="192">
        <f>IF(N378="snížená",J378,0)</f>
        <v>0</v>
      </c>
      <c r="BG378" s="192">
        <f>IF(N378="zákl. přenesená",J378,0)</f>
        <v>0</v>
      </c>
      <c r="BH378" s="192">
        <f>IF(N378="sníž. přenesená",J378,0)</f>
        <v>0</v>
      </c>
      <c r="BI378" s="192">
        <f>IF(N378="nulová",J378,0)</f>
        <v>0</v>
      </c>
      <c r="BJ378" s="16" t="s">
        <v>23</v>
      </c>
      <c r="BK378" s="192">
        <f>ROUND(I378*H378,2)</f>
        <v>0</v>
      </c>
      <c r="BL378" s="16" t="s">
        <v>235</v>
      </c>
      <c r="BM378" s="16" t="s">
        <v>732</v>
      </c>
    </row>
    <row r="379" spans="2:51" s="11" customFormat="1" ht="13.5">
      <c r="B379" s="197"/>
      <c r="C379" s="198"/>
      <c r="D379" s="195" t="s">
        <v>158</v>
      </c>
      <c r="E379" s="209" t="s">
        <v>20</v>
      </c>
      <c r="F379" s="210" t="s">
        <v>733</v>
      </c>
      <c r="G379" s="198"/>
      <c r="H379" s="211">
        <v>164.22</v>
      </c>
      <c r="I379" s="202"/>
      <c r="J379" s="198"/>
      <c r="K379" s="198"/>
      <c r="L379" s="203"/>
      <c r="M379" s="204"/>
      <c r="N379" s="205"/>
      <c r="O379" s="205"/>
      <c r="P379" s="205"/>
      <c r="Q379" s="205"/>
      <c r="R379" s="205"/>
      <c r="S379" s="205"/>
      <c r="T379" s="206"/>
      <c r="AT379" s="207" t="s">
        <v>158</v>
      </c>
      <c r="AU379" s="207" t="s">
        <v>83</v>
      </c>
      <c r="AV379" s="11" t="s">
        <v>83</v>
      </c>
      <c r="AW379" s="11" t="s">
        <v>38</v>
      </c>
      <c r="AX379" s="11" t="s">
        <v>75</v>
      </c>
      <c r="AY379" s="207" t="s">
        <v>143</v>
      </c>
    </row>
    <row r="380" spans="2:51" s="11" customFormat="1" ht="13.5">
      <c r="B380" s="197"/>
      <c r="C380" s="198"/>
      <c r="D380" s="195" t="s">
        <v>158</v>
      </c>
      <c r="E380" s="209" t="s">
        <v>20</v>
      </c>
      <c r="F380" s="210" t="s">
        <v>734</v>
      </c>
      <c r="G380" s="198"/>
      <c r="H380" s="211">
        <v>-38.88</v>
      </c>
      <c r="I380" s="202"/>
      <c r="J380" s="198"/>
      <c r="K380" s="198"/>
      <c r="L380" s="203"/>
      <c r="M380" s="204"/>
      <c r="N380" s="205"/>
      <c r="O380" s="205"/>
      <c r="P380" s="205"/>
      <c r="Q380" s="205"/>
      <c r="R380" s="205"/>
      <c r="S380" s="205"/>
      <c r="T380" s="206"/>
      <c r="AT380" s="207" t="s">
        <v>158</v>
      </c>
      <c r="AU380" s="207" t="s">
        <v>83</v>
      </c>
      <c r="AV380" s="11" t="s">
        <v>83</v>
      </c>
      <c r="AW380" s="11" t="s">
        <v>38</v>
      </c>
      <c r="AX380" s="11" t="s">
        <v>75</v>
      </c>
      <c r="AY380" s="207" t="s">
        <v>143</v>
      </c>
    </row>
    <row r="381" spans="2:51" s="11" customFormat="1" ht="13.5">
      <c r="B381" s="197"/>
      <c r="C381" s="198"/>
      <c r="D381" s="195" t="s">
        <v>158</v>
      </c>
      <c r="E381" s="209" t="s">
        <v>20</v>
      </c>
      <c r="F381" s="210" t="s">
        <v>735</v>
      </c>
      <c r="G381" s="198"/>
      <c r="H381" s="211">
        <v>-15.12</v>
      </c>
      <c r="I381" s="202"/>
      <c r="J381" s="198"/>
      <c r="K381" s="198"/>
      <c r="L381" s="203"/>
      <c r="M381" s="204"/>
      <c r="N381" s="205"/>
      <c r="O381" s="205"/>
      <c r="P381" s="205"/>
      <c r="Q381" s="205"/>
      <c r="R381" s="205"/>
      <c r="S381" s="205"/>
      <c r="T381" s="206"/>
      <c r="AT381" s="207" t="s">
        <v>158</v>
      </c>
      <c r="AU381" s="207" t="s">
        <v>83</v>
      </c>
      <c r="AV381" s="11" t="s">
        <v>83</v>
      </c>
      <c r="AW381" s="11" t="s">
        <v>38</v>
      </c>
      <c r="AX381" s="11" t="s">
        <v>75</v>
      </c>
      <c r="AY381" s="207" t="s">
        <v>143</v>
      </c>
    </row>
    <row r="382" spans="2:51" s="11" customFormat="1" ht="13.5">
      <c r="B382" s="197"/>
      <c r="C382" s="198"/>
      <c r="D382" s="195" t="s">
        <v>158</v>
      </c>
      <c r="E382" s="209" t="s">
        <v>20</v>
      </c>
      <c r="F382" s="210" t="s">
        <v>736</v>
      </c>
      <c r="G382" s="198"/>
      <c r="H382" s="211">
        <v>-66.66</v>
      </c>
      <c r="I382" s="202"/>
      <c r="J382" s="198"/>
      <c r="K382" s="198"/>
      <c r="L382" s="203"/>
      <c r="M382" s="204"/>
      <c r="N382" s="205"/>
      <c r="O382" s="205"/>
      <c r="P382" s="205"/>
      <c r="Q382" s="205"/>
      <c r="R382" s="205"/>
      <c r="S382" s="205"/>
      <c r="T382" s="206"/>
      <c r="AT382" s="207" t="s">
        <v>158</v>
      </c>
      <c r="AU382" s="207" t="s">
        <v>83</v>
      </c>
      <c r="AV382" s="11" t="s">
        <v>83</v>
      </c>
      <c r="AW382" s="11" t="s">
        <v>38</v>
      </c>
      <c r="AX382" s="11" t="s">
        <v>75</v>
      </c>
      <c r="AY382" s="207" t="s">
        <v>143</v>
      </c>
    </row>
    <row r="383" spans="2:51" s="12" customFormat="1" ht="13.5">
      <c r="B383" s="212"/>
      <c r="C383" s="213"/>
      <c r="D383" s="193" t="s">
        <v>158</v>
      </c>
      <c r="E383" s="214" t="s">
        <v>20</v>
      </c>
      <c r="F383" s="215" t="s">
        <v>198</v>
      </c>
      <c r="G383" s="213"/>
      <c r="H383" s="216">
        <v>43.56</v>
      </c>
      <c r="I383" s="217"/>
      <c r="J383" s="213"/>
      <c r="K383" s="213"/>
      <c r="L383" s="218"/>
      <c r="M383" s="219"/>
      <c r="N383" s="220"/>
      <c r="O383" s="220"/>
      <c r="P383" s="220"/>
      <c r="Q383" s="220"/>
      <c r="R383" s="220"/>
      <c r="S383" s="220"/>
      <c r="T383" s="221"/>
      <c r="AT383" s="222" t="s">
        <v>158</v>
      </c>
      <c r="AU383" s="222" t="s">
        <v>83</v>
      </c>
      <c r="AV383" s="12" t="s">
        <v>150</v>
      </c>
      <c r="AW383" s="12" t="s">
        <v>38</v>
      </c>
      <c r="AX383" s="12" t="s">
        <v>23</v>
      </c>
      <c r="AY383" s="222" t="s">
        <v>143</v>
      </c>
    </row>
    <row r="384" spans="2:65" s="1" customFormat="1" ht="20.45" customHeight="1">
      <c r="B384" s="33"/>
      <c r="C384" s="181" t="s">
        <v>737</v>
      </c>
      <c r="D384" s="181" t="s">
        <v>145</v>
      </c>
      <c r="E384" s="182" t="s">
        <v>738</v>
      </c>
      <c r="F384" s="183" t="s">
        <v>739</v>
      </c>
      <c r="G384" s="184" t="s">
        <v>148</v>
      </c>
      <c r="H384" s="185">
        <v>71.58</v>
      </c>
      <c r="I384" s="186"/>
      <c r="J384" s="187">
        <f>ROUND(I384*H384,2)</f>
        <v>0</v>
      </c>
      <c r="K384" s="183" t="s">
        <v>149</v>
      </c>
      <c r="L384" s="53"/>
      <c r="M384" s="188" t="s">
        <v>20</v>
      </c>
      <c r="N384" s="189" t="s">
        <v>46</v>
      </c>
      <c r="O384" s="34"/>
      <c r="P384" s="190">
        <f>O384*H384</f>
        <v>0</v>
      </c>
      <c r="Q384" s="190">
        <v>0</v>
      </c>
      <c r="R384" s="190">
        <f>Q384*H384</f>
        <v>0</v>
      </c>
      <c r="S384" s="190">
        <v>0.0102</v>
      </c>
      <c r="T384" s="191">
        <f>S384*H384</f>
        <v>0.730116</v>
      </c>
      <c r="AR384" s="16" t="s">
        <v>235</v>
      </c>
      <c r="AT384" s="16" t="s">
        <v>145</v>
      </c>
      <c r="AU384" s="16" t="s">
        <v>83</v>
      </c>
      <c r="AY384" s="16" t="s">
        <v>143</v>
      </c>
      <c r="BE384" s="192">
        <f>IF(N384="základní",J384,0)</f>
        <v>0</v>
      </c>
      <c r="BF384" s="192">
        <f>IF(N384="snížená",J384,0)</f>
        <v>0</v>
      </c>
      <c r="BG384" s="192">
        <f>IF(N384="zákl. přenesená",J384,0)</f>
        <v>0</v>
      </c>
      <c r="BH384" s="192">
        <f>IF(N384="sníž. přenesená",J384,0)</f>
        <v>0</v>
      </c>
      <c r="BI384" s="192">
        <f>IF(N384="nulová",J384,0)</f>
        <v>0</v>
      </c>
      <c r="BJ384" s="16" t="s">
        <v>23</v>
      </c>
      <c r="BK384" s="192">
        <f>ROUND(I384*H384,2)</f>
        <v>0</v>
      </c>
      <c r="BL384" s="16" t="s">
        <v>235</v>
      </c>
      <c r="BM384" s="16" t="s">
        <v>740</v>
      </c>
    </row>
    <row r="385" spans="2:65" s="1" customFormat="1" ht="20.45" customHeight="1">
      <c r="B385" s="33"/>
      <c r="C385" s="181" t="s">
        <v>741</v>
      </c>
      <c r="D385" s="181" t="s">
        <v>145</v>
      </c>
      <c r="E385" s="182" t="s">
        <v>742</v>
      </c>
      <c r="F385" s="183" t="s">
        <v>743</v>
      </c>
      <c r="G385" s="184" t="s">
        <v>148</v>
      </c>
      <c r="H385" s="185">
        <v>258.64</v>
      </c>
      <c r="I385" s="186"/>
      <c r="J385" s="187">
        <f>ROUND(I385*H385,2)</f>
        <v>0</v>
      </c>
      <c r="K385" s="183" t="s">
        <v>149</v>
      </c>
      <c r="L385" s="53"/>
      <c r="M385" s="188" t="s">
        <v>20</v>
      </c>
      <c r="N385" s="189" t="s">
        <v>46</v>
      </c>
      <c r="O385" s="34"/>
      <c r="P385" s="190">
        <f>O385*H385</f>
        <v>0</v>
      </c>
      <c r="Q385" s="190">
        <v>0</v>
      </c>
      <c r="R385" s="190">
        <f>Q385*H385</f>
        <v>0</v>
      </c>
      <c r="S385" s="190">
        <v>0.055</v>
      </c>
      <c r="T385" s="191">
        <f>S385*H385</f>
        <v>14.2252</v>
      </c>
      <c r="AR385" s="16" t="s">
        <v>235</v>
      </c>
      <c r="AT385" s="16" t="s">
        <v>145</v>
      </c>
      <c r="AU385" s="16" t="s">
        <v>83</v>
      </c>
      <c r="AY385" s="16" t="s">
        <v>143</v>
      </c>
      <c r="BE385" s="192">
        <f>IF(N385="základní",J385,0)</f>
        <v>0</v>
      </c>
      <c r="BF385" s="192">
        <f>IF(N385="snížená",J385,0)</f>
        <v>0</v>
      </c>
      <c r="BG385" s="192">
        <f>IF(N385="zákl. přenesená",J385,0)</f>
        <v>0</v>
      </c>
      <c r="BH385" s="192">
        <f>IF(N385="sníž. přenesená",J385,0)</f>
        <v>0</v>
      </c>
      <c r="BI385" s="192">
        <f>IF(N385="nulová",J385,0)</f>
        <v>0</v>
      </c>
      <c r="BJ385" s="16" t="s">
        <v>23</v>
      </c>
      <c r="BK385" s="192">
        <f>ROUND(I385*H385,2)</f>
        <v>0</v>
      </c>
      <c r="BL385" s="16" t="s">
        <v>235</v>
      </c>
      <c r="BM385" s="16" t="s">
        <v>744</v>
      </c>
    </row>
    <row r="386" spans="2:51" s="11" customFormat="1" ht="13.5">
      <c r="B386" s="197"/>
      <c r="C386" s="198"/>
      <c r="D386" s="193" t="s">
        <v>158</v>
      </c>
      <c r="E386" s="199" t="s">
        <v>20</v>
      </c>
      <c r="F386" s="200" t="s">
        <v>745</v>
      </c>
      <c r="G386" s="198"/>
      <c r="H386" s="201">
        <v>258.64</v>
      </c>
      <c r="I386" s="202"/>
      <c r="J386" s="198"/>
      <c r="K386" s="198"/>
      <c r="L386" s="203"/>
      <c r="M386" s="204"/>
      <c r="N386" s="205"/>
      <c r="O386" s="205"/>
      <c r="P386" s="205"/>
      <c r="Q386" s="205"/>
      <c r="R386" s="205"/>
      <c r="S386" s="205"/>
      <c r="T386" s="206"/>
      <c r="AT386" s="207" t="s">
        <v>158</v>
      </c>
      <c r="AU386" s="207" t="s">
        <v>83</v>
      </c>
      <c r="AV386" s="11" t="s">
        <v>83</v>
      </c>
      <c r="AW386" s="11" t="s">
        <v>38</v>
      </c>
      <c r="AX386" s="11" t="s">
        <v>23</v>
      </c>
      <c r="AY386" s="207" t="s">
        <v>143</v>
      </c>
    </row>
    <row r="387" spans="2:65" s="1" customFormat="1" ht="28.9" customHeight="1">
      <c r="B387" s="33"/>
      <c r="C387" s="181" t="s">
        <v>746</v>
      </c>
      <c r="D387" s="181" t="s">
        <v>145</v>
      </c>
      <c r="E387" s="182" t="s">
        <v>747</v>
      </c>
      <c r="F387" s="183" t="s">
        <v>748</v>
      </c>
      <c r="G387" s="184" t="s">
        <v>225</v>
      </c>
      <c r="H387" s="185">
        <v>293.75</v>
      </c>
      <c r="I387" s="186"/>
      <c r="J387" s="187">
        <f>ROUND(I387*H387,2)</f>
        <v>0</v>
      </c>
      <c r="K387" s="183" t="s">
        <v>149</v>
      </c>
      <c r="L387" s="53"/>
      <c r="M387" s="188" t="s">
        <v>20</v>
      </c>
      <c r="N387" s="189" t="s">
        <v>46</v>
      </c>
      <c r="O387" s="34"/>
      <c r="P387" s="190">
        <f>O387*H387</f>
        <v>0</v>
      </c>
      <c r="Q387" s="190">
        <v>5E-05</v>
      </c>
      <c r="R387" s="190">
        <f>Q387*H387</f>
        <v>0.014687500000000001</v>
      </c>
      <c r="S387" s="190">
        <v>0</v>
      </c>
      <c r="T387" s="191">
        <f>S387*H387</f>
        <v>0</v>
      </c>
      <c r="AR387" s="16" t="s">
        <v>235</v>
      </c>
      <c r="AT387" s="16" t="s">
        <v>145</v>
      </c>
      <c r="AU387" s="16" t="s">
        <v>83</v>
      </c>
      <c r="AY387" s="16" t="s">
        <v>143</v>
      </c>
      <c r="BE387" s="192">
        <f>IF(N387="základní",J387,0)</f>
        <v>0</v>
      </c>
      <c r="BF387" s="192">
        <f>IF(N387="snížená",J387,0)</f>
        <v>0</v>
      </c>
      <c r="BG387" s="192">
        <f>IF(N387="zákl. přenesená",J387,0)</f>
        <v>0</v>
      </c>
      <c r="BH387" s="192">
        <f>IF(N387="sníž. přenesená",J387,0)</f>
        <v>0</v>
      </c>
      <c r="BI387" s="192">
        <f>IF(N387="nulová",J387,0)</f>
        <v>0</v>
      </c>
      <c r="BJ387" s="16" t="s">
        <v>23</v>
      </c>
      <c r="BK387" s="192">
        <f>ROUND(I387*H387,2)</f>
        <v>0</v>
      </c>
      <c r="BL387" s="16" t="s">
        <v>235</v>
      </c>
      <c r="BM387" s="16" t="s">
        <v>749</v>
      </c>
    </row>
    <row r="388" spans="2:47" s="1" customFormat="1" ht="108">
      <c r="B388" s="33"/>
      <c r="C388" s="55"/>
      <c r="D388" s="195" t="s">
        <v>152</v>
      </c>
      <c r="E388" s="55"/>
      <c r="F388" s="196" t="s">
        <v>750</v>
      </c>
      <c r="G388" s="55"/>
      <c r="H388" s="55"/>
      <c r="I388" s="151"/>
      <c r="J388" s="55"/>
      <c r="K388" s="55"/>
      <c r="L388" s="53"/>
      <c r="M388" s="70"/>
      <c r="N388" s="34"/>
      <c r="O388" s="34"/>
      <c r="P388" s="34"/>
      <c r="Q388" s="34"/>
      <c r="R388" s="34"/>
      <c r="S388" s="34"/>
      <c r="T388" s="71"/>
      <c r="AT388" s="16" t="s">
        <v>152</v>
      </c>
      <c r="AU388" s="16" t="s">
        <v>83</v>
      </c>
    </row>
    <row r="389" spans="2:51" s="11" customFormat="1" ht="13.5">
      <c r="B389" s="197"/>
      <c r="C389" s="198"/>
      <c r="D389" s="193" t="s">
        <v>158</v>
      </c>
      <c r="E389" s="199" t="s">
        <v>20</v>
      </c>
      <c r="F389" s="200" t="s">
        <v>751</v>
      </c>
      <c r="G389" s="198"/>
      <c r="H389" s="201">
        <v>293.75</v>
      </c>
      <c r="I389" s="202"/>
      <c r="J389" s="198"/>
      <c r="K389" s="198"/>
      <c r="L389" s="203"/>
      <c r="M389" s="204"/>
      <c r="N389" s="205"/>
      <c r="O389" s="205"/>
      <c r="P389" s="205"/>
      <c r="Q389" s="205"/>
      <c r="R389" s="205"/>
      <c r="S389" s="205"/>
      <c r="T389" s="206"/>
      <c r="AT389" s="207" t="s">
        <v>158</v>
      </c>
      <c r="AU389" s="207" t="s">
        <v>83</v>
      </c>
      <c r="AV389" s="11" t="s">
        <v>83</v>
      </c>
      <c r="AW389" s="11" t="s">
        <v>38</v>
      </c>
      <c r="AX389" s="11" t="s">
        <v>23</v>
      </c>
      <c r="AY389" s="207" t="s">
        <v>143</v>
      </c>
    </row>
    <row r="390" spans="2:65" s="1" customFormat="1" ht="20.45" customHeight="1">
      <c r="B390" s="33"/>
      <c r="C390" s="223" t="s">
        <v>752</v>
      </c>
      <c r="D390" s="223" t="s">
        <v>249</v>
      </c>
      <c r="E390" s="224" t="s">
        <v>753</v>
      </c>
      <c r="F390" s="225" t="s">
        <v>754</v>
      </c>
      <c r="G390" s="226" t="s">
        <v>231</v>
      </c>
      <c r="H390" s="227">
        <v>1.087</v>
      </c>
      <c r="I390" s="228"/>
      <c r="J390" s="229">
        <f>ROUND(I390*H390,2)</f>
        <v>0</v>
      </c>
      <c r="K390" s="225" t="s">
        <v>149</v>
      </c>
      <c r="L390" s="230"/>
      <c r="M390" s="231" t="s">
        <v>20</v>
      </c>
      <c r="N390" s="232" t="s">
        <v>46</v>
      </c>
      <c r="O390" s="34"/>
      <c r="P390" s="190">
        <f>O390*H390</f>
        <v>0</v>
      </c>
      <c r="Q390" s="190">
        <v>1</v>
      </c>
      <c r="R390" s="190">
        <f>Q390*H390</f>
        <v>1.087</v>
      </c>
      <c r="S390" s="190">
        <v>0</v>
      </c>
      <c r="T390" s="191">
        <f>S390*H390</f>
        <v>0</v>
      </c>
      <c r="AR390" s="16" t="s">
        <v>325</v>
      </c>
      <c r="AT390" s="16" t="s">
        <v>249</v>
      </c>
      <c r="AU390" s="16" t="s">
        <v>83</v>
      </c>
      <c r="AY390" s="16" t="s">
        <v>143</v>
      </c>
      <c r="BE390" s="192">
        <f>IF(N390="základní",J390,0)</f>
        <v>0</v>
      </c>
      <c r="BF390" s="192">
        <f>IF(N390="snížená",J390,0)</f>
        <v>0</v>
      </c>
      <c r="BG390" s="192">
        <f>IF(N390="zákl. přenesená",J390,0)</f>
        <v>0</v>
      </c>
      <c r="BH390" s="192">
        <f>IF(N390="sníž. přenesená",J390,0)</f>
        <v>0</v>
      </c>
      <c r="BI390" s="192">
        <f>IF(N390="nulová",J390,0)</f>
        <v>0</v>
      </c>
      <c r="BJ390" s="16" t="s">
        <v>23</v>
      </c>
      <c r="BK390" s="192">
        <f>ROUND(I390*H390,2)</f>
        <v>0</v>
      </c>
      <c r="BL390" s="16" t="s">
        <v>235</v>
      </c>
      <c r="BM390" s="16" t="s">
        <v>755</v>
      </c>
    </row>
    <row r="391" spans="2:51" s="11" customFormat="1" ht="13.5">
      <c r="B391" s="197"/>
      <c r="C391" s="198"/>
      <c r="D391" s="193" t="s">
        <v>158</v>
      </c>
      <c r="E391" s="199" t="s">
        <v>20</v>
      </c>
      <c r="F391" s="200" t="s">
        <v>756</v>
      </c>
      <c r="G391" s="198"/>
      <c r="H391" s="201">
        <v>1.087</v>
      </c>
      <c r="I391" s="202"/>
      <c r="J391" s="198"/>
      <c r="K391" s="198"/>
      <c r="L391" s="203"/>
      <c r="M391" s="204"/>
      <c r="N391" s="205"/>
      <c r="O391" s="205"/>
      <c r="P391" s="205"/>
      <c r="Q391" s="205"/>
      <c r="R391" s="205"/>
      <c r="S391" s="205"/>
      <c r="T391" s="206"/>
      <c r="AT391" s="207" t="s">
        <v>158</v>
      </c>
      <c r="AU391" s="207" t="s">
        <v>83</v>
      </c>
      <c r="AV391" s="11" t="s">
        <v>83</v>
      </c>
      <c r="AW391" s="11" t="s">
        <v>38</v>
      </c>
      <c r="AX391" s="11" t="s">
        <v>23</v>
      </c>
      <c r="AY391" s="207" t="s">
        <v>143</v>
      </c>
    </row>
    <row r="392" spans="2:65" s="1" customFormat="1" ht="20.45" customHeight="1">
      <c r="B392" s="33"/>
      <c r="C392" s="181" t="s">
        <v>757</v>
      </c>
      <c r="D392" s="181" t="s">
        <v>145</v>
      </c>
      <c r="E392" s="182" t="s">
        <v>758</v>
      </c>
      <c r="F392" s="183" t="s">
        <v>759</v>
      </c>
      <c r="G392" s="184" t="s">
        <v>148</v>
      </c>
      <c r="H392" s="185">
        <v>15.12</v>
      </c>
      <c r="I392" s="186"/>
      <c r="J392" s="187">
        <f>ROUND(I392*H392,2)</f>
        <v>0</v>
      </c>
      <c r="K392" s="183" t="s">
        <v>149</v>
      </c>
      <c r="L392" s="53"/>
      <c r="M392" s="188" t="s">
        <v>20</v>
      </c>
      <c r="N392" s="189" t="s">
        <v>46</v>
      </c>
      <c r="O392" s="34"/>
      <c r="P392" s="190">
        <f>O392*H392</f>
        <v>0</v>
      </c>
      <c r="Q392" s="190">
        <v>0</v>
      </c>
      <c r="R392" s="190">
        <f>Q392*H392</f>
        <v>0</v>
      </c>
      <c r="S392" s="190">
        <v>0.065</v>
      </c>
      <c r="T392" s="191">
        <f>S392*H392</f>
        <v>0.9828</v>
      </c>
      <c r="AR392" s="16" t="s">
        <v>235</v>
      </c>
      <c r="AT392" s="16" t="s">
        <v>145</v>
      </c>
      <c r="AU392" s="16" t="s">
        <v>83</v>
      </c>
      <c r="AY392" s="16" t="s">
        <v>143</v>
      </c>
      <c r="BE392" s="192">
        <f>IF(N392="základní",J392,0)</f>
        <v>0</v>
      </c>
      <c r="BF392" s="192">
        <f>IF(N392="snížená",J392,0)</f>
        <v>0</v>
      </c>
      <c r="BG392" s="192">
        <f>IF(N392="zákl. přenesená",J392,0)</f>
        <v>0</v>
      </c>
      <c r="BH392" s="192">
        <f>IF(N392="sníž. přenesená",J392,0)</f>
        <v>0</v>
      </c>
      <c r="BI392" s="192">
        <f>IF(N392="nulová",J392,0)</f>
        <v>0</v>
      </c>
      <c r="BJ392" s="16" t="s">
        <v>23</v>
      </c>
      <c r="BK392" s="192">
        <f>ROUND(I392*H392,2)</f>
        <v>0</v>
      </c>
      <c r="BL392" s="16" t="s">
        <v>235</v>
      </c>
      <c r="BM392" s="16" t="s">
        <v>760</v>
      </c>
    </row>
    <row r="393" spans="2:51" s="11" customFormat="1" ht="13.5">
      <c r="B393" s="197"/>
      <c r="C393" s="198"/>
      <c r="D393" s="195" t="s">
        <v>158</v>
      </c>
      <c r="E393" s="209" t="s">
        <v>20</v>
      </c>
      <c r="F393" s="210" t="s">
        <v>761</v>
      </c>
      <c r="G393" s="198"/>
      <c r="H393" s="211">
        <v>4.32</v>
      </c>
      <c r="I393" s="202"/>
      <c r="J393" s="198"/>
      <c r="K393" s="198"/>
      <c r="L393" s="203"/>
      <c r="M393" s="204"/>
      <c r="N393" s="205"/>
      <c r="O393" s="205"/>
      <c r="P393" s="205"/>
      <c r="Q393" s="205"/>
      <c r="R393" s="205"/>
      <c r="S393" s="205"/>
      <c r="T393" s="206"/>
      <c r="AT393" s="207" t="s">
        <v>158</v>
      </c>
      <c r="AU393" s="207" t="s">
        <v>83</v>
      </c>
      <c r="AV393" s="11" t="s">
        <v>83</v>
      </c>
      <c r="AW393" s="11" t="s">
        <v>38</v>
      </c>
      <c r="AX393" s="11" t="s">
        <v>75</v>
      </c>
      <c r="AY393" s="207" t="s">
        <v>143</v>
      </c>
    </row>
    <row r="394" spans="2:51" s="11" customFormat="1" ht="13.5">
      <c r="B394" s="197"/>
      <c r="C394" s="198"/>
      <c r="D394" s="195" t="s">
        <v>158</v>
      </c>
      <c r="E394" s="209" t="s">
        <v>20</v>
      </c>
      <c r="F394" s="210" t="s">
        <v>762</v>
      </c>
      <c r="G394" s="198"/>
      <c r="H394" s="211">
        <v>10.8</v>
      </c>
      <c r="I394" s="202"/>
      <c r="J394" s="198"/>
      <c r="K394" s="198"/>
      <c r="L394" s="203"/>
      <c r="M394" s="204"/>
      <c r="N394" s="205"/>
      <c r="O394" s="205"/>
      <c r="P394" s="205"/>
      <c r="Q394" s="205"/>
      <c r="R394" s="205"/>
      <c r="S394" s="205"/>
      <c r="T394" s="206"/>
      <c r="AT394" s="207" t="s">
        <v>158</v>
      </c>
      <c r="AU394" s="207" t="s">
        <v>83</v>
      </c>
      <c r="AV394" s="11" t="s">
        <v>83</v>
      </c>
      <c r="AW394" s="11" t="s">
        <v>38</v>
      </c>
      <c r="AX394" s="11" t="s">
        <v>75</v>
      </c>
      <c r="AY394" s="207" t="s">
        <v>143</v>
      </c>
    </row>
    <row r="395" spans="2:51" s="12" customFormat="1" ht="13.5">
      <c r="B395" s="212"/>
      <c r="C395" s="213"/>
      <c r="D395" s="193" t="s">
        <v>158</v>
      </c>
      <c r="E395" s="214" t="s">
        <v>20</v>
      </c>
      <c r="F395" s="215" t="s">
        <v>198</v>
      </c>
      <c r="G395" s="213"/>
      <c r="H395" s="216">
        <v>15.12</v>
      </c>
      <c r="I395" s="217"/>
      <c r="J395" s="213"/>
      <c r="K395" s="213"/>
      <c r="L395" s="218"/>
      <c r="M395" s="219"/>
      <c r="N395" s="220"/>
      <c r="O395" s="220"/>
      <c r="P395" s="220"/>
      <c r="Q395" s="220"/>
      <c r="R395" s="220"/>
      <c r="S395" s="220"/>
      <c r="T395" s="221"/>
      <c r="AT395" s="222" t="s">
        <v>158</v>
      </c>
      <c r="AU395" s="222" t="s">
        <v>83</v>
      </c>
      <c r="AV395" s="12" t="s">
        <v>150</v>
      </c>
      <c r="AW395" s="12" t="s">
        <v>38</v>
      </c>
      <c r="AX395" s="12" t="s">
        <v>23</v>
      </c>
      <c r="AY395" s="222" t="s">
        <v>143</v>
      </c>
    </row>
    <row r="396" spans="2:65" s="1" customFormat="1" ht="40.15" customHeight="1">
      <c r="B396" s="33"/>
      <c r="C396" s="181" t="s">
        <v>763</v>
      </c>
      <c r="D396" s="181" t="s">
        <v>145</v>
      </c>
      <c r="E396" s="182" t="s">
        <v>764</v>
      </c>
      <c r="F396" s="183" t="s">
        <v>765</v>
      </c>
      <c r="G396" s="184" t="s">
        <v>231</v>
      </c>
      <c r="H396" s="185">
        <v>1.147</v>
      </c>
      <c r="I396" s="186"/>
      <c r="J396" s="187">
        <f>ROUND(I396*H396,2)</f>
        <v>0</v>
      </c>
      <c r="K396" s="183" t="s">
        <v>149</v>
      </c>
      <c r="L396" s="53"/>
      <c r="M396" s="188" t="s">
        <v>20</v>
      </c>
      <c r="N396" s="189" t="s">
        <v>46</v>
      </c>
      <c r="O396" s="34"/>
      <c r="P396" s="190">
        <f>O396*H396</f>
        <v>0</v>
      </c>
      <c r="Q396" s="190">
        <v>0</v>
      </c>
      <c r="R396" s="190">
        <f>Q396*H396</f>
        <v>0</v>
      </c>
      <c r="S396" s="190">
        <v>0</v>
      </c>
      <c r="T396" s="191">
        <f>S396*H396</f>
        <v>0</v>
      </c>
      <c r="AR396" s="16" t="s">
        <v>235</v>
      </c>
      <c r="AT396" s="16" t="s">
        <v>145</v>
      </c>
      <c r="AU396" s="16" t="s">
        <v>83</v>
      </c>
      <c r="AY396" s="16" t="s">
        <v>143</v>
      </c>
      <c r="BE396" s="192">
        <f>IF(N396="základní",J396,0)</f>
        <v>0</v>
      </c>
      <c r="BF396" s="192">
        <f>IF(N396="snížená",J396,0)</f>
        <v>0</v>
      </c>
      <c r="BG396" s="192">
        <f>IF(N396="zákl. přenesená",J396,0)</f>
        <v>0</v>
      </c>
      <c r="BH396" s="192">
        <f>IF(N396="sníž. přenesená",J396,0)</f>
        <v>0</v>
      </c>
      <c r="BI396" s="192">
        <f>IF(N396="nulová",J396,0)</f>
        <v>0</v>
      </c>
      <c r="BJ396" s="16" t="s">
        <v>23</v>
      </c>
      <c r="BK396" s="192">
        <f>ROUND(I396*H396,2)</f>
        <v>0</v>
      </c>
      <c r="BL396" s="16" t="s">
        <v>235</v>
      </c>
      <c r="BM396" s="16" t="s">
        <v>766</v>
      </c>
    </row>
    <row r="397" spans="2:47" s="1" customFormat="1" ht="135">
      <c r="B397" s="33"/>
      <c r="C397" s="55"/>
      <c r="D397" s="195" t="s">
        <v>152</v>
      </c>
      <c r="E397" s="55"/>
      <c r="F397" s="196" t="s">
        <v>767</v>
      </c>
      <c r="G397" s="55"/>
      <c r="H397" s="55"/>
      <c r="I397" s="151"/>
      <c r="J397" s="55"/>
      <c r="K397" s="55"/>
      <c r="L397" s="53"/>
      <c r="M397" s="70"/>
      <c r="N397" s="34"/>
      <c r="O397" s="34"/>
      <c r="P397" s="34"/>
      <c r="Q397" s="34"/>
      <c r="R397" s="34"/>
      <c r="S397" s="34"/>
      <c r="T397" s="71"/>
      <c r="AT397" s="16" t="s">
        <v>152</v>
      </c>
      <c r="AU397" s="16" t="s">
        <v>83</v>
      </c>
    </row>
    <row r="398" spans="2:63" s="10" customFormat="1" ht="29.85" customHeight="1">
      <c r="B398" s="164"/>
      <c r="C398" s="165"/>
      <c r="D398" s="178" t="s">
        <v>74</v>
      </c>
      <c r="E398" s="179" t="s">
        <v>768</v>
      </c>
      <c r="F398" s="179" t="s">
        <v>769</v>
      </c>
      <c r="G398" s="165"/>
      <c r="H398" s="165"/>
      <c r="I398" s="168"/>
      <c r="J398" s="180">
        <f>BK398</f>
        <v>0</v>
      </c>
      <c r="K398" s="165"/>
      <c r="L398" s="170"/>
      <c r="M398" s="171"/>
      <c r="N398" s="172"/>
      <c r="O398" s="172"/>
      <c r="P398" s="173">
        <f>SUM(P399:P405)</f>
        <v>0</v>
      </c>
      <c r="Q398" s="172"/>
      <c r="R398" s="173">
        <f>SUM(R399:R405)</f>
        <v>5.626022999999999</v>
      </c>
      <c r="S398" s="172"/>
      <c r="T398" s="174">
        <f>SUM(T399:T405)</f>
        <v>0</v>
      </c>
      <c r="AR398" s="175" t="s">
        <v>83</v>
      </c>
      <c r="AT398" s="176" t="s">
        <v>74</v>
      </c>
      <c r="AU398" s="176" t="s">
        <v>23</v>
      </c>
      <c r="AY398" s="175" t="s">
        <v>143</v>
      </c>
      <c r="BK398" s="177">
        <f>SUM(BK399:BK405)</f>
        <v>0</v>
      </c>
    </row>
    <row r="399" spans="2:65" s="1" customFormat="1" ht="28.9" customHeight="1">
      <c r="B399" s="33"/>
      <c r="C399" s="181" t="s">
        <v>770</v>
      </c>
      <c r="D399" s="181" t="s">
        <v>145</v>
      </c>
      <c r="E399" s="182" t="s">
        <v>771</v>
      </c>
      <c r="F399" s="183" t="s">
        <v>772</v>
      </c>
      <c r="G399" s="184" t="s">
        <v>148</v>
      </c>
      <c r="H399" s="185">
        <v>235.3</v>
      </c>
      <c r="I399" s="186"/>
      <c r="J399" s="187">
        <f>ROUND(I399*H399,2)</f>
        <v>0</v>
      </c>
      <c r="K399" s="183" t="s">
        <v>149</v>
      </c>
      <c r="L399" s="53"/>
      <c r="M399" s="188" t="s">
        <v>20</v>
      </c>
      <c r="N399" s="189" t="s">
        <v>46</v>
      </c>
      <c r="O399" s="34"/>
      <c r="P399" s="190">
        <f>O399*H399</f>
        <v>0</v>
      </c>
      <c r="Q399" s="190">
        <v>0.00345</v>
      </c>
      <c r="R399" s="190">
        <f>Q399*H399</f>
        <v>0.811785</v>
      </c>
      <c r="S399" s="190">
        <v>0</v>
      </c>
      <c r="T399" s="191">
        <f>S399*H399</f>
        <v>0</v>
      </c>
      <c r="AR399" s="16" t="s">
        <v>235</v>
      </c>
      <c r="AT399" s="16" t="s">
        <v>145</v>
      </c>
      <c r="AU399" s="16" t="s">
        <v>83</v>
      </c>
      <c r="AY399" s="16" t="s">
        <v>143</v>
      </c>
      <c r="BE399" s="192">
        <f>IF(N399="základní",J399,0)</f>
        <v>0</v>
      </c>
      <c r="BF399" s="192">
        <f>IF(N399="snížená",J399,0)</f>
        <v>0</v>
      </c>
      <c r="BG399" s="192">
        <f>IF(N399="zákl. přenesená",J399,0)</f>
        <v>0</v>
      </c>
      <c r="BH399" s="192">
        <f>IF(N399="sníž. přenesená",J399,0)</f>
        <v>0</v>
      </c>
      <c r="BI399" s="192">
        <f>IF(N399="nulová",J399,0)</f>
        <v>0</v>
      </c>
      <c r="BJ399" s="16" t="s">
        <v>23</v>
      </c>
      <c r="BK399" s="192">
        <f>ROUND(I399*H399,2)</f>
        <v>0</v>
      </c>
      <c r="BL399" s="16" t="s">
        <v>235</v>
      </c>
      <c r="BM399" s="16" t="s">
        <v>773</v>
      </c>
    </row>
    <row r="400" spans="2:65" s="1" customFormat="1" ht="28.9" customHeight="1">
      <c r="B400" s="33"/>
      <c r="C400" s="223" t="s">
        <v>774</v>
      </c>
      <c r="D400" s="223" t="s">
        <v>249</v>
      </c>
      <c r="E400" s="224" t="s">
        <v>775</v>
      </c>
      <c r="F400" s="225" t="s">
        <v>776</v>
      </c>
      <c r="G400" s="226" t="s">
        <v>148</v>
      </c>
      <c r="H400" s="227">
        <v>247.065</v>
      </c>
      <c r="I400" s="228"/>
      <c r="J400" s="229">
        <f>ROUND(I400*H400,2)</f>
        <v>0</v>
      </c>
      <c r="K400" s="225" t="s">
        <v>149</v>
      </c>
      <c r="L400" s="230"/>
      <c r="M400" s="231" t="s">
        <v>20</v>
      </c>
      <c r="N400" s="232" t="s">
        <v>46</v>
      </c>
      <c r="O400" s="34"/>
      <c r="P400" s="190">
        <f>O400*H400</f>
        <v>0</v>
      </c>
      <c r="Q400" s="190">
        <v>0.0192</v>
      </c>
      <c r="R400" s="190">
        <f>Q400*H400</f>
        <v>4.743647999999999</v>
      </c>
      <c r="S400" s="190">
        <v>0</v>
      </c>
      <c r="T400" s="191">
        <f>S400*H400</f>
        <v>0</v>
      </c>
      <c r="AR400" s="16" t="s">
        <v>325</v>
      </c>
      <c r="AT400" s="16" t="s">
        <v>249</v>
      </c>
      <c r="AU400" s="16" t="s">
        <v>83</v>
      </c>
      <c r="AY400" s="16" t="s">
        <v>143</v>
      </c>
      <c r="BE400" s="192">
        <f>IF(N400="základní",J400,0)</f>
        <v>0</v>
      </c>
      <c r="BF400" s="192">
        <f>IF(N400="snížená",J400,0)</f>
        <v>0</v>
      </c>
      <c r="BG400" s="192">
        <f>IF(N400="zákl. přenesená",J400,0)</f>
        <v>0</v>
      </c>
      <c r="BH400" s="192">
        <f>IF(N400="sníž. přenesená",J400,0)</f>
        <v>0</v>
      </c>
      <c r="BI400" s="192">
        <f>IF(N400="nulová",J400,0)</f>
        <v>0</v>
      </c>
      <c r="BJ400" s="16" t="s">
        <v>23</v>
      </c>
      <c r="BK400" s="192">
        <f>ROUND(I400*H400,2)</f>
        <v>0</v>
      </c>
      <c r="BL400" s="16" t="s">
        <v>235</v>
      </c>
      <c r="BM400" s="16" t="s">
        <v>777</v>
      </c>
    </row>
    <row r="401" spans="2:51" s="11" customFormat="1" ht="13.5">
      <c r="B401" s="197"/>
      <c r="C401" s="198"/>
      <c r="D401" s="193" t="s">
        <v>158</v>
      </c>
      <c r="E401" s="198"/>
      <c r="F401" s="200" t="s">
        <v>778</v>
      </c>
      <c r="G401" s="198"/>
      <c r="H401" s="201">
        <v>247.065</v>
      </c>
      <c r="I401" s="202"/>
      <c r="J401" s="198"/>
      <c r="K401" s="198"/>
      <c r="L401" s="203"/>
      <c r="M401" s="204"/>
      <c r="N401" s="205"/>
      <c r="O401" s="205"/>
      <c r="P401" s="205"/>
      <c r="Q401" s="205"/>
      <c r="R401" s="205"/>
      <c r="S401" s="205"/>
      <c r="T401" s="206"/>
      <c r="AT401" s="207" t="s">
        <v>158</v>
      </c>
      <c r="AU401" s="207" t="s">
        <v>83</v>
      </c>
      <c r="AV401" s="11" t="s">
        <v>83</v>
      </c>
      <c r="AW401" s="11" t="s">
        <v>4</v>
      </c>
      <c r="AX401" s="11" t="s">
        <v>23</v>
      </c>
      <c r="AY401" s="207" t="s">
        <v>143</v>
      </c>
    </row>
    <row r="402" spans="2:65" s="1" customFormat="1" ht="20.45" customHeight="1">
      <c r="B402" s="33"/>
      <c r="C402" s="181" t="s">
        <v>779</v>
      </c>
      <c r="D402" s="181" t="s">
        <v>145</v>
      </c>
      <c r="E402" s="182" t="s">
        <v>780</v>
      </c>
      <c r="F402" s="183" t="s">
        <v>781</v>
      </c>
      <c r="G402" s="184" t="s">
        <v>148</v>
      </c>
      <c r="H402" s="185">
        <v>235.3</v>
      </c>
      <c r="I402" s="186"/>
      <c r="J402" s="187">
        <f>ROUND(I402*H402,2)</f>
        <v>0</v>
      </c>
      <c r="K402" s="183" t="s">
        <v>149</v>
      </c>
      <c r="L402" s="53"/>
      <c r="M402" s="188" t="s">
        <v>20</v>
      </c>
      <c r="N402" s="189" t="s">
        <v>46</v>
      </c>
      <c r="O402" s="34"/>
      <c r="P402" s="190">
        <f>O402*H402</f>
        <v>0</v>
      </c>
      <c r="Q402" s="190">
        <v>0.0003</v>
      </c>
      <c r="R402" s="190">
        <f>Q402*H402</f>
        <v>0.07059</v>
      </c>
      <c r="S402" s="190">
        <v>0</v>
      </c>
      <c r="T402" s="191">
        <f>S402*H402</f>
        <v>0</v>
      </c>
      <c r="AR402" s="16" t="s">
        <v>235</v>
      </c>
      <c r="AT402" s="16" t="s">
        <v>145</v>
      </c>
      <c r="AU402" s="16" t="s">
        <v>83</v>
      </c>
      <c r="AY402" s="16" t="s">
        <v>143</v>
      </c>
      <c r="BE402" s="192">
        <f>IF(N402="základní",J402,0)</f>
        <v>0</v>
      </c>
      <c r="BF402" s="192">
        <f>IF(N402="snížená",J402,0)</f>
        <v>0</v>
      </c>
      <c r="BG402" s="192">
        <f>IF(N402="zákl. přenesená",J402,0)</f>
        <v>0</v>
      </c>
      <c r="BH402" s="192">
        <f>IF(N402="sníž. přenesená",J402,0)</f>
        <v>0</v>
      </c>
      <c r="BI402" s="192">
        <f>IF(N402="nulová",J402,0)</f>
        <v>0</v>
      </c>
      <c r="BJ402" s="16" t="s">
        <v>23</v>
      </c>
      <c r="BK402" s="192">
        <f>ROUND(I402*H402,2)</f>
        <v>0</v>
      </c>
      <c r="BL402" s="16" t="s">
        <v>235</v>
      </c>
      <c r="BM402" s="16" t="s">
        <v>782</v>
      </c>
    </row>
    <row r="403" spans="2:47" s="1" customFormat="1" ht="54">
      <c r="B403" s="33"/>
      <c r="C403" s="55"/>
      <c r="D403" s="193" t="s">
        <v>152</v>
      </c>
      <c r="E403" s="55"/>
      <c r="F403" s="194" t="s">
        <v>783</v>
      </c>
      <c r="G403" s="55"/>
      <c r="H403" s="55"/>
      <c r="I403" s="151"/>
      <c r="J403" s="55"/>
      <c r="K403" s="55"/>
      <c r="L403" s="53"/>
      <c r="M403" s="70"/>
      <c r="N403" s="34"/>
      <c r="O403" s="34"/>
      <c r="P403" s="34"/>
      <c r="Q403" s="34"/>
      <c r="R403" s="34"/>
      <c r="S403" s="34"/>
      <c r="T403" s="71"/>
      <c r="AT403" s="16" t="s">
        <v>152</v>
      </c>
      <c r="AU403" s="16" t="s">
        <v>83</v>
      </c>
    </row>
    <row r="404" spans="2:65" s="1" customFormat="1" ht="40.15" customHeight="1">
      <c r="B404" s="33"/>
      <c r="C404" s="181" t="s">
        <v>784</v>
      </c>
      <c r="D404" s="181" t="s">
        <v>145</v>
      </c>
      <c r="E404" s="182" t="s">
        <v>785</v>
      </c>
      <c r="F404" s="183" t="s">
        <v>786</v>
      </c>
      <c r="G404" s="184" t="s">
        <v>231</v>
      </c>
      <c r="H404" s="185">
        <v>5.626</v>
      </c>
      <c r="I404" s="186"/>
      <c r="J404" s="187">
        <f>ROUND(I404*H404,2)</f>
        <v>0</v>
      </c>
      <c r="K404" s="183" t="s">
        <v>149</v>
      </c>
      <c r="L404" s="53"/>
      <c r="M404" s="188" t="s">
        <v>20</v>
      </c>
      <c r="N404" s="189" t="s">
        <v>46</v>
      </c>
      <c r="O404" s="34"/>
      <c r="P404" s="190">
        <f>O404*H404</f>
        <v>0</v>
      </c>
      <c r="Q404" s="190">
        <v>0</v>
      </c>
      <c r="R404" s="190">
        <f>Q404*H404</f>
        <v>0</v>
      </c>
      <c r="S404" s="190">
        <v>0</v>
      </c>
      <c r="T404" s="191">
        <f>S404*H404</f>
        <v>0</v>
      </c>
      <c r="AR404" s="16" t="s">
        <v>235</v>
      </c>
      <c r="AT404" s="16" t="s">
        <v>145</v>
      </c>
      <c r="AU404" s="16" t="s">
        <v>83</v>
      </c>
      <c r="AY404" s="16" t="s">
        <v>143</v>
      </c>
      <c r="BE404" s="192">
        <f>IF(N404="základní",J404,0)</f>
        <v>0</v>
      </c>
      <c r="BF404" s="192">
        <f>IF(N404="snížená",J404,0)</f>
        <v>0</v>
      </c>
      <c r="BG404" s="192">
        <f>IF(N404="zákl. přenesená",J404,0)</f>
        <v>0</v>
      </c>
      <c r="BH404" s="192">
        <f>IF(N404="sníž. přenesená",J404,0)</f>
        <v>0</v>
      </c>
      <c r="BI404" s="192">
        <f>IF(N404="nulová",J404,0)</f>
        <v>0</v>
      </c>
      <c r="BJ404" s="16" t="s">
        <v>23</v>
      </c>
      <c r="BK404" s="192">
        <f>ROUND(I404*H404,2)</f>
        <v>0</v>
      </c>
      <c r="BL404" s="16" t="s">
        <v>235</v>
      </c>
      <c r="BM404" s="16" t="s">
        <v>787</v>
      </c>
    </row>
    <row r="405" spans="2:47" s="1" customFormat="1" ht="135">
      <c r="B405" s="33"/>
      <c r="C405" s="55"/>
      <c r="D405" s="195" t="s">
        <v>152</v>
      </c>
      <c r="E405" s="55"/>
      <c r="F405" s="196" t="s">
        <v>456</v>
      </c>
      <c r="G405" s="55"/>
      <c r="H405" s="55"/>
      <c r="I405" s="151"/>
      <c r="J405" s="55"/>
      <c r="K405" s="55"/>
      <c r="L405" s="53"/>
      <c r="M405" s="70"/>
      <c r="N405" s="34"/>
      <c r="O405" s="34"/>
      <c r="P405" s="34"/>
      <c r="Q405" s="34"/>
      <c r="R405" s="34"/>
      <c r="S405" s="34"/>
      <c r="T405" s="71"/>
      <c r="AT405" s="16" t="s">
        <v>152</v>
      </c>
      <c r="AU405" s="16" t="s">
        <v>83</v>
      </c>
    </row>
    <row r="406" spans="2:63" s="10" customFormat="1" ht="29.85" customHeight="1">
      <c r="B406" s="164"/>
      <c r="C406" s="165"/>
      <c r="D406" s="178" t="s">
        <v>74</v>
      </c>
      <c r="E406" s="179" t="s">
        <v>788</v>
      </c>
      <c r="F406" s="179" t="s">
        <v>789</v>
      </c>
      <c r="G406" s="165"/>
      <c r="H406" s="165"/>
      <c r="I406" s="168"/>
      <c r="J406" s="180">
        <f>BK406</f>
        <v>0</v>
      </c>
      <c r="K406" s="165"/>
      <c r="L406" s="170"/>
      <c r="M406" s="171"/>
      <c r="N406" s="172"/>
      <c r="O406" s="172"/>
      <c r="P406" s="173">
        <f>SUM(P407:P424)</f>
        <v>0</v>
      </c>
      <c r="Q406" s="172"/>
      <c r="R406" s="173">
        <f>SUM(R407:R424)</f>
        <v>3.6025856000000003</v>
      </c>
      <c r="S406" s="172"/>
      <c r="T406" s="174">
        <f>SUM(T407:T424)</f>
        <v>0</v>
      </c>
      <c r="AR406" s="175" t="s">
        <v>83</v>
      </c>
      <c r="AT406" s="176" t="s">
        <v>74</v>
      </c>
      <c r="AU406" s="176" t="s">
        <v>23</v>
      </c>
      <c r="AY406" s="175" t="s">
        <v>143</v>
      </c>
      <c r="BK406" s="177">
        <f>SUM(BK407:BK424)</f>
        <v>0</v>
      </c>
    </row>
    <row r="407" spans="2:65" s="1" customFormat="1" ht="28.9" customHeight="1">
      <c r="B407" s="33"/>
      <c r="C407" s="181" t="s">
        <v>790</v>
      </c>
      <c r="D407" s="181" t="s">
        <v>145</v>
      </c>
      <c r="E407" s="182" t="s">
        <v>791</v>
      </c>
      <c r="F407" s="183" t="s">
        <v>792</v>
      </c>
      <c r="G407" s="184" t="s">
        <v>148</v>
      </c>
      <c r="H407" s="185">
        <v>157.978</v>
      </c>
      <c r="I407" s="186"/>
      <c r="J407" s="187">
        <f>ROUND(I407*H407,2)</f>
        <v>0</v>
      </c>
      <c r="K407" s="183" t="s">
        <v>149</v>
      </c>
      <c r="L407" s="53"/>
      <c r="M407" s="188" t="s">
        <v>20</v>
      </c>
      <c r="N407" s="189" t="s">
        <v>46</v>
      </c>
      <c r="O407" s="34"/>
      <c r="P407" s="190">
        <f>O407*H407</f>
        <v>0</v>
      </c>
      <c r="Q407" s="190">
        <v>0.003</v>
      </c>
      <c r="R407" s="190">
        <f>Q407*H407</f>
        <v>0.473934</v>
      </c>
      <c r="S407" s="190">
        <v>0</v>
      </c>
      <c r="T407" s="191">
        <f>S407*H407</f>
        <v>0</v>
      </c>
      <c r="AR407" s="16" t="s">
        <v>235</v>
      </c>
      <c r="AT407" s="16" t="s">
        <v>145</v>
      </c>
      <c r="AU407" s="16" t="s">
        <v>83</v>
      </c>
      <c r="AY407" s="16" t="s">
        <v>143</v>
      </c>
      <c r="BE407" s="192">
        <f>IF(N407="základní",J407,0)</f>
        <v>0</v>
      </c>
      <c r="BF407" s="192">
        <f>IF(N407="snížená",J407,0)</f>
        <v>0</v>
      </c>
      <c r="BG407" s="192">
        <f>IF(N407="zákl. přenesená",J407,0)</f>
        <v>0</v>
      </c>
      <c r="BH407" s="192">
        <f>IF(N407="sníž. přenesená",J407,0)</f>
        <v>0</v>
      </c>
      <c r="BI407" s="192">
        <f>IF(N407="nulová",J407,0)</f>
        <v>0</v>
      </c>
      <c r="BJ407" s="16" t="s">
        <v>23</v>
      </c>
      <c r="BK407" s="192">
        <f>ROUND(I407*H407,2)</f>
        <v>0</v>
      </c>
      <c r="BL407" s="16" t="s">
        <v>235</v>
      </c>
      <c r="BM407" s="16" t="s">
        <v>793</v>
      </c>
    </row>
    <row r="408" spans="2:51" s="11" customFormat="1" ht="13.5">
      <c r="B408" s="197"/>
      <c r="C408" s="198"/>
      <c r="D408" s="195" t="s">
        <v>158</v>
      </c>
      <c r="E408" s="209" t="s">
        <v>20</v>
      </c>
      <c r="F408" s="210" t="s">
        <v>794</v>
      </c>
      <c r="G408" s="198"/>
      <c r="H408" s="211">
        <v>22.78</v>
      </c>
      <c r="I408" s="202"/>
      <c r="J408" s="198"/>
      <c r="K408" s="198"/>
      <c r="L408" s="203"/>
      <c r="M408" s="204"/>
      <c r="N408" s="205"/>
      <c r="O408" s="205"/>
      <c r="P408" s="205"/>
      <c r="Q408" s="205"/>
      <c r="R408" s="205"/>
      <c r="S408" s="205"/>
      <c r="T408" s="206"/>
      <c r="AT408" s="207" t="s">
        <v>158</v>
      </c>
      <c r="AU408" s="207" t="s">
        <v>83</v>
      </c>
      <c r="AV408" s="11" t="s">
        <v>83</v>
      </c>
      <c r="AW408" s="11" t="s">
        <v>38</v>
      </c>
      <c r="AX408" s="11" t="s">
        <v>75</v>
      </c>
      <c r="AY408" s="207" t="s">
        <v>143</v>
      </c>
    </row>
    <row r="409" spans="2:51" s="11" customFormat="1" ht="13.5">
      <c r="B409" s="197"/>
      <c r="C409" s="198"/>
      <c r="D409" s="195" t="s">
        <v>158</v>
      </c>
      <c r="E409" s="209" t="s">
        <v>20</v>
      </c>
      <c r="F409" s="210" t="s">
        <v>795</v>
      </c>
      <c r="G409" s="198"/>
      <c r="H409" s="211">
        <v>34.938</v>
      </c>
      <c r="I409" s="202"/>
      <c r="J409" s="198"/>
      <c r="K409" s="198"/>
      <c r="L409" s="203"/>
      <c r="M409" s="204"/>
      <c r="N409" s="205"/>
      <c r="O409" s="205"/>
      <c r="P409" s="205"/>
      <c r="Q409" s="205"/>
      <c r="R409" s="205"/>
      <c r="S409" s="205"/>
      <c r="T409" s="206"/>
      <c r="AT409" s="207" t="s">
        <v>158</v>
      </c>
      <c r="AU409" s="207" t="s">
        <v>83</v>
      </c>
      <c r="AV409" s="11" t="s">
        <v>83</v>
      </c>
      <c r="AW409" s="11" t="s">
        <v>38</v>
      </c>
      <c r="AX409" s="11" t="s">
        <v>75</v>
      </c>
      <c r="AY409" s="207" t="s">
        <v>143</v>
      </c>
    </row>
    <row r="410" spans="2:51" s="11" customFormat="1" ht="13.5">
      <c r="B410" s="197"/>
      <c r="C410" s="198"/>
      <c r="D410" s="195" t="s">
        <v>158</v>
      </c>
      <c r="E410" s="209" t="s">
        <v>20</v>
      </c>
      <c r="F410" s="210" t="s">
        <v>796</v>
      </c>
      <c r="G410" s="198"/>
      <c r="H410" s="211">
        <v>28.8</v>
      </c>
      <c r="I410" s="202"/>
      <c r="J410" s="198"/>
      <c r="K410" s="198"/>
      <c r="L410" s="203"/>
      <c r="M410" s="204"/>
      <c r="N410" s="205"/>
      <c r="O410" s="205"/>
      <c r="P410" s="205"/>
      <c r="Q410" s="205"/>
      <c r="R410" s="205"/>
      <c r="S410" s="205"/>
      <c r="T410" s="206"/>
      <c r="AT410" s="207" t="s">
        <v>158</v>
      </c>
      <c r="AU410" s="207" t="s">
        <v>83</v>
      </c>
      <c r="AV410" s="11" t="s">
        <v>83</v>
      </c>
      <c r="AW410" s="11" t="s">
        <v>38</v>
      </c>
      <c r="AX410" s="11" t="s">
        <v>75</v>
      </c>
      <c r="AY410" s="207" t="s">
        <v>143</v>
      </c>
    </row>
    <row r="411" spans="2:51" s="11" customFormat="1" ht="13.5">
      <c r="B411" s="197"/>
      <c r="C411" s="198"/>
      <c r="D411" s="195" t="s">
        <v>158</v>
      </c>
      <c r="E411" s="209" t="s">
        <v>20</v>
      </c>
      <c r="F411" s="210" t="s">
        <v>797</v>
      </c>
      <c r="G411" s="198"/>
      <c r="H411" s="211">
        <v>19.8</v>
      </c>
      <c r="I411" s="202"/>
      <c r="J411" s="198"/>
      <c r="K411" s="198"/>
      <c r="L411" s="203"/>
      <c r="M411" s="204"/>
      <c r="N411" s="205"/>
      <c r="O411" s="205"/>
      <c r="P411" s="205"/>
      <c r="Q411" s="205"/>
      <c r="R411" s="205"/>
      <c r="S411" s="205"/>
      <c r="T411" s="206"/>
      <c r="AT411" s="207" t="s">
        <v>158</v>
      </c>
      <c r="AU411" s="207" t="s">
        <v>83</v>
      </c>
      <c r="AV411" s="11" t="s">
        <v>83</v>
      </c>
      <c r="AW411" s="11" t="s">
        <v>38</v>
      </c>
      <c r="AX411" s="11" t="s">
        <v>75</v>
      </c>
      <c r="AY411" s="207" t="s">
        <v>143</v>
      </c>
    </row>
    <row r="412" spans="2:51" s="11" customFormat="1" ht="13.5">
      <c r="B412" s="197"/>
      <c r="C412" s="198"/>
      <c r="D412" s="195" t="s">
        <v>158</v>
      </c>
      <c r="E412" s="209" t="s">
        <v>20</v>
      </c>
      <c r="F412" s="210" t="s">
        <v>798</v>
      </c>
      <c r="G412" s="198"/>
      <c r="H412" s="211">
        <v>14.04</v>
      </c>
      <c r="I412" s="202"/>
      <c r="J412" s="198"/>
      <c r="K412" s="198"/>
      <c r="L412" s="203"/>
      <c r="M412" s="204"/>
      <c r="N412" s="205"/>
      <c r="O412" s="205"/>
      <c r="P412" s="205"/>
      <c r="Q412" s="205"/>
      <c r="R412" s="205"/>
      <c r="S412" s="205"/>
      <c r="T412" s="206"/>
      <c r="AT412" s="207" t="s">
        <v>158</v>
      </c>
      <c r="AU412" s="207" t="s">
        <v>83</v>
      </c>
      <c r="AV412" s="11" t="s">
        <v>83</v>
      </c>
      <c r="AW412" s="11" t="s">
        <v>38</v>
      </c>
      <c r="AX412" s="11" t="s">
        <v>75</v>
      </c>
      <c r="AY412" s="207" t="s">
        <v>143</v>
      </c>
    </row>
    <row r="413" spans="2:51" s="11" customFormat="1" ht="13.5">
      <c r="B413" s="197"/>
      <c r="C413" s="198"/>
      <c r="D413" s="195" t="s">
        <v>158</v>
      </c>
      <c r="E413" s="209" t="s">
        <v>20</v>
      </c>
      <c r="F413" s="210" t="s">
        <v>799</v>
      </c>
      <c r="G413" s="198"/>
      <c r="H413" s="211">
        <v>19.62</v>
      </c>
      <c r="I413" s="202"/>
      <c r="J413" s="198"/>
      <c r="K413" s="198"/>
      <c r="L413" s="203"/>
      <c r="M413" s="204"/>
      <c r="N413" s="205"/>
      <c r="O413" s="205"/>
      <c r="P413" s="205"/>
      <c r="Q413" s="205"/>
      <c r="R413" s="205"/>
      <c r="S413" s="205"/>
      <c r="T413" s="206"/>
      <c r="AT413" s="207" t="s">
        <v>158</v>
      </c>
      <c r="AU413" s="207" t="s">
        <v>83</v>
      </c>
      <c r="AV413" s="11" t="s">
        <v>83</v>
      </c>
      <c r="AW413" s="11" t="s">
        <v>38</v>
      </c>
      <c r="AX413" s="11" t="s">
        <v>75</v>
      </c>
      <c r="AY413" s="207" t="s">
        <v>143</v>
      </c>
    </row>
    <row r="414" spans="2:51" s="11" customFormat="1" ht="13.5">
      <c r="B414" s="197"/>
      <c r="C414" s="198"/>
      <c r="D414" s="195" t="s">
        <v>158</v>
      </c>
      <c r="E414" s="209" t="s">
        <v>20</v>
      </c>
      <c r="F414" s="210" t="s">
        <v>800</v>
      </c>
      <c r="G414" s="198"/>
      <c r="H414" s="211">
        <v>18</v>
      </c>
      <c r="I414" s="202"/>
      <c r="J414" s="198"/>
      <c r="K414" s="198"/>
      <c r="L414" s="203"/>
      <c r="M414" s="204"/>
      <c r="N414" s="205"/>
      <c r="O414" s="205"/>
      <c r="P414" s="205"/>
      <c r="Q414" s="205"/>
      <c r="R414" s="205"/>
      <c r="S414" s="205"/>
      <c r="T414" s="206"/>
      <c r="AT414" s="207" t="s">
        <v>158</v>
      </c>
      <c r="AU414" s="207" t="s">
        <v>83</v>
      </c>
      <c r="AV414" s="11" t="s">
        <v>83</v>
      </c>
      <c r="AW414" s="11" t="s">
        <v>38</v>
      </c>
      <c r="AX414" s="11" t="s">
        <v>75</v>
      </c>
      <c r="AY414" s="207" t="s">
        <v>143</v>
      </c>
    </row>
    <row r="415" spans="2:51" s="12" customFormat="1" ht="13.5">
      <c r="B415" s="212"/>
      <c r="C415" s="213"/>
      <c r="D415" s="193" t="s">
        <v>158</v>
      </c>
      <c r="E415" s="214" t="s">
        <v>20</v>
      </c>
      <c r="F415" s="215" t="s">
        <v>198</v>
      </c>
      <c r="G415" s="213"/>
      <c r="H415" s="216">
        <v>157.978</v>
      </c>
      <c r="I415" s="217"/>
      <c r="J415" s="213"/>
      <c r="K415" s="213"/>
      <c r="L415" s="218"/>
      <c r="M415" s="219"/>
      <c r="N415" s="220"/>
      <c r="O415" s="220"/>
      <c r="P415" s="220"/>
      <c r="Q415" s="220"/>
      <c r="R415" s="220"/>
      <c r="S415" s="220"/>
      <c r="T415" s="221"/>
      <c r="AT415" s="222" t="s">
        <v>158</v>
      </c>
      <c r="AU415" s="222" t="s">
        <v>83</v>
      </c>
      <c r="AV415" s="12" t="s">
        <v>150</v>
      </c>
      <c r="AW415" s="12" t="s">
        <v>38</v>
      </c>
      <c r="AX415" s="12" t="s">
        <v>23</v>
      </c>
      <c r="AY415" s="222" t="s">
        <v>143</v>
      </c>
    </row>
    <row r="416" spans="2:65" s="1" customFormat="1" ht="20.45" customHeight="1">
      <c r="B416" s="33"/>
      <c r="C416" s="223" t="s">
        <v>801</v>
      </c>
      <c r="D416" s="223" t="s">
        <v>249</v>
      </c>
      <c r="E416" s="224" t="s">
        <v>802</v>
      </c>
      <c r="F416" s="225" t="s">
        <v>803</v>
      </c>
      <c r="G416" s="226" t="s">
        <v>148</v>
      </c>
      <c r="H416" s="227">
        <v>173.776</v>
      </c>
      <c r="I416" s="228"/>
      <c r="J416" s="229">
        <f>ROUND(I416*H416,2)</f>
        <v>0</v>
      </c>
      <c r="K416" s="225" t="s">
        <v>149</v>
      </c>
      <c r="L416" s="230"/>
      <c r="M416" s="231" t="s">
        <v>20</v>
      </c>
      <c r="N416" s="232" t="s">
        <v>46</v>
      </c>
      <c r="O416" s="34"/>
      <c r="P416" s="190">
        <f>O416*H416</f>
        <v>0</v>
      </c>
      <c r="Q416" s="190">
        <v>0.0126</v>
      </c>
      <c r="R416" s="190">
        <f>Q416*H416</f>
        <v>2.1895776000000002</v>
      </c>
      <c r="S416" s="190">
        <v>0</v>
      </c>
      <c r="T416" s="191">
        <f>S416*H416</f>
        <v>0</v>
      </c>
      <c r="AR416" s="16" t="s">
        <v>325</v>
      </c>
      <c r="AT416" s="16" t="s">
        <v>249</v>
      </c>
      <c r="AU416" s="16" t="s">
        <v>83</v>
      </c>
      <c r="AY416" s="16" t="s">
        <v>143</v>
      </c>
      <c r="BE416" s="192">
        <f>IF(N416="základní",J416,0)</f>
        <v>0</v>
      </c>
      <c r="BF416" s="192">
        <f>IF(N416="snížená",J416,0)</f>
        <v>0</v>
      </c>
      <c r="BG416" s="192">
        <f>IF(N416="zákl. přenesená",J416,0)</f>
        <v>0</v>
      </c>
      <c r="BH416" s="192">
        <f>IF(N416="sníž. přenesená",J416,0)</f>
        <v>0</v>
      </c>
      <c r="BI416" s="192">
        <f>IF(N416="nulová",J416,0)</f>
        <v>0</v>
      </c>
      <c r="BJ416" s="16" t="s">
        <v>23</v>
      </c>
      <c r="BK416" s="192">
        <f>ROUND(I416*H416,2)</f>
        <v>0</v>
      </c>
      <c r="BL416" s="16" t="s">
        <v>235</v>
      </c>
      <c r="BM416" s="16" t="s">
        <v>804</v>
      </c>
    </row>
    <row r="417" spans="2:51" s="11" customFormat="1" ht="13.5">
      <c r="B417" s="197"/>
      <c r="C417" s="198"/>
      <c r="D417" s="193" t="s">
        <v>158</v>
      </c>
      <c r="E417" s="198"/>
      <c r="F417" s="200" t="s">
        <v>805</v>
      </c>
      <c r="G417" s="198"/>
      <c r="H417" s="201">
        <v>173.776</v>
      </c>
      <c r="I417" s="202"/>
      <c r="J417" s="198"/>
      <c r="K417" s="198"/>
      <c r="L417" s="203"/>
      <c r="M417" s="204"/>
      <c r="N417" s="205"/>
      <c r="O417" s="205"/>
      <c r="P417" s="205"/>
      <c r="Q417" s="205"/>
      <c r="R417" s="205"/>
      <c r="S417" s="205"/>
      <c r="T417" s="206"/>
      <c r="AT417" s="207" t="s">
        <v>158</v>
      </c>
      <c r="AU417" s="207" t="s">
        <v>83</v>
      </c>
      <c r="AV417" s="11" t="s">
        <v>83</v>
      </c>
      <c r="AW417" s="11" t="s">
        <v>4</v>
      </c>
      <c r="AX417" s="11" t="s">
        <v>23</v>
      </c>
      <c r="AY417" s="207" t="s">
        <v>143</v>
      </c>
    </row>
    <row r="418" spans="2:65" s="1" customFormat="1" ht="28.9" customHeight="1">
      <c r="B418" s="33"/>
      <c r="C418" s="181" t="s">
        <v>806</v>
      </c>
      <c r="D418" s="181" t="s">
        <v>145</v>
      </c>
      <c r="E418" s="182" t="s">
        <v>807</v>
      </c>
      <c r="F418" s="183" t="s">
        <v>808</v>
      </c>
      <c r="G418" s="184" t="s">
        <v>225</v>
      </c>
      <c r="H418" s="185">
        <v>34.2</v>
      </c>
      <c r="I418" s="186"/>
      <c r="J418" s="187">
        <f>ROUND(I418*H418,2)</f>
        <v>0</v>
      </c>
      <c r="K418" s="183" t="s">
        <v>149</v>
      </c>
      <c r="L418" s="53"/>
      <c r="M418" s="188" t="s">
        <v>20</v>
      </c>
      <c r="N418" s="189" t="s">
        <v>46</v>
      </c>
      <c r="O418" s="34"/>
      <c r="P418" s="190">
        <f>O418*H418</f>
        <v>0</v>
      </c>
      <c r="Q418" s="190">
        <v>0.00617</v>
      </c>
      <c r="R418" s="190">
        <f>Q418*H418</f>
        <v>0.21101400000000003</v>
      </c>
      <c r="S418" s="190">
        <v>0</v>
      </c>
      <c r="T418" s="191">
        <f>S418*H418</f>
        <v>0</v>
      </c>
      <c r="AR418" s="16" t="s">
        <v>235</v>
      </c>
      <c r="AT418" s="16" t="s">
        <v>145</v>
      </c>
      <c r="AU418" s="16" t="s">
        <v>83</v>
      </c>
      <c r="AY418" s="16" t="s">
        <v>143</v>
      </c>
      <c r="BE418" s="192">
        <f>IF(N418="základní",J418,0)</f>
        <v>0</v>
      </c>
      <c r="BF418" s="192">
        <f>IF(N418="snížená",J418,0)</f>
        <v>0</v>
      </c>
      <c r="BG418" s="192">
        <f>IF(N418="zákl. přenesená",J418,0)</f>
        <v>0</v>
      </c>
      <c r="BH418" s="192">
        <f>IF(N418="sníž. přenesená",J418,0)</f>
        <v>0</v>
      </c>
      <c r="BI418" s="192">
        <f>IF(N418="nulová",J418,0)</f>
        <v>0</v>
      </c>
      <c r="BJ418" s="16" t="s">
        <v>23</v>
      </c>
      <c r="BK418" s="192">
        <f>ROUND(I418*H418,2)</f>
        <v>0</v>
      </c>
      <c r="BL418" s="16" t="s">
        <v>235</v>
      </c>
      <c r="BM418" s="16" t="s">
        <v>809</v>
      </c>
    </row>
    <row r="419" spans="2:47" s="1" customFormat="1" ht="54">
      <c r="B419" s="33"/>
      <c r="C419" s="55"/>
      <c r="D419" s="195" t="s">
        <v>152</v>
      </c>
      <c r="E419" s="55"/>
      <c r="F419" s="196" t="s">
        <v>810</v>
      </c>
      <c r="G419" s="55"/>
      <c r="H419" s="55"/>
      <c r="I419" s="151"/>
      <c r="J419" s="55"/>
      <c r="K419" s="55"/>
      <c r="L419" s="53"/>
      <c r="M419" s="70"/>
      <c r="N419" s="34"/>
      <c r="O419" s="34"/>
      <c r="P419" s="34"/>
      <c r="Q419" s="34"/>
      <c r="R419" s="34"/>
      <c r="S419" s="34"/>
      <c r="T419" s="71"/>
      <c r="AT419" s="16" t="s">
        <v>152</v>
      </c>
      <c r="AU419" s="16" t="s">
        <v>83</v>
      </c>
    </row>
    <row r="420" spans="2:51" s="11" customFormat="1" ht="13.5">
      <c r="B420" s="197"/>
      <c r="C420" s="198"/>
      <c r="D420" s="193" t="s">
        <v>158</v>
      </c>
      <c r="E420" s="199" t="s">
        <v>20</v>
      </c>
      <c r="F420" s="200" t="s">
        <v>811</v>
      </c>
      <c r="G420" s="198"/>
      <c r="H420" s="201">
        <v>34.2</v>
      </c>
      <c r="I420" s="202"/>
      <c r="J420" s="198"/>
      <c r="K420" s="198"/>
      <c r="L420" s="203"/>
      <c r="M420" s="204"/>
      <c r="N420" s="205"/>
      <c r="O420" s="205"/>
      <c r="P420" s="205"/>
      <c r="Q420" s="205"/>
      <c r="R420" s="205"/>
      <c r="S420" s="205"/>
      <c r="T420" s="206"/>
      <c r="AT420" s="207" t="s">
        <v>158</v>
      </c>
      <c r="AU420" s="207" t="s">
        <v>83</v>
      </c>
      <c r="AV420" s="11" t="s">
        <v>83</v>
      </c>
      <c r="AW420" s="11" t="s">
        <v>38</v>
      </c>
      <c r="AX420" s="11" t="s">
        <v>23</v>
      </c>
      <c r="AY420" s="207" t="s">
        <v>143</v>
      </c>
    </row>
    <row r="421" spans="2:65" s="1" customFormat="1" ht="28.9" customHeight="1">
      <c r="B421" s="33"/>
      <c r="C421" s="181" t="s">
        <v>812</v>
      </c>
      <c r="D421" s="181" t="s">
        <v>145</v>
      </c>
      <c r="E421" s="182" t="s">
        <v>813</v>
      </c>
      <c r="F421" s="183" t="s">
        <v>814</v>
      </c>
      <c r="G421" s="184" t="s">
        <v>225</v>
      </c>
      <c r="H421" s="185">
        <v>118</v>
      </c>
      <c r="I421" s="186"/>
      <c r="J421" s="187">
        <f>ROUND(I421*H421,2)</f>
        <v>0</v>
      </c>
      <c r="K421" s="183" t="s">
        <v>149</v>
      </c>
      <c r="L421" s="53"/>
      <c r="M421" s="188" t="s">
        <v>20</v>
      </c>
      <c r="N421" s="189" t="s">
        <v>46</v>
      </c>
      <c r="O421" s="34"/>
      <c r="P421" s="190">
        <f>O421*H421</f>
        <v>0</v>
      </c>
      <c r="Q421" s="190">
        <v>0.00617</v>
      </c>
      <c r="R421" s="190">
        <f>Q421*H421</f>
        <v>0.72806</v>
      </c>
      <c r="S421" s="190">
        <v>0</v>
      </c>
      <c r="T421" s="191">
        <f>S421*H421</f>
        <v>0</v>
      </c>
      <c r="AR421" s="16" t="s">
        <v>235</v>
      </c>
      <c r="AT421" s="16" t="s">
        <v>145</v>
      </c>
      <c r="AU421" s="16" t="s">
        <v>83</v>
      </c>
      <c r="AY421" s="16" t="s">
        <v>143</v>
      </c>
      <c r="BE421" s="192">
        <f>IF(N421="základní",J421,0)</f>
        <v>0</v>
      </c>
      <c r="BF421" s="192">
        <f>IF(N421="snížená",J421,0)</f>
        <v>0</v>
      </c>
      <c r="BG421" s="192">
        <f>IF(N421="zákl. přenesená",J421,0)</f>
        <v>0</v>
      </c>
      <c r="BH421" s="192">
        <f>IF(N421="sníž. přenesená",J421,0)</f>
        <v>0</v>
      </c>
      <c r="BI421" s="192">
        <f>IF(N421="nulová",J421,0)</f>
        <v>0</v>
      </c>
      <c r="BJ421" s="16" t="s">
        <v>23</v>
      </c>
      <c r="BK421" s="192">
        <f>ROUND(I421*H421,2)</f>
        <v>0</v>
      </c>
      <c r="BL421" s="16" t="s">
        <v>235</v>
      </c>
      <c r="BM421" s="16" t="s">
        <v>815</v>
      </c>
    </row>
    <row r="422" spans="2:47" s="1" customFormat="1" ht="54">
      <c r="B422" s="33"/>
      <c r="C422" s="55"/>
      <c r="D422" s="193" t="s">
        <v>152</v>
      </c>
      <c r="E422" s="55"/>
      <c r="F422" s="194" t="s">
        <v>810</v>
      </c>
      <c r="G422" s="55"/>
      <c r="H422" s="55"/>
      <c r="I422" s="151"/>
      <c r="J422" s="55"/>
      <c r="K422" s="55"/>
      <c r="L422" s="53"/>
      <c r="M422" s="70"/>
      <c r="N422" s="34"/>
      <c r="O422" s="34"/>
      <c r="P422" s="34"/>
      <c r="Q422" s="34"/>
      <c r="R422" s="34"/>
      <c r="S422" s="34"/>
      <c r="T422" s="71"/>
      <c r="AT422" s="16" t="s">
        <v>152</v>
      </c>
      <c r="AU422" s="16" t="s">
        <v>83</v>
      </c>
    </row>
    <row r="423" spans="2:65" s="1" customFormat="1" ht="40.15" customHeight="1">
      <c r="B423" s="33"/>
      <c r="C423" s="181" t="s">
        <v>816</v>
      </c>
      <c r="D423" s="181" t="s">
        <v>145</v>
      </c>
      <c r="E423" s="182" t="s">
        <v>817</v>
      </c>
      <c r="F423" s="183" t="s">
        <v>818</v>
      </c>
      <c r="G423" s="184" t="s">
        <v>231</v>
      </c>
      <c r="H423" s="185">
        <v>3.603</v>
      </c>
      <c r="I423" s="186"/>
      <c r="J423" s="187">
        <f>ROUND(I423*H423,2)</f>
        <v>0</v>
      </c>
      <c r="K423" s="183" t="s">
        <v>149</v>
      </c>
      <c r="L423" s="53"/>
      <c r="M423" s="188" t="s">
        <v>20</v>
      </c>
      <c r="N423" s="189" t="s">
        <v>46</v>
      </c>
      <c r="O423" s="34"/>
      <c r="P423" s="190">
        <f>O423*H423</f>
        <v>0</v>
      </c>
      <c r="Q423" s="190">
        <v>0</v>
      </c>
      <c r="R423" s="190">
        <f>Q423*H423</f>
        <v>0</v>
      </c>
      <c r="S423" s="190">
        <v>0</v>
      </c>
      <c r="T423" s="191">
        <f>S423*H423</f>
        <v>0</v>
      </c>
      <c r="AR423" s="16" t="s">
        <v>235</v>
      </c>
      <c r="AT423" s="16" t="s">
        <v>145</v>
      </c>
      <c r="AU423" s="16" t="s">
        <v>83</v>
      </c>
      <c r="AY423" s="16" t="s">
        <v>143</v>
      </c>
      <c r="BE423" s="192">
        <f>IF(N423="základní",J423,0)</f>
        <v>0</v>
      </c>
      <c r="BF423" s="192">
        <f>IF(N423="snížená",J423,0)</f>
        <v>0</v>
      </c>
      <c r="BG423" s="192">
        <f>IF(N423="zákl. přenesená",J423,0)</f>
        <v>0</v>
      </c>
      <c r="BH423" s="192">
        <f>IF(N423="sníž. přenesená",J423,0)</f>
        <v>0</v>
      </c>
      <c r="BI423" s="192">
        <f>IF(N423="nulová",J423,0)</f>
        <v>0</v>
      </c>
      <c r="BJ423" s="16" t="s">
        <v>23</v>
      </c>
      <c r="BK423" s="192">
        <f>ROUND(I423*H423,2)</f>
        <v>0</v>
      </c>
      <c r="BL423" s="16" t="s">
        <v>235</v>
      </c>
      <c r="BM423" s="16" t="s">
        <v>819</v>
      </c>
    </row>
    <row r="424" spans="2:47" s="1" customFormat="1" ht="135">
      <c r="B424" s="33"/>
      <c r="C424" s="55"/>
      <c r="D424" s="195" t="s">
        <v>152</v>
      </c>
      <c r="E424" s="55"/>
      <c r="F424" s="196" t="s">
        <v>456</v>
      </c>
      <c r="G424" s="55"/>
      <c r="H424" s="55"/>
      <c r="I424" s="151"/>
      <c r="J424" s="55"/>
      <c r="K424" s="55"/>
      <c r="L424" s="53"/>
      <c r="M424" s="70"/>
      <c r="N424" s="34"/>
      <c r="O424" s="34"/>
      <c r="P424" s="34"/>
      <c r="Q424" s="34"/>
      <c r="R424" s="34"/>
      <c r="S424" s="34"/>
      <c r="T424" s="71"/>
      <c r="AT424" s="16" t="s">
        <v>152</v>
      </c>
      <c r="AU424" s="16" t="s">
        <v>83</v>
      </c>
    </row>
    <row r="425" spans="2:63" s="10" customFormat="1" ht="29.85" customHeight="1">
      <c r="B425" s="164"/>
      <c r="C425" s="165"/>
      <c r="D425" s="178" t="s">
        <v>74</v>
      </c>
      <c r="E425" s="179" t="s">
        <v>820</v>
      </c>
      <c r="F425" s="179" t="s">
        <v>821</v>
      </c>
      <c r="G425" s="165"/>
      <c r="H425" s="165"/>
      <c r="I425" s="168"/>
      <c r="J425" s="180">
        <f>BK425</f>
        <v>0</v>
      </c>
      <c r="K425" s="165"/>
      <c r="L425" s="170"/>
      <c r="M425" s="171"/>
      <c r="N425" s="172"/>
      <c r="O425" s="172"/>
      <c r="P425" s="173">
        <f>SUM(P426:P428)</f>
        <v>0</v>
      </c>
      <c r="Q425" s="172"/>
      <c r="R425" s="173">
        <f>SUM(R426:R428)</f>
        <v>0.0061200000000000004</v>
      </c>
      <c r="S425" s="172"/>
      <c r="T425" s="174">
        <f>SUM(T426:T428)</f>
        <v>0</v>
      </c>
      <c r="AR425" s="175" t="s">
        <v>83</v>
      </c>
      <c r="AT425" s="176" t="s">
        <v>74</v>
      </c>
      <c r="AU425" s="176" t="s">
        <v>23</v>
      </c>
      <c r="AY425" s="175" t="s">
        <v>143</v>
      </c>
      <c r="BK425" s="177">
        <f>SUM(BK426:BK428)</f>
        <v>0</v>
      </c>
    </row>
    <row r="426" spans="2:65" s="1" customFormat="1" ht="20.45" customHeight="1">
      <c r="B426" s="33"/>
      <c r="C426" s="181" t="s">
        <v>822</v>
      </c>
      <c r="D426" s="181" t="s">
        <v>145</v>
      </c>
      <c r="E426" s="182" t="s">
        <v>823</v>
      </c>
      <c r="F426" s="183" t="s">
        <v>824</v>
      </c>
      <c r="G426" s="184" t="s">
        <v>148</v>
      </c>
      <c r="H426" s="185">
        <v>25.5</v>
      </c>
      <c r="I426" s="186"/>
      <c r="J426" s="187">
        <f>ROUND(I426*H426,2)</f>
        <v>0</v>
      </c>
      <c r="K426" s="183" t="s">
        <v>149</v>
      </c>
      <c r="L426" s="53"/>
      <c r="M426" s="188" t="s">
        <v>20</v>
      </c>
      <c r="N426" s="189" t="s">
        <v>46</v>
      </c>
      <c r="O426" s="34"/>
      <c r="P426" s="190">
        <f>O426*H426</f>
        <v>0</v>
      </c>
      <c r="Q426" s="190">
        <v>0.00012</v>
      </c>
      <c r="R426" s="190">
        <f>Q426*H426</f>
        <v>0.0030600000000000002</v>
      </c>
      <c r="S426" s="190">
        <v>0</v>
      </c>
      <c r="T426" s="191">
        <f>S426*H426</f>
        <v>0</v>
      </c>
      <c r="AR426" s="16" t="s">
        <v>235</v>
      </c>
      <c r="AT426" s="16" t="s">
        <v>145</v>
      </c>
      <c r="AU426" s="16" t="s">
        <v>83</v>
      </c>
      <c r="AY426" s="16" t="s">
        <v>143</v>
      </c>
      <c r="BE426" s="192">
        <f>IF(N426="základní",J426,0)</f>
        <v>0</v>
      </c>
      <c r="BF426" s="192">
        <f>IF(N426="snížená",J426,0)</f>
        <v>0</v>
      </c>
      <c r="BG426" s="192">
        <f>IF(N426="zákl. přenesená",J426,0)</f>
        <v>0</v>
      </c>
      <c r="BH426" s="192">
        <f>IF(N426="sníž. přenesená",J426,0)</f>
        <v>0</v>
      </c>
      <c r="BI426" s="192">
        <f>IF(N426="nulová",J426,0)</f>
        <v>0</v>
      </c>
      <c r="BJ426" s="16" t="s">
        <v>23</v>
      </c>
      <c r="BK426" s="192">
        <f>ROUND(I426*H426,2)</f>
        <v>0</v>
      </c>
      <c r="BL426" s="16" t="s">
        <v>235</v>
      </c>
      <c r="BM426" s="16" t="s">
        <v>825</v>
      </c>
    </row>
    <row r="427" spans="2:51" s="11" customFormat="1" ht="13.5">
      <c r="B427" s="197"/>
      <c r="C427" s="198"/>
      <c r="D427" s="193" t="s">
        <v>158</v>
      </c>
      <c r="E427" s="199" t="s">
        <v>20</v>
      </c>
      <c r="F427" s="200" t="s">
        <v>826</v>
      </c>
      <c r="G427" s="198"/>
      <c r="H427" s="201">
        <v>25.5</v>
      </c>
      <c r="I427" s="202"/>
      <c r="J427" s="198"/>
      <c r="K427" s="198"/>
      <c r="L427" s="203"/>
      <c r="M427" s="204"/>
      <c r="N427" s="205"/>
      <c r="O427" s="205"/>
      <c r="P427" s="205"/>
      <c r="Q427" s="205"/>
      <c r="R427" s="205"/>
      <c r="S427" s="205"/>
      <c r="T427" s="206"/>
      <c r="AT427" s="207" t="s">
        <v>158</v>
      </c>
      <c r="AU427" s="207" t="s">
        <v>83</v>
      </c>
      <c r="AV427" s="11" t="s">
        <v>83</v>
      </c>
      <c r="AW427" s="11" t="s">
        <v>38</v>
      </c>
      <c r="AX427" s="11" t="s">
        <v>23</v>
      </c>
      <c r="AY427" s="207" t="s">
        <v>143</v>
      </c>
    </row>
    <row r="428" spans="2:65" s="1" customFormat="1" ht="28.9" customHeight="1">
      <c r="B428" s="33"/>
      <c r="C428" s="181" t="s">
        <v>827</v>
      </c>
      <c r="D428" s="181" t="s">
        <v>145</v>
      </c>
      <c r="E428" s="182" t="s">
        <v>828</v>
      </c>
      <c r="F428" s="183" t="s">
        <v>829</v>
      </c>
      <c r="G428" s="184" t="s">
        <v>148</v>
      </c>
      <c r="H428" s="185">
        <v>25.5</v>
      </c>
      <c r="I428" s="186"/>
      <c r="J428" s="187">
        <f>ROUND(I428*H428,2)</f>
        <v>0</v>
      </c>
      <c r="K428" s="183" t="s">
        <v>149</v>
      </c>
      <c r="L428" s="53"/>
      <c r="M428" s="188" t="s">
        <v>20</v>
      </c>
      <c r="N428" s="189" t="s">
        <v>46</v>
      </c>
      <c r="O428" s="34"/>
      <c r="P428" s="190">
        <f>O428*H428</f>
        <v>0</v>
      </c>
      <c r="Q428" s="190">
        <v>0.00012</v>
      </c>
      <c r="R428" s="190">
        <f>Q428*H428</f>
        <v>0.0030600000000000002</v>
      </c>
      <c r="S428" s="190">
        <v>0</v>
      </c>
      <c r="T428" s="191">
        <f>S428*H428</f>
        <v>0</v>
      </c>
      <c r="AR428" s="16" t="s">
        <v>235</v>
      </c>
      <c r="AT428" s="16" t="s">
        <v>145</v>
      </c>
      <c r="AU428" s="16" t="s">
        <v>83</v>
      </c>
      <c r="AY428" s="16" t="s">
        <v>143</v>
      </c>
      <c r="BE428" s="192">
        <f>IF(N428="základní",J428,0)</f>
        <v>0</v>
      </c>
      <c r="BF428" s="192">
        <f>IF(N428="snížená",J428,0)</f>
        <v>0</v>
      </c>
      <c r="BG428" s="192">
        <f>IF(N428="zákl. přenesená",J428,0)</f>
        <v>0</v>
      </c>
      <c r="BH428" s="192">
        <f>IF(N428="sníž. přenesená",J428,0)</f>
        <v>0</v>
      </c>
      <c r="BI428" s="192">
        <f>IF(N428="nulová",J428,0)</f>
        <v>0</v>
      </c>
      <c r="BJ428" s="16" t="s">
        <v>23</v>
      </c>
      <c r="BK428" s="192">
        <f>ROUND(I428*H428,2)</f>
        <v>0</v>
      </c>
      <c r="BL428" s="16" t="s">
        <v>235</v>
      </c>
      <c r="BM428" s="16" t="s">
        <v>830</v>
      </c>
    </row>
    <row r="429" spans="2:63" s="10" customFormat="1" ht="29.85" customHeight="1">
      <c r="B429" s="164"/>
      <c r="C429" s="165"/>
      <c r="D429" s="178" t="s">
        <v>74</v>
      </c>
      <c r="E429" s="179" t="s">
        <v>831</v>
      </c>
      <c r="F429" s="179" t="s">
        <v>832</v>
      </c>
      <c r="G429" s="165"/>
      <c r="H429" s="165"/>
      <c r="I429" s="168"/>
      <c r="J429" s="180">
        <f>BK429</f>
        <v>0</v>
      </c>
      <c r="K429" s="165"/>
      <c r="L429" s="170"/>
      <c r="M429" s="171"/>
      <c r="N429" s="172"/>
      <c r="O429" s="172"/>
      <c r="P429" s="173">
        <f>SUM(P430:P438)</f>
        <v>0</v>
      </c>
      <c r="Q429" s="172"/>
      <c r="R429" s="173">
        <f>SUM(R430:R438)</f>
        <v>0.5386116</v>
      </c>
      <c r="S429" s="172"/>
      <c r="T429" s="174">
        <f>SUM(T430:T438)</f>
        <v>0.07502</v>
      </c>
      <c r="AR429" s="175" t="s">
        <v>83</v>
      </c>
      <c r="AT429" s="176" t="s">
        <v>74</v>
      </c>
      <c r="AU429" s="176" t="s">
        <v>23</v>
      </c>
      <c r="AY429" s="175" t="s">
        <v>143</v>
      </c>
      <c r="BK429" s="177">
        <f>SUM(BK430:BK438)</f>
        <v>0</v>
      </c>
    </row>
    <row r="430" spans="2:65" s="1" customFormat="1" ht="20.45" customHeight="1">
      <c r="B430" s="33"/>
      <c r="C430" s="181" t="s">
        <v>833</v>
      </c>
      <c r="D430" s="181" t="s">
        <v>145</v>
      </c>
      <c r="E430" s="182" t="s">
        <v>834</v>
      </c>
      <c r="F430" s="183" t="s">
        <v>835</v>
      </c>
      <c r="G430" s="184" t="s">
        <v>148</v>
      </c>
      <c r="H430" s="185">
        <v>242</v>
      </c>
      <c r="I430" s="186"/>
      <c r="J430" s="187">
        <f>ROUND(I430*H430,2)</f>
        <v>0</v>
      </c>
      <c r="K430" s="183" t="s">
        <v>149</v>
      </c>
      <c r="L430" s="53"/>
      <c r="M430" s="188" t="s">
        <v>20</v>
      </c>
      <c r="N430" s="189" t="s">
        <v>46</v>
      </c>
      <c r="O430" s="34"/>
      <c r="P430" s="190">
        <f>O430*H430</f>
        <v>0</v>
      </c>
      <c r="Q430" s="190">
        <v>0.001</v>
      </c>
      <c r="R430" s="190">
        <f>Q430*H430</f>
        <v>0.242</v>
      </c>
      <c r="S430" s="190">
        <v>0.00031</v>
      </c>
      <c r="T430" s="191">
        <f>S430*H430</f>
        <v>0.07502</v>
      </c>
      <c r="AR430" s="16" t="s">
        <v>235</v>
      </c>
      <c r="AT430" s="16" t="s">
        <v>145</v>
      </c>
      <c r="AU430" s="16" t="s">
        <v>83</v>
      </c>
      <c r="AY430" s="16" t="s">
        <v>143</v>
      </c>
      <c r="BE430" s="192">
        <f>IF(N430="základní",J430,0)</f>
        <v>0</v>
      </c>
      <c r="BF430" s="192">
        <f>IF(N430="snížená",J430,0)</f>
        <v>0</v>
      </c>
      <c r="BG430" s="192">
        <f>IF(N430="zákl. přenesená",J430,0)</f>
        <v>0</v>
      </c>
      <c r="BH430" s="192">
        <f>IF(N430="sníž. přenesená",J430,0)</f>
        <v>0</v>
      </c>
      <c r="BI430" s="192">
        <f>IF(N430="nulová",J430,0)</f>
        <v>0</v>
      </c>
      <c r="BJ430" s="16" t="s">
        <v>23</v>
      </c>
      <c r="BK430" s="192">
        <f>ROUND(I430*H430,2)</f>
        <v>0</v>
      </c>
      <c r="BL430" s="16" t="s">
        <v>235</v>
      </c>
      <c r="BM430" s="16" t="s">
        <v>836</v>
      </c>
    </row>
    <row r="431" spans="2:47" s="1" customFormat="1" ht="27">
      <c r="B431" s="33"/>
      <c r="C431" s="55"/>
      <c r="D431" s="193" t="s">
        <v>152</v>
      </c>
      <c r="E431" s="55"/>
      <c r="F431" s="194" t="s">
        <v>837</v>
      </c>
      <c r="G431" s="55"/>
      <c r="H431" s="55"/>
      <c r="I431" s="151"/>
      <c r="J431" s="55"/>
      <c r="K431" s="55"/>
      <c r="L431" s="53"/>
      <c r="M431" s="70"/>
      <c r="N431" s="34"/>
      <c r="O431" s="34"/>
      <c r="P431" s="34"/>
      <c r="Q431" s="34"/>
      <c r="R431" s="34"/>
      <c r="S431" s="34"/>
      <c r="T431" s="71"/>
      <c r="AT431" s="16" t="s">
        <v>152</v>
      </c>
      <c r="AU431" s="16" t="s">
        <v>83</v>
      </c>
    </row>
    <row r="432" spans="2:65" s="1" customFormat="1" ht="28.9" customHeight="1">
      <c r="B432" s="33"/>
      <c r="C432" s="181" t="s">
        <v>838</v>
      </c>
      <c r="D432" s="181" t="s">
        <v>145</v>
      </c>
      <c r="E432" s="182" t="s">
        <v>839</v>
      </c>
      <c r="F432" s="183" t="s">
        <v>840</v>
      </c>
      <c r="G432" s="184" t="s">
        <v>148</v>
      </c>
      <c r="H432" s="185">
        <v>242</v>
      </c>
      <c r="I432" s="186"/>
      <c r="J432" s="187">
        <f>ROUND(I432*H432,2)</f>
        <v>0</v>
      </c>
      <c r="K432" s="183" t="s">
        <v>149</v>
      </c>
      <c r="L432" s="53"/>
      <c r="M432" s="188" t="s">
        <v>20</v>
      </c>
      <c r="N432" s="189" t="s">
        <v>46</v>
      </c>
      <c r="O432" s="34"/>
      <c r="P432" s="190">
        <f>O432*H432</f>
        <v>0</v>
      </c>
      <c r="Q432" s="190">
        <v>0.0002</v>
      </c>
      <c r="R432" s="190">
        <f>Q432*H432</f>
        <v>0.048400000000000006</v>
      </c>
      <c r="S432" s="190">
        <v>0</v>
      </c>
      <c r="T432" s="191">
        <f>S432*H432</f>
        <v>0</v>
      </c>
      <c r="AR432" s="16" t="s">
        <v>235</v>
      </c>
      <c r="AT432" s="16" t="s">
        <v>145</v>
      </c>
      <c r="AU432" s="16" t="s">
        <v>83</v>
      </c>
      <c r="AY432" s="16" t="s">
        <v>143</v>
      </c>
      <c r="BE432" s="192">
        <f>IF(N432="základní",J432,0)</f>
        <v>0</v>
      </c>
      <c r="BF432" s="192">
        <f>IF(N432="snížená",J432,0)</f>
        <v>0</v>
      </c>
      <c r="BG432" s="192">
        <f>IF(N432="zákl. přenesená",J432,0)</f>
        <v>0</v>
      </c>
      <c r="BH432" s="192">
        <f>IF(N432="sníž. přenesená",J432,0)</f>
        <v>0</v>
      </c>
      <c r="BI432" s="192">
        <f>IF(N432="nulová",J432,0)</f>
        <v>0</v>
      </c>
      <c r="BJ432" s="16" t="s">
        <v>23</v>
      </c>
      <c r="BK432" s="192">
        <f>ROUND(I432*H432,2)</f>
        <v>0</v>
      </c>
      <c r="BL432" s="16" t="s">
        <v>235</v>
      </c>
      <c r="BM432" s="16" t="s">
        <v>841</v>
      </c>
    </row>
    <row r="433" spans="2:65" s="1" customFormat="1" ht="28.9" customHeight="1">
      <c r="B433" s="33"/>
      <c r="C433" s="181" t="s">
        <v>842</v>
      </c>
      <c r="D433" s="181" t="s">
        <v>145</v>
      </c>
      <c r="E433" s="182" t="s">
        <v>843</v>
      </c>
      <c r="F433" s="183" t="s">
        <v>844</v>
      </c>
      <c r="G433" s="184" t="s">
        <v>148</v>
      </c>
      <c r="H433" s="185">
        <v>954.66</v>
      </c>
      <c r="I433" s="186"/>
      <c r="J433" s="187">
        <f>ROUND(I433*H433,2)</f>
        <v>0</v>
      </c>
      <c r="K433" s="183" t="s">
        <v>149</v>
      </c>
      <c r="L433" s="53"/>
      <c r="M433" s="188" t="s">
        <v>20</v>
      </c>
      <c r="N433" s="189" t="s">
        <v>46</v>
      </c>
      <c r="O433" s="34"/>
      <c r="P433" s="190">
        <f>O433*H433</f>
        <v>0</v>
      </c>
      <c r="Q433" s="190">
        <v>0.00026</v>
      </c>
      <c r="R433" s="190">
        <f>Q433*H433</f>
        <v>0.24821159999999998</v>
      </c>
      <c r="S433" s="190">
        <v>0</v>
      </c>
      <c r="T433" s="191">
        <f>S433*H433</f>
        <v>0</v>
      </c>
      <c r="AR433" s="16" t="s">
        <v>235</v>
      </c>
      <c r="AT433" s="16" t="s">
        <v>145</v>
      </c>
      <c r="AU433" s="16" t="s">
        <v>83</v>
      </c>
      <c r="AY433" s="16" t="s">
        <v>143</v>
      </c>
      <c r="BE433" s="192">
        <f>IF(N433="základní",J433,0)</f>
        <v>0</v>
      </c>
      <c r="BF433" s="192">
        <f>IF(N433="snížená",J433,0)</f>
        <v>0</v>
      </c>
      <c r="BG433" s="192">
        <f>IF(N433="zákl. přenesená",J433,0)</f>
        <v>0</v>
      </c>
      <c r="BH433" s="192">
        <f>IF(N433="sníž. přenesená",J433,0)</f>
        <v>0</v>
      </c>
      <c r="BI433" s="192">
        <f>IF(N433="nulová",J433,0)</f>
        <v>0</v>
      </c>
      <c r="BJ433" s="16" t="s">
        <v>23</v>
      </c>
      <c r="BK433" s="192">
        <f>ROUND(I433*H433,2)</f>
        <v>0</v>
      </c>
      <c r="BL433" s="16" t="s">
        <v>235</v>
      </c>
      <c r="BM433" s="16" t="s">
        <v>845</v>
      </c>
    </row>
    <row r="434" spans="2:51" s="11" customFormat="1" ht="13.5">
      <c r="B434" s="197"/>
      <c r="C434" s="198"/>
      <c r="D434" s="195" t="s">
        <v>158</v>
      </c>
      <c r="E434" s="209" t="s">
        <v>20</v>
      </c>
      <c r="F434" s="210" t="s">
        <v>195</v>
      </c>
      <c r="G434" s="198"/>
      <c r="H434" s="211">
        <v>42.63</v>
      </c>
      <c r="I434" s="202"/>
      <c r="J434" s="198"/>
      <c r="K434" s="198"/>
      <c r="L434" s="203"/>
      <c r="M434" s="204"/>
      <c r="N434" s="205"/>
      <c r="O434" s="205"/>
      <c r="P434" s="205"/>
      <c r="Q434" s="205"/>
      <c r="R434" s="205"/>
      <c r="S434" s="205"/>
      <c r="T434" s="206"/>
      <c r="AT434" s="207" t="s">
        <v>158</v>
      </c>
      <c r="AU434" s="207" t="s">
        <v>83</v>
      </c>
      <c r="AV434" s="11" t="s">
        <v>83</v>
      </c>
      <c r="AW434" s="11" t="s">
        <v>38</v>
      </c>
      <c r="AX434" s="11" t="s">
        <v>75</v>
      </c>
      <c r="AY434" s="207" t="s">
        <v>143</v>
      </c>
    </row>
    <row r="435" spans="2:51" s="11" customFormat="1" ht="13.5">
      <c r="B435" s="197"/>
      <c r="C435" s="198"/>
      <c r="D435" s="195" t="s">
        <v>158</v>
      </c>
      <c r="E435" s="209" t="s">
        <v>20</v>
      </c>
      <c r="F435" s="210" t="s">
        <v>474</v>
      </c>
      <c r="G435" s="198"/>
      <c r="H435" s="211">
        <v>235.3</v>
      </c>
      <c r="I435" s="202"/>
      <c r="J435" s="198"/>
      <c r="K435" s="198"/>
      <c r="L435" s="203"/>
      <c r="M435" s="204"/>
      <c r="N435" s="205"/>
      <c r="O435" s="205"/>
      <c r="P435" s="205"/>
      <c r="Q435" s="205"/>
      <c r="R435" s="205"/>
      <c r="S435" s="205"/>
      <c r="T435" s="206"/>
      <c r="AT435" s="207" t="s">
        <v>158</v>
      </c>
      <c r="AU435" s="207" t="s">
        <v>83</v>
      </c>
      <c r="AV435" s="11" t="s">
        <v>83</v>
      </c>
      <c r="AW435" s="11" t="s">
        <v>38</v>
      </c>
      <c r="AX435" s="11" t="s">
        <v>75</v>
      </c>
      <c r="AY435" s="207" t="s">
        <v>143</v>
      </c>
    </row>
    <row r="436" spans="2:51" s="11" customFormat="1" ht="13.5">
      <c r="B436" s="197"/>
      <c r="C436" s="198"/>
      <c r="D436" s="195" t="s">
        <v>158</v>
      </c>
      <c r="E436" s="209" t="s">
        <v>20</v>
      </c>
      <c r="F436" s="210" t="s">
        <v>846</v>
      </c>
      <c r="G436" s="198"/>
      <c r="H436" s="211">
        <v>434</v>
      </c>
      <c r="I436" s="202"/>
      <c r="J436" s="198"/>
      <c r="K436" s="198"/>
      <c r="L436" s="203"/>
      <c r="M436" s="204"/>
      <c r="N436" s="205"/>
      <c r="O436" s="205"/>
      <c r="P436" s="205"/>
      <c r="Q436" s="205"/>
      <c r="R436" s="205"/>
      <c r="S436" s="205"/>
      <c r="T436" s="206"/>
      <c r="AT436" s="207" t="s">
        <v>158</v>
      </c>
      <c r="AU436" s="207" t="s">
        <v>83</v>
      </c>
      <c r="AV436" s="11" t="s">
        <v>83</v>
      </c>
      <c r="AW436" s="11" t="s">
        <v>38</v>
      </c>
      <c r="AX436" s="11" t="s">
        <v>75</v>
      </c>
      <c r="AY436" s="207" t="s">
        <v>143</v>
      </c>
    </row>
    <row r="437" spans="2:51" s="11" customFormat="1" ht="13.5">
      <c r="B437" s="197"/>
      <c r="C437" s="198"/>
      <c r="D437" s="195" t="s">
        <v>158</v>
      </c>
      <c r="E437" s="209" t="s">
        <v>20</v>
      </c>
      <c r="F437" s="210" t="s">
        <v>847</v>
      </c>
      <c r="G437" s="198"/>
      <c r="H437" s="211">
        <v>242.73</v>
      </c>
      <c r="I437" s="202"/>
      <c r="J437" s="198"/>
      <c r="K437" s="198"/>
      <c r="L437" s="203"/>
      <c r="M437" s="204"/>
      <c r="N437" s="205"/>
      <c r="O437" s="205"/>
      <c r="P437" s="205"/>
      <c r="Q437" s="205"/>
      <c r="R437" s="205"/>
      <c r="S437" s="205"/>
      <c r="T437" s="206"/>
      <c r="AT437" s="207" t="s">
        <v>158</v>
      </c>
      <c r="AU437" s="207" t="s">
        <v>83</v>
      </c>
      <c r="AV437" s="11" t="s">
        <v>83</v>
      </c>
      <c r="AW437" s="11" t="s">
        <v>38</v>
      </c>
      <c r="AX437" s="11" t="s">
        <v>75</v>
      </c>
      <c r="AY437" s="207" t="s">
        <v>143</v>
      </c>
    </row>
    <row r="438" spans="2:51" s="12" customFormat="1" ht="13.5">
      <c r="B438" s="212"/>
      <c r="C438" s="213"/>
      <c r="D438" s="195" t="s">
        <v>158</v>
      </c>
      <c r="E438" s="233" t="s">
        <v>20</v>
      </c>
      <c r="F438" s="234" t="s">
        <v>198</v>
      </c>
      <c r="G438" s="213"/>
      <c r="H438" s="235">
        <v>954.66</v>
      </c>
      <c r="I438" s="217"/>
      <c r="J438" s="213"/>
      <c r="K438" s="213"/>
      <c r="L438" s="218"/>
      <c r="M438" s="236"/>
      <c r="N438" s="237"/>
      <c r="O438" s="237"/>
      <c r="P438" s="237"/>
      <c r="Q438" s="237"/>
      <c r="R438" s="237"/>
      <c r="S438" s="237"/>
      <c r="T438" s="238"/>
      <c r="AT438" s="222" t="s">
        <v>158</v>
      </c>
      <c r="AU438" s="222" t="s">
        <v>83</v>
      </c>
      <c r="AV438" s="12" t="s">
        <v>150</v>
      </c>
      <c r="AW438" s="12" t="s">
        <v>38</v>
      </c>
      <c r="AX438" s="12" t="s">
        <v>23</v>
      </c>
      <c r="AY438" s="222" t="s">
        <v>143</v>
      </c>
    </row>
    <row r="439" spans="2:12" s="1" customFormat="1" ht="6.95" customHeight="1">
      <c r="B439" s="48"/>
      <c r="C439" s="49"/>
      <c r="D439" s="49"/>
      <c r="E439" s="49"/>
      <c r="F439" s="49"/>
      <c r="G439" s="49"/>
      <c r="H439" s="49"/>
      <c r="I439" s="127"/>
      <c r="J439" s="49"/>
      <c r="K439" s="49"/>
      <c r="L439" s="53"/>
    </row>
  </sheetData>
  <sheetProtection algorithmName="SHA-512" hashValue="Vepov14qUv03XpxgQlpnYNQa+iLsLGGvOKqRZyvOot8RcAy6ep0pDBzZABrnjAcT/A6TaKlFuHWaINCM2F9F0w==" saltValue="UlB9o3zxbclCF43CZA7lQA==" spinCount="100000" sheet="1" objects="1" scenarios="1" formatColumns="0" formatRows="0" sort="0" autoFilter="0"/>
  <autoFilter ref="C97:K97"/>
  <mergeCells count="9">
    <mergeCell ref="E88:H88"/>
    <mergeCell ref="E90:H90"/>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97"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274"/>
  <sheetViews>
    <sheetView showGridLines="0" workbookViewId="0" topLeftCell="A1">
      <pane ySplit="1" topLeftCell="A2" activePane="bottomLeft" state="frozen"/>
      <selection pane="bottomLeft" activeCell="A1" sqref="A1"/>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03"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14"/>
      <c r="B1" s="248"/>
      <c r="C1" s="248"/>
      <c r="D1" s="247" t="s">
        <v>1</v>
      </c>
      <c r="E1" s="248"/>
      <c r="F1" s="249" t="s">
        <v>1538</v>
      </c>
      <c r="G1" s="374" t="s">
        <v>1539</v>
      </c>
      <c r="H1" s="374"/>
      <c r="I1" s="254"/>
      <c r="J1" s="249" t="s">
        <v>1540</v>
      </c>
      <c r="K1" s="247" t="s">
        <v>96</v>
      </c>
      <c r="L1" s="249" t="s">
        <v>1541</v>
      </c>
      <c r="M1" s="249"/>
      <c r="N1" s="249"/>
      <c r="O1" s="249"/>
      <c r="P1" s="249"/>
      <c r="Q1" s="249"/>
      <c r="R1" s="249"/>
      <c r="S1" s="249"/>
      <c r="T1" s="249"/>
      <c r="U1" s="245"/>
      <c r="V1" s="245"/>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row>
    <row r="2" spans="3:46" ht="36.95" customHeight="1">
      <c r="L2" s="334"/>
      <c r="M2" s="334"/>
      <c r="N2" s="334"/>
      <c r="O2" s="334"/>
      <c r="P2" s="334"/>
      <c r="Q2" s="334"/>
      <c r="R2" s="334"/>
      <c r="S2" s="334"/>
      <c r="T2" s="334"/>
      <c r="U2" s="334"/>
      <c r="V2" s="334"/>
      <c r="AT2" s="16" t="s">
        <v>86</v>
      </c>
    </row>
    <row r="3" spans="2:46" ht="6.95" customHeight="1">
      <c r="B3" s="17"/>
      <c r="C3" s="18"/>
      <c r="D3" s="18"/>
      <c r="E3" s="18"/>
      <c r="F3" s="18"/>
      <c r="G3" s="18"/>
      <c r="H3" s="18"/>
      <c r="I3" s="104"/>
      <c r="J3" s="18"/>
      <c r="K3" s="19"/>
      <c r="AT3" s="16" t="s">
        <v>83</v>
      </c>
    </row>
    <row r="4" spans="2:46" ht="36.95" customHeight="1">
      <c r="B4" s="20"/>
      <c r="C4" s="21"/>
      <c r="D4" s="22" t="s">
        <v>97</v>
      </c>
      <c r="E4" s="21"/>
      <c r="F4" s="21"/>
      <c r="G4" s="21"/>
      <c r="H4" s="21"/>
      <c r="I4" s="105"/>
      <c r="J4" s="21"/>
      <c r="K4" s="23"/>
      <c r="M4" s="24" t="s">
        <v>10</v>
      </c>
      <c r="AT4" s="16" t="s">
        <v>4</v>
      </c>
    </row>
    <row r="5" spans="2:11" ht="6.95" customHeight="1">
      <c r="B5" s="20"/>
      <c r="C5" s="21"/>
      <c r="D5" s="21"/>
      <c r="E5" s="21"/>
      <c r="F5" s="21"/>
      <c r="G5" s="21"/>
      <c r="H5" s="21"/>
      <c r="I5" s="105"/>
      <c r="J5" s="21"/>
      <c r="K5" s="23"/>
    </row>
    <row r="6" spans="2:11" ht="15">
      <c r="B6" s="20"/>
      <c r="C6" s="21"/>
      <c r="D6" s="29" t="s">
        <v>16</v>
      </c>
      <c r="E6" s="21"/>
      <c r="F6" s="21"/>
      <c r="G6" s="21"/>
      <c r="H6" s="21"/>
      <c r="I6" s="105"/>
      <c r="J6" s="21"/>
      <c r="K6" s="23"/>
    </row>
    <row r="7" spans="2:11" ht="20.45" customHeight="1">
      <c r="B7" s="20"/>
      <c r="C7" s="21"/>
      <c r="D7" s="21"/>
      <c r="E7" s="375" t="str">
        <f>'Rekapitulace stavby'!K6</f>
        <v>Šatny VPP Č. Lípa</v>
      </c>
      <c r="F7" s="366"/>
      <c r="G7" s="366"/>
      <c r="H7" s="366"/>
      <c r="I7" s="105"/>
      <c r="J7" s="21"/>
      <c r="K7" s="23"/>
    </row>
    <row r="8" spans="2:11" s="1" customFormat="1" ht="15">
      <c r="B8" s="33"/>
      <c r="C8" s="34"/>
      <c r="D8" s="29" t="s">
        <v>98</v>
      </c>
      <c r="E8" s="34"/>
      <c r="F8" s="34"/>
      <c r="G8" s="34"/>
      <c r="H8" s="34"/>
      <c r="I8" s="106"/>
      <c r="J8" s="34"/>
      <c r="K8" s="37"/>
    </row>
    <row r="9" spans="2:11" s="1" customFormat="1" ht="36.95" customHeight="1">
      <c r="B9" s="33"/>
      <c r="C9" s="34"/>
      <c r="D9" s="34"/>
      <c r="E9" s="376" t="s">
        <v>848</v>
      </c>
      <c r="F9" s="350"/>
      <c r="G9" s="350"/>
      <c r="H9" s="350"/>
      <c r="I9" s="106"/>
      <c r="J9" s="34"/>
      <c r="K9" s="37"/>
    </row>
    <row r="10" spans="2:11" s="1" customFormat="1" ht="13.5">
      <c r="B10" s="33"/>
      <c r="C10" s="34"/>
      <c r="D10" s="34"/>
      <c r="E10" s="34"/>
      <c r="F10" s="34"/>
      <c r="G10" s="34"/>
      <c r="H10" s="34"/>
      <c r="I10" s="106"/>
      <c r="J10" s="34"/>
      <c r="K10" s="37"/>
    </row>
    <row r="11" spans="2:11" s="1" customFormat="1" ht="14.45" customHeight="1">
      <c r="B11" s="33"/>
      <c r="C11" s="34"/>
      <c r="D11" s="29" t="s">
        <v>19</v>
      </c>
      <c r="E11" s="34"/>
      <c r="F11" s="27" t="s">
        <v>20</v>
      </c>
      <c r="G11" s="34"/>
      <c r="H11" s="34"/>
      <c r="I11" s="107" t="s">
        <v>21</v>
      </c>
      <c r="J11" s="27" t="s">
        <v>20</v>
      </c>
      <c r="K11" s="37"/>
    </row>
    <row r="12" spans="2:11" s="1" customFormat="1" ht="14.45" customHeight="1">
      <c r="B12" s="33"/>
      <c r="C12" s="34"/>
      <c r="D12" s="29" t="s">
        <v>24</v>
      </c>
      <c r="E12" s="34"/>
      <c r="F12" s="27" t="s">
        <v>25</v>
      </c>
      <c r="G12" s="34"/>
      <c r="H12" s="34"/>
      <c r="I12" s="107" t="s">
        <v>26</v>
      </c>
      <c r="J12" s="108" t="str">
        <f>'Rekapitulace stavby'!AN8</f>
        <v>3. 10. 2016</v>
      </c>
      <c r="K12" s="37"/>
    </row>
    <row r="13" spans="2:11" s="1" customFormat="1" ht="10.9" customHeight="1">
      <c r="B13" s="33"/>
      <c r="C13" s="34"/>
      <c r="D13" s="34"/>
      <c r="E13" s="34"/>
      <c r="F13" s="34"/>
      <c r="G13" s="34"/>
      <c r="H13" s="34"/>
      <c r="I13" s="106"/>
      <c r="J13" s="34"/>
      <c r="K13" s="37"/>
    </row>
    <row r="14" spans="2:11" s="1" customFormat="1" ht="14.45" customHeight="1">
      <c r="B14" s="33"/>
      <c r="C14" s="34"/>
      <c r="D14" s="29" t="s">
        <v>30</v>
      </c>
      <c r="E14" s="34"/>
      <c r="F14" s="34"/>
      <c r="G14" s="34"/>
      <c r="H14" s="34"/>
      <c r="I14" s="107" t="s">
        <v>31</v>
      </c>
      <c r="J14" s="27" t="s">
        <v>20</v>
      </c>
      <c r="K14" s="37"/>
    </row>
    <row r="15" spans="2:11" s="1" customFormat="1" ht="18" customHeight="1">
      <c r="B15" s="33"/>
      <c r="C15" s="34"/>
      <c r="D15" s="34"/>
      <c r="E15" s="27" t="s">
        <v>32</v>
      </c>
      <c r="F15" s="34"/>
      <c r="G15" s="34"/>
      <c r="H15" s="34"/>
      <c r="I15" s="107" t="s">
        <v>33</v>
      </c>
      <c r="J15" s="27" t="s">
        <v>20</v>
      </c>
      <c r="K15" s="37"/>
    </row>
    <row r="16" spans="2:11" s="1" customFormat="1" ht="6.95" customHeight="1">
      <c r="B16" s="33"/>
      <c r="C16" s="34"/>
      <c r="D16" s="34"/>
      <c r="E16" s="34"/>
      <c r="F16" s="34"/>
      <c r="G16" s="34"/>
      <c r="H16" s="34"/>
      <c r="I16" s="106"/>
      <c r="J16" s="34"/>
      <c r="K16" s="37"/>
    </row>
    <row r="17" spans="2:11" s="1" customFormat="1" ht="14.45" customHeight="1">
      <c r="B17" s="33"/>
      <c r="C17" s="34"/>
      <c r="D17" s="29" t="s">
        <v>34</v>
      </c>
      <c r="E17" s="34"/>
      <c r="F17" s="34"/>
      <c r="G17" s="34"/>
      <c r="H17" s="34"/>
      <c r="I17" s="107" t="s">
        <v>31</v>
      </c>
      <c r="J17" s="27" t="str">
        <f>IF('Rekapitulace stavby'!AN13="Vyplň údaj","",IF('Rekapitulace stavby'!AN13="","",'Rekapitulace stavby'!AN13))</f>
        <v/>
      </c>
      <c r="K17" s="37"/>
    </row>
    <row r="18" spans="2:11" s="1" customFormat="1" ht="18" customHeight="1">
      <c r="B18" s="33"/>
      <c r="C18" s="34"/>
      <c r="D18" s="34"/>
      <c r="E18" s="27" t="str">
        <f>IF('Rekapitulace stavby'!E14="Vyplň údaj","",IF('Rekapitulace stavby'!E14="","",'Rekapitulace stavby'!E14))</f>
        <v/>
      </c>
      <c r="F18" s="34"/>
      <c r="G18" s="34"/>
      <c r="H18" s="34"/>
      <c r="I18" s="107" t="s">
        <v>33</v>
      </c>
      <c r="J18" s="27" t="str">
        <f>IF('Rekapitulace stavby'!AN14="Vyplň údaj","",IF('Rekapitulace stavby'!AN14="","",'Rekapitulace stavby'!AN14))</f>
        <v/>
      </c>
      <c r="K18" s="37"/>
    </row>
    <row r="19" spans="2:11" s="1" customFormat="1" ht="6.95" customHeight="1">
      <c r="B19" s="33"/>
      <c r="C19" s="34"/>
      <c r="D19" s="34"/>
      <c r="E19" s="34"/>
      <c r="F19" s="34"/>
      <c r="G19" s="34"/>
      <c r="H19" s="34"/>
      <c r="I19" s="106"/>
      <c r="J19" s="34"/>
      <c r="K19" s="37"/>
    </row>
    <row r="20" spans="2:11" s="1" customFormat="1" ht="14.45" customHeight="1">
      <c r="B20" s="33"/>
      <c r="C20" s="34"/>
      <c r="D20" s="29" t="s">
        <v>36</v>
      </c>
      <c r="E20" s="34"/>
      <c r="F20" s="34"/>
      <c r="G20" s="34"/>
      <c r="H20" s="34"/>
      <c r="I20" s="107" t="s">
        <v>31</v>
      </c>
      <c r="J20" s="27" t="str">
        <f>IF('Rekapitulace stavby'!AN16="","",'Rekapitulace stavby'!AN16)</f>
        <v/>
      </c>
      <c r="K20" s="37"/>
    </row>
    <row r="21" spans="2:11" s="1" customFormat="1" ht="18" customHeight="1">
      <c r="B21" s="33"/>
      <c r="C21" s="34"/>
      <c r="D21" s="34"/>
      <c r="E21" s="27" t="str">
        <f>IF('Rekapitulace stavby'!E17="","",'Rekapitulace stavby'!E17)</f>
        <v xml:space="preserve"> </v>
      </c>
      <c r="F21" s="34"/>
      <c r="G21" s="34"/>
      <c r="H21" s="34"/>
      <c r="I21" s="107" t="s">
        <v>33</v>
      </c>
      <c r="J21" s="27" t="str">
        <f>IF('Rekapitulace stavby'!AN17="","",'Rekapitulace stavby'!AN17)</f>
        <v/>
      </c>
      <c r="K21" s="37"/>
    </row>
    <row r="22" spans="2:11" s="1" customFormat="1" ht="6.95" customHeight="1">
      <c r="B22" s="33"/>
      <c r="C22" s="34"/>
      <c r="D22" s="34"/>
      <c r="E22" s="34"/>
      <c r="F22" s="34"/>
      <c r="G22" s="34"/>
      <c r="H22" s="34"/>
      <c r="I22" s="106"/>
      <c r="J22" s="34"/>
      <c r="K22" s="37"/>
    </row>
    <row r="23" spans="2:11" s="1" customFormat="1" ht="14.45" customHeight="1">
      <c r="B23" s="33"/>
      <c r="C23" s="34"/>
      <c r="D23" s="29" t="s">
        <v>39</v>
      </c>
      <c r="E23" s="34"/>
      <c r="F23" s="34"/>
      <c r="G23" s="34"/>
      <c r="H23" s="34"/>
      <c r="I23" s="106"/>
      <c r="J23" s="34"/>
      <c r="K23" s="37"/>
    </row>
    <row r="24" spans="2:11" s="6" customFormat="1" ht="20.45" customHeight="1">
      <c r="B24" s="109"/>
      <c r="C24" s="110"/>
      <c r="D24" s="110"/>
      <c r="E24" s="369" t="s">
        <v>20</v>
      </c>
      <c r="F24" s="377"/>
      <c r="G24" s="377"/>
      <c r="H24" s="377"/>
      <c r="I24" s="111"/>
      <c r="J24" s="110"/>
      <c r="K24" s="112"/>
    </row>
    <row r="25" spans="2:11" s="1" customFormat="1" ht="6.95" customHeight="1">
      <c r="B25" s="33"/>
      <c r="C25" s="34"/>
      <c r="D25" s="34"/>
      <c r="E25" s="34"/>
      <c r="F25" s="34"/>
      <c r="G25" s="34"/>
      <c r="H25" s="34"/>
      <c r="I25" s="106"/>
      <c r="J25" s="34"/>
      <c r="K25" s="37"/>
    </row>
    <row r="26" spans="2:11" s="1" customFormat="1" ht="6.95" customHeight="1">
      <c r="B26" s="33"/>
      <c r="C26" s="34"/>
      <c r="D26" s="78"/>
      <c r="E26" s="78"/>
      <c r="F26" s="78"/>
      <c r="G26" s="78"/>
      <c r="H26" s="78"/>
      <c r="I26" s="113"/>
      <c r="J26" s="78"/>
      <c r="K26" s="114"/>
    </row>
    <row r="27" spans="2:11" s="1" customFormat="1" ht="25.35" customHeight="1">
      <c r="B27" s="33"/>
      <c r="C27" s="34"/>
      <c r="D27" s="115" t="s">
        <v>41</v>
      </c>
      <c r="E27" s="34"/>
      <c r="F27" s="34"/>
      <c r="G27" s="34"/>
      <c r="H27" s="34"/>
      <c r="I27" s="106"/>
      <c r="J27" s="116">
        <f>ROUND(J87,2)</f>
        <v>0</v>
      </c>
      <c r="K27" s="37"/>
    </row>
    <row r="28" spans="2:11" s="1" customFormat="1" ht="6.95" customHeight="1">
      <c r="B28" s="33"/>
      <c r="C28" s="34"/>
      <c r="D28" s="78"/>
      <c r="E28" s="78"/>
      <c r="F28" s="78"/>
      <c r="G28" s="78"/>
      <c r="H28" s="78"/>
      <c r="I28" s="113"/>
      <c r="J28" s="78"/>
      <c r="K28" s="114"/>
    </row>
    <row r="29" spans="2:11" s="1" customFormat="1" ht="14.45" customHeight="1">
      <c r="B29" s="33"/>
      <c r="C29" s="34"/>
      <c r="D29" s="34"/>
      <c r="E29" s="34"/>
      <c r="F29" s="38" t="s">
        <v>43</v>
      </c>
      <c r="G29" s="34"/>
      <c r="H29" s="34"/>
      <c r="I29" s="117" t="s">
        <v>42</v>
      </c>
      <c r="J29" s="38" t="s">
        <v>44</v>
      </c>
      <c r="K29" s="37"/>
    </row>
    <row r="30" spans="2:11" s="1" customFormat="1" ht="14.45" customHeight="1">
      <c r="B30" s="33"/>
      <c r="C30" s="34"/>
      <c r="D30" s="41" t="s">
        <v>45</v>
      </c>
      <c r="E30" s="41" t="s">
        <v>46</v>
      </c>
      <c r="F30" s="118">
        <f>ROUND(SUM(BE87:BE273),2)</f>
        <v>0</v>
      </c>
      <c r="G30" s="34"/>
      <c r="H30" s="34"/>
      <c r="I30" s="119">
        <v>0.21</v>
      </c>
      <c r="J30" s="118">
        <f>ROUND(ROUND((SUM(BE87:BE273)),2)*I30,2)</f>
        <v>0</v>
      </c>
      <c r="K30" s="37"/>
    </row>
    <row r="31" spans="2:11" s="1" customFormat="1" ht="14.45" customHeight="1">
      <c r="B31" s="33"/>
      <c r="C31" s="34"/>
      <c r="D31" s="34"/>
      <c r="E31" s="41" t="s">
        <v>47</v>
      </c>
      <c r="F31" s="118">
        <f>ROUND(SUM(BF87:BF273),2)</f>
        <v>0</v>
      </c>
      <c r="G31" s="34"/>
      <c r="H31" s="34"/>
      <c r="I31" s="119">
        <v>0.15</v>
      </c>
      <c r="J31" s="118">
        <f>ROUND(ROUND((SUM(BF87:BF273)),2)*I31,2)</f>
        <v>0</v>
      </c>
      <c r="K31" s="37"/>
    </row>
    <row r="32" spans="2:11" s="1" customFormat="1" ht="14.45" customHeight="1" hidden="1">
      <c r="B32" s="33"/>
      <c r="C32" s="34"/>
      <c r="D32" s="34"/>
      <c r="E32" s="41" t="s">
        <v>48</v>
      </c>
      <c r="F32" s="118">
        <f>ROUND(SUM(BG87:BG273),2)</f>
        <v>0</v>
      </c>
      <c r="G32" s="34"/>
      <c r="H32" s="34"/>
      <c r="I32" s="119">
        <v>0.21</v>
      </c>
      <c r="J32" s="118">
        <v>0</v>
      </c>
      <c r="K32" s="37"/>
    </row>
    <row r="33" spans="2:11" s="1" customFormat="1" ht="14.45" customHeight="1" hidden="1">
      <c r="B33" s="33"/>
      <c r="C33" s="34"/>
      <c r="D33" s="34"/>
      <c r="E33" s="41" t="s">
        <v>49</v>
      </c>
      <c r="F33" s="118">
        <f>ROUND(SUM(BH87:BH273),2)</f>
        <v>0</v>
      </c>
      <c r="G33" s="34"/>
      <c r="H33" s="34"/>
      <c r="I33" s="119">
        <v>0.15</v>
      </c>
      <c r="J33" s="118">
        <v>0</v>
      </c>
      <c r="K33" s="37"/>
    </row>
    <row r="34" spans="2:11" s="1" customFormat="1" ht="14.45" customHeight="1" hidden="1">
      <c r="B34" s="33"/>
      <c r="C34" s="34"/>
      <c r="D34" s="34"/>
      <c r="E34" s="41" t="s">
        <v>50</v>
      </c>
      <c r="F34" s="118">
        <f>ROUND(SUM(BI87:BI273),2)</f>
        <v>0</v>
      </c>
      <c r="G34" s="34"/>
      <c r="H34" s="34"/>
      <c r="I34" s="119">
        <v>0</v>
      </c>
      <c r="J34" s="118">
        <v>0</v>
      </c>
      <c r="K34" s="37"/>
    </row>
    <row r="35" spans="2:11" s="1" customFormat="1" ht="6.95" customHeight="1">
      <c r="B35" s="33"/>
      <c r="C35" s="34"/>
      <c r="D35" s="34"/>
      <c r="E35" s="34"/>
      <c r="F35" s="34"/>
      <c r="G35" s="34"/>
      <c r="H35" s="34"/>
      <c r="I35" s="106"/>
      <c r="J35" s="34"/>
      <c r="K35" s="37"/>
    </row>
    <row r="36" spans="2:11" s="1" customFormat="1" ht="25.35" customHeight="1">
      <c r="B36" s="33"/>
      <c r="C36" s="120"/>
      <c r="D36" s="121" t="s">
        <v>51</v>
      </c>
      <c r="E36" s="72"/>
      <c r="F36" s="72"/>
      <c r="G36" s="122" t="s">
        <v>52</v>
      </c>
      <c r="H36" s="123" t="s">
        <v>53</v>
      </c>
      <c r="I36" s="124"/>
      <c r="J36" s="125">
        <f>SUM(J27:J34)</f>
        <v>0</v>
      </c>
      <c r="K36" s="126"/>
    </row>
    <row r="37" spans="2:11" s="1" customFormat="1" ht="14.45" customHeight="1">
      <c r="B37" s="48"/>
      <c r="C37" s="49"/>
      <c r="D37" s="49"/>
      <c r="E37" s="49"/>
      <c r="F37" s="49"/>
      <c r="G37" s="49"/>
      <c r="H37" s="49"/>
      <c r="I37" s="127"/>
      <c r="J37" s="49"/>
      <c r="K37" s="50"/>
    </row>
    <row r="41" spans="2:11" s="1" customFormat="1" ht="6.95" customHeight="1">
      <c r="B41" s="128"/>
      <c r="C41" s="129"/>
      <c r="D41" s="129"/>
      <c r="E41" s="129"/>
      <c r="F41" s="129"/>
      <c r="G41" s="129"/>
      <c r="H41" s="129"/>
      <c r="I41" s="130"/>
      <c r="J41" s="129"/>
      <c r="K41" s="131"/>
    </row>
    <row r="42" spans="2:11" s="1" customFormat="1" ht="36.95" customHeight="1">
      <c r="B42" s="33"/>
      <c r="C42" s="22" t="s">
        <v>100</v>
      </c>
      <c r="D42" s="34"/>
      <c r="E42" s="34"/>
      <c r="F42" s="34"/>
      <c r="G42" s="34"/>
      <c r="H42" s="34"/>
      <c r="I42" s="106"/>
      <c r="J42" s="34"/>
      <c r="K42" s="37"/>
    </row>
    <row r="43" spans="2:11" s="1" customFormat="1" ht="6.95" customHeight="1">
      <c r="B43" s="33"/>
      <c r="C43" s="34"/>
      <c r="D43" s="34"/>
      <c r="E43" s="34"/>
      <c r="F43" s="34"/>
      <c r="G43" s="34"/>
      <c r="H43" s="34"/>
      <c r="I43" s="106"/>
      <c r="J43" s="34"/>
      <c r="K43" s="37"/>
    </row>
    <row r="44" spans="2:11" s="1" customFormat="1" ht="14.45" customHeight="1">
      <c r="B44" s="33"/>
      <c r="C44" s="29" t="s">
        <v>16</v>
      </c>
      <c r="D44" s="34"/>
      <c r="E44" s="34"/>
      <c r="F44" s="34"/>
      <c r="G44" s="34"/>
      <c r="H44" s="34"/>
      <c r="I44" s="106"/>
      <c r="J44" s="34"/>
      <c r="K44" s="37"/>
    </row>
    <row r="45" spans="2:11" s="1" customFormat="1" ht="20.45" customHeight="1">
      <c r="B45" s="33"/>
      <c r="C45" s="34"/>
      <c r="D45" s="34"/>
      <c r="E45" s="375" t="str">
        <f>E7</f>
        <v>Šatny VPP Č. Lípa</v>
      </c>
      <c r="F45" s="350"/>
      <c r="G45" s="350"/>
      <c r="H45" s="350"/>
      <c r="I45" s="106"/>
      <c r="J45" s="34"/>
      <c r="K45" s="37"/>
    </row>
    <row r="46" spans="2:11" s="1" customFormat="1" ht="14.45" customHeight="1">
      <c r="B46" s="33"/>
      <c r="C46" s="29" t="s">
        <v>98</v>
      </c>
      <c r="D46" s="34"/>
      <c r="E46" s="34"/>
      <c r="F46" s="34"/>
      <c r="G46" s="34"/>
      <c r="H46" s="34"/>
      <c r="I46" s="106"/>
      <c r="J46" s="34"/>
      <c r="K46" s="37"/>
    </row>
    <row r="47" spans="2:11" s="1" customFormat="1" ht="22.15" customHeight="1">
      <c r="B47" s="33"/>
      <c r="C47" s="34"/>
      <c r="D47" s="34"/>
      <c r="E47" s="376" t="str">
        <f>E9</f>
        <v>20161003b - ZTI</v>
      </c>
      <c r="F47" s="350"/>
      <c r="G47" s="350"/>
      <c r="H47" s="350"/>
      <c r="I47" s="106"/>
      <c r="J47" s="34"/>
      <c r="K47" s="37"/>
    </row>
    <row r="48" spans="2:11" s="1" customFormat="1" ht="6.95" customHeight="1">
      <c r="B48" s="33"/>
      <c r="C48" s="34"/>
      <c r="D48" s="34"/>
      <c r="E48" s="34"/>
      <c r="F48" s="34"/>
      <c r="G48" s="34"/>
      <c r="H48" s="34"/>
      <c r="I48" s="106"/>
      <c r="J48" s="34"/>
      <c r="K48" s="37"/>
    </row>
    <row r="49" spans="2:11" s="1" customFormat="1" ht="18" customHeight="1">
      <c r="B49" s="33"/>
      <c r="C49" s="29" t="s">
        <v>24</v>
      </c>
      <c r="D49" s="34"/>
      <c r="E49" s="34"/>
      <c r="F49" s="27" t="str">
        <f>F12</f>
        <v>Č. Lípa</v>
      </c>
      <c r="G49" s="34"/>
      <c r="H49" s="34"/>
      <c r="I49" s="107" t="s">
        <v>26</v>
      </c>
      <c r="J49" s="108" t="str">
        <f>IF(J12="","",J12)</f>
        <v>3. 10. 2016</v>
      </c>
      <c r="K49" s="37"/>
    </row>
    <row r="50" spans="2:11" s="1" customFormat="1" ht="6.95" customHeight="1">
      <c r="B50" s="33"/>
      <c r="C50" s="34"/>
      <c r="D50" s="34"/>
      <c r="E50" s="34"/>
      <c r="F50" s="34"/>
      <c r="G50" s="34"/>
      <c r="H50" s="34"/>
      <c r="I50" s="106"/>
      <c r="J50" s="34"/>
      <c r="K50" s="37"/>
    </row>
    <row r="51" spans="2:11" s="1" customFormat="1" ht="15">
      <c r="B51" s="33"/>
      <c r="C51" s="29" t="s">
        <v>30</v>
      </c>
      <c r="D51" s="34"/>
      <c r="E51" s="34"/>
      <c r="F51" s="27" t="str">
        <f>E15</f>
        <v>Město Č. Lípa</v>
      </c>
      <c r="G51" s="34"/>
      <c r="H51" s="34"/>
      <c r="I51" s="107" t="s">
        <v>36</v>
      </c>
      <c r="J51" s="27" t="str">
        <f>E21</f>
        <v xml:space="preserve"> </v>
      </c>
      <c r="K51" s="37"/>
    </row>
    <row r="52" spans="2:11" s="1" customFormat="1" ht="14.45" customHeight="1">
      <c r="B52" s="33"/>
      <c r="C52" s="29" t="s">
        <v>34</v>
      </c>
      <c r="D52" s="34"/>
      <c r="E52" s="34"/>
      <c r="F52" s="27" t="str">
        <f>IF(E18="","",E18)</f>
        <v/>
      </c>
      <c r="G52" s="34"/>
      <c r="H52" s="34"/>
      <c r="I52" s="106"/>
      <c r="J52" s="34"/>
      <c r="K52" s="37"/>
    </row>
    <row r="53" spans="2:11" s="1" customFormat="1" ht="10.35" customHeight="1">
      <c r="B53" s="33"/>
      <c r="C53" s="34"/>
      <c r="D53" s="34"/>
      <c r="E53" s="34"/>
      <c r="F53" s="34"/>
      <c r="G53" s="34"/>
      <c r="H53" s="34"/>
      <c r="I53" s="106"/>
      <c r="J53" s="34"/>
      <c r="K53" s="37"/>
    </row>
    <row r="54" spans="2:11" s="1" customFormat="1" ht="29.25" customHeight="1">
      <c r="B54" s="33"/>
      <c r="C54" s="132" t="s">
        <v>101</v>
      </c>
      <c r="D54" s="120"/>
      <c r="E54" s="120"/>
      <c r="F54" s="120"/>
      <c r="G54" s="120"/>
      <c r="H54" s="120"/>
      <c r="I54" s="133"/>
      <c r="J54" s="134" t="s">
        <v>102</v>
      </c>
      <c r="K54" s="135"/>
    </row>
    <row r="55" spans="2:11" s="1" customFormat="1" ht="10.35" customHeight="1">
      <c r="B55" s="33"/>
      <c r="C55" s="34"/>
      <c r="D55" s="34"/>
      <c r="E55" s="34"/>
      <c r="F55" s="34"/>
      <c r="G55" s="34"/>
      <c r="H55" s="34"/>
      <c r="I55" s="106"/>
      <c r="J55" s="34"/>
      <c r="K55" s="37"/>
    </row>
    <row r="56" spans="2:47" s="1" customFormat="1" ht="29.25" customHeight="1">
      <c r="B56" s="33"/>
      <c r="C56" s="136" t="s">
        <v>103</v>
      </c>
      <c r="D56" s="34"/>
      <c r="E56" s="34"/>
      <c r="F56" s="34"/>
      <c r="G56" s="34"/>
      <c r="H56" s="34"/>
      <c r="I56" s="106"/>
      <c r="J56" s="116">
        <f>J87</f>
        <v>0</v>
      </c>
      <c r="K56" s="37"/>
      <c r="AU56" s="16" t="s">
        <v>104</v>
      </c>
    </row>
    <row r="57" spans="2:11" s="7" customFormat="1" ht="24.95" customHeight="1">
      <c r="B57" s="137"/>
      <c r="C57" s="138"/>
      <c r="D57" s="139" t="s">
        <v>105</v>
      </c>
      <c r="E57" s="140"/>
      <c r="F57" s="140"/>
      <c r="G57" s="140"/>
      <c r="H57" s="140"/>
      <c r="I57" s="141"/>
      <c r="J57" s="142">
        <f>J88</f>
        <v>0</v>
      </c>
      <c r="K57" s="143"/>
    </row>
    <row r="58" spans="2:11" s="8" customFormat="1" ht="19.9" customHeight="1">
      <c r="B58" s="144"/>
      <c r="C58" s="145"/>
      <c r="D58" s="146" t="s">
        <v>106</v>
      </c>
      <c r="E58" s="147"/>
      <c r="F58" s="147"/>
      <c r="G58" s="147"/>
      <c r="H58" s="147"/>
      <c r="I58" s="148"/>
      <c r="J58" s="149">
        <f>J89</f>
        <v>0</v>
      </c>
      <c r="K58" s="150"/>
    </row>
    <row r="59" spans="2:11" s="8" customFormat="1" ht="19.9" customHeight="1">
      <c r="B59" s="144"/>
      <c r="C59" s="145"/>
      <c r="D59" s="146" t="s">
        <v>849</v>
      </c>
      <c r="E59" s="147"/>
      <c r="F59" s="147"/>
      <c r="G59" s="147"/>
      <c r="H59" s="147"/>
      <c r="I59" s="148"/>
      <c r="J59" s="149">
        <f>J116</f>
        <v>0</v>
      </c>
      <c r="K59" s="150"/>
    </row>
    <row r="60" spans="2:11" s="8" customFormat="1" ht="19.9" customHeight="1">
      <c r="B60" s="144"/>
      <c r="C60" s="145"/>
      <c r="D60" s="146" t="s">
        <v>109</v>
      </c>
      <c r="E60" s="147"/>
      <c r="F60" s="147"/>
      <c r="G60" s="147"/>
      <c r="H60" s="147"/>
      <c r="I60" s="148"/>
      <c r="J60" s="149">
        <f>J122</f>
        <v>0</v>
      </c>
      <c r="K60" s="150"/>
    </row>
    <row r="61" spans="2:11" s="8" customFormat="1" ht="19.9" customHeight="1">
      <c r="B61" s="144"/>
      <c r="C61" s="145"/>
      <c r="D61" s="146" t="s">
        <v>850</v>
      </c>
      <c r="E61" s="147"/>
      <c r="F61" s="147"/>
      <c r="G61" s="147"/>
      <c r="H61" s="147"/>
      <c r="I61" s="148"/>
      <c r="J61" s="149">
        <f>J130</f>
        <v>0</v>
      </c>
      <c r="K61" s="150"/>
    </row>
    <row r="62" spans="2:11" s="8" customFormat="1" ht="19.9" customHeight="1">
      <c r="B62" s="144"/>
      <c r="C62" s="145"/>
      <c r="D62" s="146" t="s">
        <v>111</v>
      </c>
      <c r="E62" s="147"/>
      <c r="F62" s="147"/>
      <c r="G62" s="147"/>
      <c r="H62" s="147"/>
      <c r="I62" s="148"/>
      <c r="J62" s="149">
        <f>J157</f>
        <v>0</v>
      </c>
      <c r="K62" s="150"/>
    </row>
    <row r="63" spans="2:11" s="7" customFormat="1" ht="24.95" customHeight="1">
      <c r="B63" s="137"/>
      <c r="C63" s="138"/>
      <c r="D63" s="139" t="s">
        <v>114</v>
      </c>
      <c r="E63" s="140"/>
      <c r="F63" s="140"/>
      <c r="G63" s="140"/>
      <c r="H63" s="140"/>
      <c r="I63" s="141"/>
      <c r="J63" s="142">
        <f>J164</f>
        <v>0</v>
      </c>
      <c r="K63" s="143"/>
    </row>
    <row r="64" spans="2:11" s="8" customFormat="1" ht="19.9" customHeight="1">
      <c r="B64" s="144"/>
      <c r="C64" s="145"/>
      <c r="D64" s="146" t="s">
        <v>851</v>
      </c>
      <c r="E64" s="147"/>
      <c r="F64" s="147"/>
      <c r="G64" s="147"/>
      <c r="H64" s="147"/>
      <c r="I64" s="148"/>
      <c r="J64" s="149">
        <f>J165</f>
        <v>0</v>
      </c>
      <c r="K64" s="150"/>
    </row>
    <row r="65" spans="2:11" s="8" customFormat="1" ht="19.9" customHeight="1">
      <c r="B65" s="144"/>
      <c r="C65" s="145"/>
      <c r="D65" s="146" t="s">
        <v>117</v>
      </c>
      <c r="E65" s="147"/>
      <c r="F65" s="147"/>
      <c r="G65" s="147"/>
      <c r="H65" s="147"/>
      <c r="I65" s="148"/>
      <c r="J65" s="149">
        <f>J204</f>
        <v>0</v>
      </c>
      <c r="K65" s="150"/>
    </row>
    <row r="66" spans="2:11" s="8" customFormat="1" ht="19.9" customHeight="1">
      <c r="B66" s="144"/>
      <c r="C66" s="145"/>
      <c r="D66" s="146" t="s">
        <v>118</v>
      </c>
      <c r="E66" s="147"/>
      <c r="F66" s="147"/>
      <c r="G66" s="147"/>
      <c r="H66" s="147"/>
      <c r="I66" s="148"/>
      <c r="J66" s="149">
        <f>J235</f>
        <v>0</v>
      </c>
      <c r="K66" s="150"/>
    </row>
    <row r="67" spans="2:11" s="8" customFormat="1" ht="19.9" customHeight="1">
      <c r="B67" s="144"/>
      <c r="C67" s="145"/>
      <c r="D67" s="146" t="s">
        <v>852</v>
      </c>
      <c r="E67" s="147"/>
      <c r="F67" s="147"/>
      <c r="G67" s="147"/>
      <c r="H67" s="147"/>
      <c r="I67" s="148"/>
      <c r="J67" s="149">
        <f>J263</f>
        <v>0</v>
      </c>
      <c r="K67" s="150"/>
    </row>
    <row r="68" spans="2:11" s="1" customFormat="1" ht="21.75" customHeight="1">
      <c r="B68" s="33"/>
      <c r="C68" s="34"/>
      <c r="D68" s="34"/>
      <c r="E68" s="34"/>
      <c r="F68" s="34"/>
      <c r="G68" s="34"/>
      <c r="H68" s="34"/>
      <c r="I68" s="106"/>
      <c r="J68" s="34"/>
      <c r="K68" s="37"/>
    </row>
    <row r="69" spans="2:11" s="1" customFormat="1" ht="6.95" customHeight="1">
      <c r="B69" s="48"/>
      <c r="C69" s="49"/>
      <c r="D69" s="49"/>
      <c r="E69" s="49"/>
      <c r="F69" s="49"/>
      <c r="G69" s="49"/>
      <c r="H69" s="49"/>
      <c r="I69" s="127"/>
      <c r="J69" s="49"/>
      <c r="K69" s="50"/>
    </row>
    <row r="73" spans="2:12" s="1" customFormat="1" ht="6.95" customHeight="1">
      <c r="B73" s="51"/>
      <c r="C73" s="52"/>
      <c r="D73" s="52"/>
      <c r="E73" s="52"/>
      <c r="F73" s="52"/>
      <c r="G73" s="52"/>
      <c r="H73" s="52"/>
      <c r="I73" s="130"/>
      <c r="J73" s="52"/>
      <c r="K73" s="52"/>
      <c r="L73" s="53"/>
    </row>
    <row r="74" spans="2:12" s="1" customFormat="1" ht="36.95" customHeight="1">
      <c r="B74" s="33"/>
      <c r="C74" s="54" t="s">
        <v>127</v>
      </c>
      <c r="D74" s="55"/>
      <c r="E74" s="55"/>
      <c r="F74" s="55"/>
      <c r="G74" s="55"/>
      <c r="H74" s="55"/>
      <c r="I74" s="151"/>
      <c r="J74" s="55"/>
      <c r="K74" s="55"/>
      <c r="L74" s="53"/>
    </row>
    <row r="75" spans="2:12" s="1" customFormat="1" ht="6.95" customHeight="1">
      <c r="B75" s="33"/>
      <c r="C75" s="55"/>
      <c r="D75" s="55"/>
      <c r="E75" s="55"/>
      <c r="F75" s="55"/>
      <c r="G75" s="55"/>
      <c r="H75" s="55"/>
      <c r="I75" s="151"/>
      <c r="J75" s="55"/>
      <c r="K75" s="55"/>
      <c r="L75" s="53"/>
    </row>
    <row r="76" spans="2:12" s="1" customFormat="1" ht="14.45" customHeight="1">
      <c r="B76" s="33"/>
      <c r="C76" s="57" t="s">
        <v>16</v>
      </c>
      <c r="D76" s="55"/>
      <c r="E76" s="55"/>
      <c r="F76" s="55"/>
      <c r="G76" s="55"/>
      <c r="H76" s="55"/>
      <c r="I76" s="151"/>
      <c r="J76" s="55"/>
      <c r="K76" s="55"/>
      <c r="L76" s="53"/>
    </row>
    <row r="77" spans="2:12" s="1" customFormat="1" ht="20.45" customHeight="1">
      <c r="B77" s="33"/>
      <c r="C77" s="55"/>
      <c r="D77" s="55"/>
      <c r="E77" s="373" t="str">
        <f>E7</f>
        <v>Šatny VPP Č. Lípa</v>
      </c>
      <c r="F77" s="343"/>
      <c r="G77" s="343"/>
      <c r="H77" s="343"/>
      <c r="I77" s="151"/>
      <c r="J77" s="55"/>
      <c r="K77" s="55"/>
      <c r="L77" s="53"/>
    </row>
    <row r="78" spans="2:12" s="1" customFormat="1" ht="14.45" customHeight="1">
      <c r="B78" s="33"/>
      <c r="C78" s="57" t="s">
        <v>98</v>
      </c>
      <c r="D78" s="55"/>
      <c r="E78" s="55"/>
      <c r="F78" s="55"/>
      <c r="G78" s="55"/>
      <c r="H78" s="55"/>
      <c r="I78" s="151"/>
      <c r="J78" s="55"/>
      <c r="K78" s="55"/>
      <c r="L78" s="53"/>
    </row>
    <row r="79" spans="2:12" s="1" customFormat="1" ht="22.15" customHeight="1">
      <c r="B79" s="33"/>
      <c r="C79" s="55"/>
      <c r="D79" s="55"/>
      <c r="E79" s="340" t="str">
        <f>E9</f>
        <v>20161003b - ZTI</v>
      </c>
      <c r="F79" s="343"/>
      <c r="G79" s="343"/>
      <c r="H79" s="343"/>
      <c r="I79" s="151"/>
      <c r="J79" s="55"/>
      <c r="K79" s="55"/>
      <c r="L79" s="53"/>
    </row>
    <row r="80" spans="2:12" s="1" customFormat="1" ht="6.95" customHeight="1">
      <c r="B80" s="33"/>
      <c r="C80" s="55"/>
      <c r="D80" s="55"/>
      <c r="E80" s="55"/>
      <c r="F80" s="55"/>
      <c r="G80" s="55"/>
      <c r="H80" s="55"/>
      <c r="I80" s="151"/>
      <c r="J80" s="55"/>
      <c r="K80" s="55"/>
      <c r="L80" s="53"/>
    </row>
    <row r="81" spans="2:12" s="1" customFormat="1" ht="18" customHeight="1">
      <c r="B81" s="33"/>
      <c r="C81" s="57" t="s">
        <v>24</v>
      </c>
      <c r="D81" s="55"/>
      <c r="E81" s="55"/>
      <c r="F81" s="152" t="str">
        <f>F12</f>
        <v>Č. Lípa</v>
      </c>
      <c r="G81" s="55"/>
      <c r="H81" s="55"/>
      <c r="I81" s="153" t="s">
        <v>26</v>
      </c>
      <c r="J81" s="65" t="str">
        <f>IF(J12="","",J12)</f>
        <v>3. 10. 2016</v>
      </c>
      <c r="K81" s="55"/>
      <c r="L81" s="53"/>
    </row>
    <row r="82" spans="2:12" s="1" customFormat="1" ht="6.95" customHeight="1">
      <c r="B82" s="33"/>
      <c r="C82" s="55"/>
      <c r="D82" s="55"/>
      <c r="E82" s="55"/>
      <c r="F82" s="55"/>
      <c r="G82" s="55"/>
      <c r="H82" s="55"/>
      <c r="I82" s="151"/>
      <c r="J82" s="55"/>
      <c r="K82" s="55"/>
      <c r="L82" s="53"/>
    </row>
    <row r="83" spans="2:12" s="1" customFormat="1" ht="15">
      <c r="B83" s="33"/>
      <c r="C83" s="57" t="s">
        <v>30</v>
      </c>
      <c r="D83" s="55"/>
      <c r="E83" s="55"/>
      <c r="F83" s="152" t="str">
        <f>E15</f>
        <v>Město Č. Lípa</v>
      </c>
      <c r="G83" s="55"/>
      <c r="H83" s="55"/>
      <c r="I83" s="153" t="s">
        <v>36</v>
      </c>
      <c r="J83" s="152" t="str">
        <f>E21</f>
        <v xml:space="preserve"> </v>
      </c>
      <c r="K83" s="55"/>
      <c r="L83" s="53"/>
    </row>
    <row r="84" spans="2:12" s="1" customFormat="1" ht="14.45" customHeight="1">
      <c r="B84" s="33"/>
      <c r="C84" s="57" t="s">
        <v>34</v>
      </c>
      <c r="D84" s="55"/>
      <c r="E84" s="55"/>
      <c r="F84" s="152" t="str">
        <f>IF(E18="","",E18)</f>
        <v/>
      </c>
      <c r="G84" s="55"/>
      <c r="H84" s="55"/>
      <c r="I84" s="151"/>
      <c r="J84" s="55"/>
      <c r="K84" s="55"/>
      <c r="L84" s="53"/>
    </row>
    <row r="85" spans="2:12" s="1" customFormat="1" ht="10.35" customHeight="1">
      <c r="B85" s="33"/>
      <c r="C85" s="55"/>
      <c r="D85" s="55"/>
      <c r="E85" s="55"/>
      <c r="F85" s="55"/>
      <c r="G85" s="55"/>
      <c r="H85" s="55"/>
      <c r="I85" s="151"/>
      <c r="J85" s="55"/>
      <c r="K85" s="55"/>
      <c r="L85" s="53"/>
    </row>
    <row r="86" spans="2:20" s="9" customFormat="1" ht="29.25" customHeight="1">
      <c r="B86" s="154"/>
      <c r="C86" s="155" t="s">
        <v>128</v>
      </c>
      <c r="D86" s="156" t="s">
        <v>60</v>
      </c>
      <c r="E86" s="156" t="s">
        <v>56</v>
      </c>
      <c r="F86" s="156" t="s">
        <v>129</v>
      </c>
      <c r="G86" s="156" t="s">
        <v>130</v>
      </c>
      <c r="H86" s="156" t="s">
        <v>131</v>
      </c>
      <c r="I86" s="157" t="s">
        <v>132</v>
      </c>
      <c r="J86" s="156" t="s">
        <v>102</v>
      </c>
      <c r="K86" s="158" t="s">
        <v>133</v>
      </c>
      <c r="L86" s="159"/>
      <c r="M86" s="74" t="s">
        <v>134</v>
      </c>
      <c r="N86" s="75" t="s">
        <v>45</v>
      </c>
      <c r="O86" s="75" t="s">
        <v>135</v>
      </c>
      <c r="P86" s="75" t="s">
        <v>136</v>
      </c>
      <c r="Q86" s="75" t="s">
        <v>137</v>
      </c>
      <c r="R86" s="75" t="s">
        <v>138</v>
      </c>
      <c r="S86" s="75" t="s">
        <v>139</v>
      </c>
      <c r="T86" s="76" t="s">
        <v>140</v>
      </c>
    </row>
    <row r="87" spans="2:63" s="1" customFormat="1" ht="29.25" customHeight="1">
      <c r="B87" s="33"/>
      <c r="C87" s="80" t="s">
        <v>103</v>
      </c>
      <c r="D87" s="55"/>
      <c r="E87" s="55"/>
      <c r="F87" s="55"/>
      <c r="G87" s="55"/>
      <c r="H87" s="55"/>
      <c r="I87" s="151"/>
      <c r="J87" s="160">
        <f>BK87</f>
        <v>0</v>
      </c>
      <c r="K87" s="55"/>
      <c r="L87" s="53"/>
      <c r="M87" s="77"/>
      <c r="N87" s="78"/>
      <c r="O87" s="78"/>
      <c r="P87" s="161">
        <f>P88+P164</f>
        <v>0</v>
      </c>
      <c r="Q87" s="78"/>
      <c r="R87" s="161">
        <f>R88+R164</f>
        <v>24.23585019</v>
      </c>
      <c r="S87" s="78"/>
      <c r="T87" s="162">
        <f>T88+T164</f>
        <v>1.0859999999999999</v>
      </c>
      <c r="AT87" s="16" t="s">
        <v>74</v>
      </c>
      <c r="AU87" s="16" t="s">
        <v>104</v>
      </c>
      <c r="BK87" s="163">
        <f>BK88+BK164</f>
        <v>0</v>
      </c>
    </row>
    <row r="88" spans="2:63" s="10" customFormat="1" ht="37.35" customHeight="1">
      <c r="B88" s="164"/>
      <c r="C88" s="165"/>
      <c r="D88" s="166" t="s">
        <v>74</v>
      </c>
      <c r="E88" s="167" t="s">
        <v>141</v>
      </c>
      <c r="F88" s="167" t="s">
        <v>142</v>
      </c>
      <c r="G88" s="165"/>
      <c r="H88" s="165"/>
      <c r="I88" s="168"/>
      <c r="J88" s="169">
        <f>BK88</f>
        <v>0</v>
      </c>
      <c r="K88" s="165"/>
      <c r="L88" s="170"/>
      <c r="M88" s="171"/>
      <c r="N88" s="172"/>
      <c r="O88" s="172"/>
      <c r="P88" s="173">
        <f>P89+P116+P122+P130+P157</f>
        <v>0</v>
      </c>
      <c r="Q88" s="172"/>
      <c r="R88" s="173">
        <f>R89+R116+R122+R130+R157</f>
        <v>22.90879219</v>
      </c>
      <c r="S88" s="172"/>
      <c r="T88" s="174">
        <f>T89+T116+T122+T130+T157</f>
        <v>1.0859999999999999</v>
      </c>
      <c r="AR88" s="175" t="s">
        <v>23</v>
      </c>
      <c r="AT88" s="176" t="s">
        <v>74</v>
      </c>
      <c r="AU88" s="176" t="s">
        <v>75</v>
      </c>
      <c r="AY88" s="175" t="s">
        <v>143</v>
      </c>
      <c r="BK88" s="177">
        <f>BK89+BK116+BK122+BK130+BK157</f>
        <v>0</v>
      </c>
    </row>
    <row r="89" spans="2:63" s="10" customFormat="1" ht="19.9" customHeight="1">
      <c r="B89" s="164"/>
      <c r="C89" s="165"/>
      <c r="D89" s="178" t="s">
        <v>74</v>
      </c>
      <c r="E89" s="179" t="s">
        <v>23</v>
      </c>
      <c r="F89" s="179" t="s">
        <v>144</v>
      </c>
      <c r="G89" s="165"/>
      <c r="H89" s="165"/>
      <c r="I89" s="168"/>
      <c r="J89" s="180">
        <f>BK89</f>
        <v>0</v>
      </c>
      <c r="K89" s="165"/>
      <c r="L89" s="170"/>
      <c r="M89" s="171"/>
      <c r="N89" s="172"/>
      <c r="O89" s="172"/>
      <c r="P89" s="173">
        <f>SUM(P90:P115)</f>
        <v>0</v>
      </c>
      <c r="Q89" s="172"/>
      <c r="R89" s="173">
        <f>SUM(R90:R115)</f>
        <v>11.028</v>
      </c>
      <c r="S89" s="172"/>
      <c r="T89" s="174">
        <f>SUM(T90:T115)</f>
        <v>1.0859999999999999</v>
      </c>
      <c r="AR89" s="175" t="s">
        <v>23</v>
      </c>
      <c r="AT89" s="176" t="s">
        <v>74</v>
      </c>
      <c r="AU89" s="176" t="s">
        <v>23</v>
      </c>
      <c r="AY89" s="175" t="s">
        <v>143</v>
      </c>
      <c r="BK89" s="177">
        <f>SUM(BK90:BK115)</f>
        <v>0</v>
      </c>
    </row>
    <row r="90" spans="2:65" s="1" customFormat="1" ht="40.15" customHeight="1">
      <c r="B90" s="33"/>
      <c r="C90" s="181" t="s">
        <v>23</v>
      </c>
      <c r="D90" s="181" t="s">
        <v>145</v>
      </c>
      <c r="E90" s="182" t="s">
        <v>154</v>
      </c>
      <c r="F90" s="183" t="s">
        <v>155</v>
      </c>
      <c r="G90" s="184" t="s">
        <v>148</v>
      </c>
      <c r="H90" s="185">
        <v>6</v>
      </c>
      <c r="I90" s="186"/>
      <c r="J90" s="187">
        <f>ROUND(I90*H90,2)</f>
        <v>0</v>
      </c>
      <c r="K90" s="183" t="s">
        <v>149</v>
      </c>
      <c r="L90" s="53"/>
      <c r="M90" s="188" t="s">
        <v>20</v>
      </c>
      <c r="N90" s="189" t="s">
        <v>46</v>
      </c>
      <c r="O90" s="34"/>
      <c r="P90" s="190">
        <f>O90*H90</f>
        <v>0</v>
      </c>
      <c r="Q90" s="190">
        <v>0</v>
      </c>
      <c r="R90" s="190">
        <f>Q90*H90</f>
        <v>0</v>
      </c>
      <c r="S90" s="190">
        <v>0.181</v>
      </c>
      <c r="T90" s="191">
        <f>S90*H90</f>
        <v>1.0859999999999999</v>
      </c>
      <c r="AR90" s="16" t="s">
        <v>150</v>
      </c>
      <c r="AT90" s="16" t="s">
        <v>145</v>
      </c>
      <c r="AU90" s="16" t="s">
        <v>83</v>
      </c>
      <c r="AY90" s="16" t="s">
        <v>143</v>
      </c>
      <c r="BE90" s="192">
        <f>IF(N90="základní",J90,0)</f>
        <v>0</v>
      </c>
      <c r="BF90" s="192">
        <f>IF(N90="snížená",J90,0)</f>
        <v>0</v>
      </c>
      <c r="BG90" s="192">
        <f>IF(N90="zákl. přenesená",J90,0)</f>
        <v>0</v>
      </c>
      <c r="BH90" s="192">
        <f>IF(N90="sníž. přenesená",J90,0)</f>
        <v>0</v>
      </c>
      <c r="BI90" s="192">
        <f>IF(N90="nulová",J90,0)</f>
        <v>0</v>
      </c>
      <c r="BJ90" s="16" t="s">
        <v>23</v>
      </c>
      <c r="BK90" s="192">
        <f>ROUND(I90*H90,2)</f>
        <v>0</v>
      </c>
      <c r="BL90" s="16" t="s">
        <v>150</v>
      </c>
      <c r="BM90" s="16" t="s">
        <v>853</v>
      </c>
    </row>
    <row r="91" spans="2:47" s="1" customFormat="1" ht="202.5">
      <c r="B91" s="33"/>
      <c r="C91" s="55"/>
      <c r="D91" s="195" t="s">
        <v>152</v>
      </c>
      <c r="E91" s="55"/>
      <c r="F91" s="196" t="s">
        <v>157</v>
      </c>
      <c r="G91" s="55"/>
      <c r="H91" s="55"/>
      <c r="I91" s="151"/>
      <c r="J91" s="55"/>
      <c r="K91" s="55"/>
      <c r="L91" s="53"/>
      <c r="M91" s="70"/>
      <c r="N91" s="34"/>
      <c r="O91" s="34"/>
      <c r="P91" s="34"/>
      <c r="Q91" s="34"/>
      <c r="R91" s="34"/>
      <c r="S91" s="34"/>
      <c r="T91" s="71"/>
      <c r="AT91" s="16" t="s">
        <v>152</v>
      </c>
      <c r="AU91" s="16" t="s">
        <v>83</v>
      </c>
    </row>
    <row r="92" spans="2:51" s="11" customFormat="1" ht="13.5">
      <c r="B92" s="197"/>
      <c r="C92" s="198"/>
      <c r="D92" s="193" t="s">
        <v>158</v>
      </c>
      <c r="E92" s="199" t="s">
        <v>20</v>
      </c>
      <c r="F92" s="200" t="s">
        <v>854</v>
      </c>
      <c r="G92" s="198"/>
      <c r="H92" s="201">
        <v>6</v>
      </c>
      <c r="I92" s="202"/>
      <c r="J92" s="198"/>
      <c r="K92" s="198"/>
      <c r="L92" s="203"/>
      <c r="M92" s="204"/>
      <c r="N92" s="205"/>
      <c r="O92" s="205"/>
      <c r="P92" s="205"/>
      <c r="Q92" s="205"/>
      <c r="R92" s="205"/>
      <c r="S92" s="205"/>
      <c r="T92" s="206"/>
      <c r="AT92" s="207" t="s">
        <v>158</v>
      </c>
      <c r="AU92" s="207" t="s">
        <v>83</v>
      </c>
      <c r="AV92" s="11" t="s">
        <v>83</v>
      </c>
      <c r="AW92" s="11" t="s">
        <v>38</v>
      </c>
      <c r="AX92" s="11" t="s">
        <v>23</v>
      </c>
      <c r="AY92" s="207" t="s">
        <v>143</v>
      </c>
    </row>
    <row r="93" spans="2:65" s="1" customFormat="1" ht="28.9" customHeight="1">
      <c r="B93" s="33"/>
      <c r="C93" s="181" t="s">
        <v>83</v>
      </c>
      <c r="D93" s="181" t="s">
        <v>145</v>
      </c>
      <c r="E93" s="182" t="s">
        <v>855</v>
      </c>
      <c r="F93" s="183" t="s">
        <v>856</v>
      </c>
      <c r="G93" s="184" t="s">
        <v>163</v>
      </c>
      <c r="H93" s="185">
        <v>6</v>
      </c>
      <c r="I93" s="186"/>
      <c r="J93" s="187">
        <f>ROUND(I93*H93,2)</f>
        <v>0</v>
      </c>
      <c r="K93" s="183" t="s">
        <v>149</v>
      </c>
      <c r="L93" s="53"/>
      <c r="M93" s="188" t="s">
        <v>20</v>
      </c>
      <c r="N93" s="189" t="s">
        <v>46</v>
      </c>
      <c r="O93" s="34"/>
      <c r="P93" s="190">
        <f>O93*H93</f>
        <v>0</v>
      </c>
      <c r="Q93" s="190">
        <v>0</v>
      </c>
      <c r="R93" s="190">
        <f>Q93*H93</f>
        <v>0</v>
      </c>
      <c r="S93" s="190">
        <v>0</v>
      </c>
      <c r="T93" s="191">
        <f>S93*H93</f>
        <v>0</v>
      </c>
      <c r="AR93" s="16" t="s">
        <v>150</v>
      </c>
      <c r="AT93" s="16" t="s">
        <v>145</v>
      </c>
      <c r="AU93" s="16" t="s">
        <v>83</v>
      </c>
      <c r="AY93" s="16" t="s">
        <v>143</v>
      </c>
      <c r="BE93" s="192">
        <f>IF(N93="základní",J93,0)</f>
        <v>0</v>
      </c>
      <c r="BF93" s="192">
        <f>IF(N93="snížená",J93,0)</f>
        <v>0</v>
      </c>
      <c r="BG93" s="192">
        <f>IF(N93="zákl. přenesená",J93,0)</f>
        <v>0</v>
      </c>
      <c r="BH93" s="192">
        <f>IF(N93="sníž. přenesená",J93,0)</f>
        <v>0</v>
      </c>
      <c r="BI93" s="192">
        <f>IF(N93="nulová",J93,0)</f>
        <v>0</v>
      </c>
      <c r="BJ93" s="16" t="s">
        <v>23</v>
      </c>
      <c r="BK93" s="192">
        <f>ROUND(I93*H93,2)</f>
        <v>0</v>
      </c>
      <c r="BL93" s="16" t="s">
        <v>150</v>
      </c>
      <c r="BM93" s="16" t="s">
        <v>857</v>
      </c>
    </row>
    <row r="94" spans="2:47" s="1" customFormat="1" ht="202.5">
      <c r="B94" s="33"/>
      <c r="C94" s="55"/>
      <c r="D94" s="195" t="s">
        <v>152</v>
      </c>
      <c r="E94" s="55"/>
      <c r="F94" s="196" t="s">
        <v>858</v>
      </c>
      <c r="G94" s="55"/>
      <c r="H94" s="55"/>
      <c r="I94" s="151"/>
      <c r="J94" s="55"/>
      <c r="K94" s="55"/>
      <c r="L94" s="53"/>
      <c r="M94" s="70"/>
      <c r="N94" s="34"/>
      <c r="O94" s="34"/>
      <c r="P94" s="34"/>
      <c r="Q94" s="34"/>
      <c r="R94" s="34"/>
      <c r="S94" s="34"/>
      <c r="T94" s="71"/>
      <c r="AT94" s="16" t="s">
        <v>152</v>
      </c>
      <c r="AU94" s="16" t="s">
        <v>83</v>
      </c>
    </row>
    <row r="95" spans="2:51" s="11" customFormat="1" ht="13.5">
      <c r="B95" s="197"/>
      <c r="C95" s="198"/>
      <c r="D95" s="193" t="s">
        <v>158</v>
      </c>
      <c r="E95" s="199" t="s">
        <v>20</v>
      </c>
      <c r="F95" s="200" t="s">
        <v>859</v>
      </c>
      <c r="G95" s="198"/>
      <c r="H95" s="201">
        <v>6</v>
      </c>
      <c r="I95" s="202"/>
      <c r="J95" s="198"/>
      <c r="K95" s="198"/>
      <c r="L95" s="203"/>
      <c r="M95" s="204"/>
      <c r="N95" s="205"/>
      <c r="O95" s="205"/>
      <c r="P95" s="205"/>
      <c r="Q95" s="205"/>
      <c r="R95" s="205"/>
      <c r="S95" s="205"/>
      <c r="T95" s="206"/>
      <c r="AT95" s="207" t="s">
        <v>158</v>
      </c>
      <c r="AU95" s="207" t="s">
        <v>83</v>
      </c>
      <c r="AV95" s="11" t="s">
        <v>83</v>
      </c>
      <c r="AW95" s="11" t="s">
        <v>38</v>
      </c>
      <c r="AX95" s="11" t="s">
        <v>23</v>
      </c>
      <c r="AY95" s="207" t="s">
        <v>143</v>
      </c>
    </row>
    <row r="96" spans="2:65" s="1" customFormat="1" ht="28.9" customHeight="1">
      <c r="B96" s="33"/>
      <c r="C96" s="181" t="s">
        <v>160</v>
      </c>
      <c r="D96" s="181" t="s">
        <v>145</v>
      </c>
      <c r="E96" s="182" t="s">
        <v>860</v>
      </c>
      <c r="F96" s="183" t="s">
        <v>861</v>
      </c>
      <c r="G96" s="184" t="s">
        <v>163</v>
      </c>
      <c r="H96" s="185">
        <v>14.3</v>
      </c>
      <c r="I96" s="186"/>
      <c r="J96" s="187">
        <f>ROUND(I96*H96,2)</f>
        <v>0</v>
      </c>
      <c r="K96" s="183" t="s">
        <v>149</v>
      </c>
      <c r="L96" s="53"/>
      <c r="M96" s="188" t="s">
        <v>20</v>
      </c>
      <c r="N96" s="189" t="s">
        <v>46</v>
      </c>
      <c r="O96" s="34"/>
      <c r="P96" s="190">
        <f>O96*H96</f>
        <v>0</v>
      </c>
      <c r="Q96" s="190">
        <v>0</v>
      </c>
      <c r="R96" s="190">
        <f>Q96*H96</f>
        <v>0</v>
      </c>
      <c r="S96" s="190">
        <v>0</v>
      </c>
      <c r="T96" s="191">
        <f>S96*H96</f>
        <v>0</v>
      </c>
      <c r="AR96" s="16" t="s">
        <v>150</v>
      </c>
      <c r="AT96" s="16" t="s">
        <v>145</v>
      </c>
      <c r="AU96" s="16" t="s">
        <v>83</v>
      </c>
      <c r="AY96" s="16" t="s">
        <v>143</v>
      </c>
      <c r="BE96" s="192">
        <f>IF(N96="základní",J96,0)</f>
        <v>0</v>
      </c>
      <c r="BF96" s="192">
        <f>IF(N96="snížená",J96,0)</f>
        <v>0</v>
      </c>
      <c r="BG96" s="192">
        <f>IF(N96="zákl. přenesená",J96,0)</f>
        <v>0</v>
      </c>
      <c r="BH96" s="192">
        <f>IF(N96="sníž. přenesená",J96,0)</f>
        <v>0</v>
      </c>
      <c r="BI96" s="192">
        <f>IF(N96="nulová",J96,0)</f>
        <v>0</v>
      </c>
      <c r="BJ96" s="16" t="s">
        <v>23</v>
      </c>
      <c r="BK96" s="192">
        <f>ROUND(I96*H96,2)</f>
        <v>0</v>
      </c>
      <c r="BL96" s="16" t="s">
        <v>150</v>
      </c>
      <c r="BM96" s="16" t="s">
        <v>862</v>
      </c>
    </row>
    <row r="97" spans="2:47" s="1" customFormat="1" ht="108">
      <c r="B97" s="33"/>
      <c r="C97" s="55"/>
      <c r="D97" s="195" t="s">
        <v>152</v>
      </c>
      <c r="E97" s="55"/>
      <c r="F97" s="196" t="s">
        <v>863</v>
      </c>
      <c r="G97" s="55"/>
      <c r="H97" s="55"/>
      <c r="I97" s="151"/>
      <c r="J97" s="55"/>
      <c r="K97" s="55"/>
      <c r="L97" s="53"/>
      <c r="M97" s="70"/>
      <c r="N97" s="34"/>
      <c r="O97" s="34"/>
      <c r="P97" s="34"/>
      <c r="Q97" s="34"/>
      <c r="R97" s="34"/>
      <c r="S97" s="34"/>
      <c r="T97" s="71"/>
      <c r="AT97" s="16" t="s">
        <v>152</v>
      </c>
      <c r="AU97" s="16" t="s">
        <v>83</v>
      </c>
    </row>
    <row r="98" spans="2:51" s="11" customFormat="1" ht="13.5">
      <c r="B98" s="197"/>
      <c r="C98" s="198"/>
      <c r="D98" s="195" t="s">
        <v>158</v>
      </c>
      <c r="E98" s="209" t="s">
        <v>20</v>
      </c>
      <c r="F98" s="210" t="s">
        <v>864</v>
      </c>
      <c r="G98" s="198"/>
      <c r="H98" s="211">
        <v>11.58</v>
      </c>
      <c r="I98" s="202"/>
      <c r="J98" s="198"/>
      <c r="K98" s="198"/>
      <c r="L98" s="203"/>
      <c r="M98" s="204"/>
      <c r="N98" s="205"/>
      <c r="O98" s="205"/>
      <c r="P98" s="205"/>
      <c r="Q98" s="205"/>
      <c r="R98" s="205"/>
      <c r="S98" s="205"/>
      <c r="T98" s="206"/>
      <c r="AT98" s="207" t="s">
        <v>158</v>
      </c>
      <c r="AU98" s="207" t="s">
        <v>83</v>
      </c>
      <c r="AV98" s="11" t="s">
        <v>83</v>
      </c>
      <c r="AW98" s="11" t="s">
        <v>38</v>
      </c>
      <c r="AX98" s="11" t="s">
        <v>75</v>
      </c>
      <c r="AY98" s="207" t="s">
        <v>143</v>
      </c>
    </row>
    <row r="99" spans="2:51" s="11" customFormat="1" ht="13.5">
      <c r="B99" s="197"/>
      <c r="C99" s="198"/>
      <c r="D99" s="195" t="s">
        <v>158</v>
      </c>
      <c r="E99" s="209" t="s">
        <v>20</v>
      </c>
      <c r="F99" s="210" t="s">
        <v>865</v>
      </c>
      <c r="G99" s="198"/>
      <c r="H99" s="211">
        <v>2.72</v>
      </c>
      <c r="I99" s="202"/>
      <c r="J99" s="198"/>
      <c r="K99" s="198"/>
      <c r="L99" s="203"/>
      <c r="M99" s="204"/>
      <c r="N99" s="205"/>
      <c r="O99" s="205"/>
      <c r="P99" s="205"/>
      <c r="Q99" s="205"/>
      <c r="R99" s="205"/>
      <c r="S99" s="205"/>
      <c r="T99" s="206"/>
      <c r="AT99" s="207" t="s">
        <v>158</v>
      </c>
      <c r="AU99" s="207" t="s">
        <v>83</v>
      </c>
      <c r="AV99" s="11" t="s">
        <v>83</v>
      </c>
      <c r="AW99" s="11" t="s">
        <v>38</v>
      </c>
      <c r="AX99" s="11" t="s">
        <v>75</v>
      </c>
      <c r="AY99" s="207" t="s">
        <v>143</v>
      </c>
    </row>
    <row r="100" spans="2:51" s="12" customFormat="1" ht="13.5">
      <c r="B100" s="212"/>
      <c r="C100" s="213"/>
      <c r="D100" s="193" t="s">
        <v>158</v>
      </c>
      <c r="E100" s="214" t="s">
        <v>20</v>
      </c>
      <c r="F100" s="215" t="s">
        <v>198</v>
      </c>
      <c r="G100" s="213"/>
      <c r="H100" s="216">
        <v>14.3</v>
      </c>
      <c r="I100" s="217"/>
      <c r="J100" s="213"/>
      <c r="K100" s="213"/>
      <c r="L100" s="218"/>
      <c r="M100" s="219"/>
      <c r="N100" s="220"/>
      <c r="O100" s="220"/>
      <c r="P100" s="220"/>
      <c r="Q100" s="220"/>
      <c r="R100" s="220"/>
      <c r="S100" s="220"/>
      <c r="T100" s="221"/>
      <c r="AT100" s="222" t="s">
        <v>158</v>
      </c>
      <c r="AU100" s="222" t="s">
        <v>83</v>
      </c>
      <c r="AV100" s="12" t="s">
        <v>150</v>
      </c>
      <c r="AW100" s="12" t="s">
        <v>38</v>
      </c>
      <c r="AX100" s="12" t="s">
        <v>23</v>
      </c>
      <c r="AY100" s="222" t="s">
        <v>143</v>
      </c>
    </row>
    <row r="101" spans="2:65" s="1" customFormat="1" ht="40.15" customHeight="1">
      <c r="B101" s="33"/>
      <c r="C101" s="181" t="s">
        <v>150</v>
      </c>
      <c r="D101" s="181" t="s">
        <v>145</v>
      </c>
      <c r="E101" s="182" t="s">
        <v>866</v>
      </c>
      <c r="F101" s="183" t="s">
        <v>867</v>
      </c>
      <c r="G101" s="184" t="s">
        <v>163</v>
      </c>
      <c r="H101" s="185">
        <v>8.587</v>
      </c>
      <c r="I101" s="186"/>
      <c r="J101" s="187">
        <f>ROUND(I101*H101,2)</f>
        <v>0</v>
      </c>
      <c r="K101" s="183" t="s">
        <v>149</v>
      </c>
      <c r="L101" s="53"/>
      <c r="M101" s="188" t="s">
        <v>20</v>
      </c>
      <c r="N101" s="189" t="s">
        <v>46</v>
      </c>
      <c r="O101" s="34"/>
      <c r="P101" s="190">
        <f>O101*H101</f>
        <v>0</v>
      </c>
      <c r="Q101" s="190">
        <v>0</v>
      </c>
      <c r="R101" s="190">
        <f>Q101*H101</f>
        <v>0</v>
      </c>
      <c r="S101" s="190">
        <v>0</v>
      </c>
      <c r="T101" s="191">
        <f>S101*H101</f>
        <v>0</v>
      </c>
      <c r="AR101" s="16" t="s">
        <v>150</v>
      </c>
      <c r="AT101" s="16" t="s">
        <v>145</v>
      </c>
      <c r="AU101" s="16" t="s">
        <v>83</v>
      </c>
      <c r="AY101" s="16" t="s">
        <v>143</v>
      </c>
      <c r="BE101" s="192">
        <f>IF(N101="základní",J101,0)</f>
        <v>0</v>
      </c>
      <c r="BF101" s="192">
        <f>IF(N101="snížená",J101,0)</f>
        <v>0</v>
      </c>
      <c r="BG101" s="192">
        <f>IF(N101="zákl. přenesená",J101,0)</f>
        <v>0</v>
      </c>
      <c r="BH101" s="192">
        <f>IF(N101="sníž. přenesená",J101,0)</f>
        <v>0</v>
      </c>
      <c r="BI101" s="192">
        <f>IF(N101="nulová",J101,0)</f>
        <v>0</v>
      </c>
      <c r="BJ101" s="16" t="s">
        <v>23</v>
      </c>
      <c r="BK101" s="192">
        <f>ROUND(I101*H101,2)</f>
        <v>0</v>
      </c>
      <c r="BL101" s="16" t="s">
        <v>150</v>
      </c>
      <c r="BM101" s="16" t="s">
        <v>868</v>
      </c>
    </row>
    <row r="102" spans="2:47" s="1" customFormat="1" ht="202.5">
      <c r="B102" s="33"/>
      <c r="C102" s="55"/>
      <c r="D102" s="195" t="s">
        <v>152</v>
      </c>
      <c r="E102" s="55"/>
      <c r="F102" s="196" t="s">
        <v>869</v>
      </c>
      <c r="G102" s="55"/>
      <c r="H102" s="55"/>
      <c r="I102" s="151"/>
      <c r="J102" s="55"/>
      <c r="K102" s="55"/>
      <c r="L102" s="53"/>
      <c r="M102" s="70"/>
      <c r="N102" s="34"/>
      <c r="O102" s="34"/>
      <c r="P102" s="34"/>
      <c r="Q102" s="34"/>
      <c r="R102" s="34"/>
      <c r="S102" s="34"/>
      <c r="T102" s="71"/>
      <c r="AT102" s="16" t="s">
        <v>152</v>
      </c>
      <c r="AU102" s="16" t="s">
        <v>83</v>
      </c>
    </row>
    <row r="103" spans="2:51" s="11" customFormat="1" ht="13.5">
      <c r="B103" s="197"/>
      <c r="C103" s="198"/>
      <c r="D103" s="193" t="s">
        <v>158</v>
      </c>
      <c r="E103" s="199" t="s">
        <v>20</v>
      </c>
      <c r="F103" s="200" t="s">
        <v>870</v>
      </c>
      <c r="G103" s="198"/>
      <c r="H103" s="201">
        <v>8.587</v>
      </c>
      <c r="I103" s="202"/>
      <c r="J103" s="198"/>
      <c r="K103" s="198"/>
      <c r="L103" s="203"/>
      <c r="M103" s="204"/>
      <c r="N103" s="205"/>
      <c r="O103" s="205"/>
      <c r="P103" s="205"/>
      <c r="Q103" s="205"/>
      <c r="R103" s="205"/>
      <c r="S103" s="205"/>
      <c r="T103" s="206"/>
      <c r="AT103" s="207" t="s">
        <v>158</v>
      </c>
      <c r="AU103" s="207" t="s">
        <v>83</v>
      </c>
      <c r="AV103" s="11" t="s">
        <v>83</v>
      </c>
      <c r="AW103" s="11" t="s">
        <v>38</v>
      </c>
      <c r="AX103" s="11" t="s">
        <v>23</v>
      </c>
      <c r="AY103" s="207" t="s">
        <v>143</v>
      </c>
    </row>
    <row r="104" spans="2:65" s="1" customFormat="1" ht="28.9" customHeight="1">
      <c r="B104" s="33"/>
      <c r="C104" s="181" t="s">
        <v>172</v>
      </c>
      <c r="D104" s="181" t="s">
        <v>145</v>
      </c>
      <c r="E104" s="182" t="s">
        <v>173</v>
      </c>
      <c r="F104" s="183" t="s">
        <v>174</v>
      </c>
      <c r="G104" s="184" t="s">
        <v>163</v>
      </c>
      <c r="H104" s="185">
        <v>11.713</v>
      </c>
      <c r="I104" s="186"/>
      <c r="J104" s="187">
        <f>ROUND(I104*H104,2)</f>
        <v>0</v>
      </c>
      <c r="K104" s="183" t="s">
        <v>149</v>
      </c>
      <c r="L104" s="53"/>
      <c r="M104" s="188" t="s">
        <v>20</v>
      </c>
      <c r="N104" s="189" t="s">
        <v>46</v>
      </c>
      <c r="O104" s="34"/>
      <c r="P104" s="190">
        <f>O104*H104</f>
        <v>0</v>
      </c>
      <c r="Q104" s="190">
        <v>0</v>
      </c>
      <c r="R104" s="190">
        <f>Q104*H104</f>
        <v>0</v>
      </c>
      <c r="S104" s="190">
        <v>0</v>
      </c>
      <c r="T104" s="191">
        <f>S104*H104</f>
        <v>0</v>
      </c>
      <c r="AR104" s="16" t="s">
        <v>150</v>
      </c>
      <c r="AT104" s="16" t="s">
        <v>145</v>
      </c>
      <c r="AU104" s="16" t="s">
        <v>83</v>
      </c>
      <c r="AY104" s="16" t="s">
        <v>143</v>
      </c>
      <c r="BE104" s="192">
        <f>IF(N104="základní",J104,0)</f>
        <v>0</v>
      </c>
      <c r="BF104" s="192">
        <f>IF(N104="snížená",J104,0)</f>
        <v>0</v>
      </c>
      <c r="BG104" s="192">
        <f>IF(N104="zákl. přenesená",J104,0)</f>
        <v>0</v>
      </c>
      <c r="BH104" s="192">
        <f>IF(N104="sníž. přenesená",J104,0)</f>
        <v>0</v>
      </c>
      <c r="BI104" s="192">
        <f>IF(N104="nulová",J104,0)</f>
        <v>0</v>
      </c>
      <c r="BJ104" s="16" t="s">
        <v>23</v>
      </c>
      <c r="BK104" s="192">
        <f>ROUND(I104*H104,2)</f>
        <v>0</v>
      </c>
      <c r="BL104" s="16" t="s">
        <v>150</v>
      </c>
      <c r="BM104" s="16" t="s">
        <v>871</v>
      </c>
    </row>
    <row r="105" spans="2:47" s="1" customFormat="1" ht="202.5">
      <c r="B105" s="33"/>
      <c r="C105" s="55"/>
      <c r="D105" s="195" t="s">
        <v>152</v>
      </c>
      <c r="E105" s="55"/>
      <c r="F105" s="208" t="s">
        <v>176</v>
      </c>
      <c r="G105" s="55"/>
      <c r="H105" s="55"/>
      <c r="I105" s="151"/>
      <c r="J105" s="55"/>
      <c r="K105" s="55"/>
      <c r="L105" s="53"/>
      <c r="M105" s="70"/>
      <c r="N105" s="34"/>
      <c r="O105" s="34"/>
      <c r="P105" s="34"/>
      <c r="Q105" s="34"/>
      <c r="R105" s="34"/>
      <c r="S105" s="34"/>
      <c r="T105" s="71"/>
      <c r="AT105" s="16" t="s">
        <v>152</v>
      </c>
      <c r="AU105" s="16" t="s">
        <v>83</v>
      </c>
    </row>
    <row r="106" spans="2:51" s="11" customFormat="1" ht="13.5">
      <c r="B106" s="197"/>
      <c r="C106" s="198"/>
      <c r="D106" s="195" t="s">
        <v>158</v>
      </c>
      <c r="E106" s="209" t="s">
        <v>20</v>
      </c>
      <c r="F106" s="210" t="s">
        <v>872</v>
      </c>
      <c r="G106" s="198"/>
      <c r="H106" s="211">
        <v>12.948</v>
      </c>
      <c r="I106" s="202"/>
      <c r="J106" s="198"/>
      <c r="K106" s="198"/>
      <c r="L106" s="203"/>
      <c r="M106" s="204"/>
      <c r="N106" s="205"/>
      <c r="O106" s="205"/>
      <c r="P106" s="205"/>
      <c r="Q106" s="205"/>
      <c r="R106" s="205"/>
      <c r="S106" s="205"/>
      <c r="T106" s="206"/>
      <c r="AT106" s="207" t="s">
        <v>158</v>
      </c>
      <c r="AU106" s="207" t="s">
        <v>83</v>
      </c>
      <c r="AV106" s="11" t="s">
        <v>83</v>
      </c>
      <c r="AW106" s="11" t="s">
        <v>38</v>
      </c>
      <c r="AX106" s="11" t="s">
        <v>75</v>
      </c>
      <c r="AY106" s="207" t="s">
        <v>143</v>
      </c>
    </row>
    <row r="107" spans="2:51" s="11" customFormat="1" ht="13.5">
      <c r="B107" s="197"/>
      <c r="C107" s="198"/>
      <c r="D107" s="195" t="s">
        <v>158</v>
      </c>
      <c r="E107" s="209" t="s">
        <v>20</v>
      </c>
      <c r="F107" s="210" t="s">
        <v>873</v>
      </c>
      <c r="G107" s="198"/>
      <c r="H107" s="211">
        <v>-1.235</v>
      </c>
      <c r="I107" s="202"/>
      <c r="J107" s="198"/>
      <c r="K107" s="198"/>
      <c r="L107" s="203"/>
      <c r="M107" s="204"/>
      <c r="N107" s="205"/>
      <c r="O107" s="205"/>
      <c r="P107" s="205"/>
      <c r="Q107" s="205"/>
      <c r="R107" s="205"/>
      <c r="S107" s="205"/>
      <c r="T107" s="206"/>
      <c r="AT107" s="207" t="s">
        <v>158</v>
      </c>
      <c r="AU107" s="207" t="s">
        <v>83</v>
      </c>
      <c r="AV107" s="11" t="s">
        <v>83</v>
      </c>
      <c r="AW107" s="11" t="s">
        <v>38</v>
      </c>
      <c r="AX107" s="11" t="s">
        <v>75</v>
      </c>
      <c r="AY107" s="207" t="s">
        <v>143</v>
      </c>
    </row>
    <row r="108" spans="2:51" s="12" customFormat="1" ht="13.5">
      <c r="B108" s="212"/>
      <c r="C108" s="213"/>
      <c r="D108" s="193" t="s">
        <v>158</v>
      </c>
      <c r="E108" s="214" t="s">
        <v>20</v>
      </c>
      <c r="F108" s="215" t="s">
        <v>198</v>
      </c>
      <c r="G108" s="213"/>
      <c r="H108" s="216">
        <v>11.713</v>
      </c>
      <c r="I108" s="217"/>
      <c r="J108" s="213"/>
      <c r="K108" s="213"/>
      <c r="L108" s="218"/>
      <c r="M108" s="219"/>
      <c r="N108" s="220"/>
      <c r="O108" s="220"/>
      <c r="P108" s="220"/>
      <c r="Q108" s="220"/>
      <c r="R108" s="220"/>
      <c r="S108" s="220"/>
      <c r="T108" s="221"/>
      <c r="AT108" s="222" t="s">
        <v>158</v>
      </c>
      <c r="AU108" s="222" t="s">
        <v>83</v>
      </c>
      <c r="AV108" s="12" t="s">
        <v>150</v>
      </c>
      <c r="AW108" s="12" t="s">
        <v>38</v>
      </c>
      <c r="AX108" s="12" t="s">
        <v>23</v>
      </c>
      <c r="AY108" s="222" t="s">
        <v>143</v>
      </c>
    </row>
    <row r="109" spans="2:65" s="1" customFormat="1" ht="51.6" customHeight="1">
      <c r="B109" s="33"/>
      <c r="C109" s="181" t="s">
        <v>178</v>
      </c>
      <c r="D109" s="181" t="s">
        <v>145</v>
      </c>
      <c r="E109" s="182" t="s">
        <v>874</v>
      </c>
      <c r="F109" s="183" t="s">
        <v>875</v>
      </c>
      <c r="G109" s="184" t="s">
        <v>163</v>
      </c>
      <c r="H109" s="185">
        <v>5.514</v>
      </c>
      <c r="I109" s="186"/>
      <c r="J109" s="187">
        <f>ROUND(I109*H109,2)</f>
        <v>0</v>
      </c>
      <c r="K109" s="183" t="s">
        <v>149</v>
      </c>
      <c r="L109" s="53"/>
      <c r="M109" s="188" t="s">
        <v>20</v>
      </c>
      <c r="N109" s="189" t="s">
        <v>46</v>
      </c>
      <c r="O109" s="34"/>
      <c r="P109" s="190">
        <f>O109*H109</f>
        <v>0</v>
      </c>
      <c r="Q109" s="190">
        <v>0</v>
      </c>
      <c r="R109" s="190">
        <f>Q109*H109</f>
        <v>0</v>
      </c>
      <c r="S109" s="190">
        <v>0</v>
      </c>
      <c r="T109" s="191">
        <f>S109*H109</f>
        <v>0</v>
      </c>
      <c r="AR109" s="16" t="s">
        <v>150</v>
      </c>
      <c r="AT109" s="16" t="s">
        <v>145</v>
      </c>
      <c r="AU109" s="16" t="s">
        <v>83</v>
      </c>
      <c r="AY109" s="16" t="s">
        <v>143</v>
      </c>
      <c r="BE109" s="192">
        <f>IF(N109="základní",J109,0)</f>
        <v>0</v>
      </c>
      <c r="BF109" s="192">
        <f>IF(N109="snížená",J109,0)</f>
        <v>0</v>
      </c>
      <c r="BG109" s="192">
        <f>IF(N109="zákl. přenesená",J109,0)</f>
        <v>0</v>
      </c>
      <c r="BH109" s="192">
        <f>IF(N109="sníž. přenesená",J109,0)</f>
        <v>0</v>
      </c>
      <c r="BI109" s="192">
        <f>IF(N109="nulová",J109,0)</f>
        <v>0</v>
      </c>
      <c r="BJ109" s="16" t="s">
        <v>23</v>
      </c>
      <c r="BK109" s="192">
        <f>ROUND(I109*H109,2)</f>
        <v>0</v>
      </c>
      <c r="BL109" s="16" t="s">
        <v>150</v>
      </c>
      <c r="BM109" s="16" t="s">
        <v>876</v>
      </c>
    </row>
    <row r="110" spans="2:47" s="1" customFormat="1" ht="135">
      <c r="B110" s="33"/>
      <c r="C110" s="55"/>
      <c r="D110" s="195" t="s">
        <v>152</v>
      </c>
      <c r="E110" s="55"/>
      <c r="F110" s="196" t="s">
        <v>877</v>
      </c>
      <c r="G110" s="55"/>
      <c r="H110" s="55"/>
      <c r="I110" s="151"/>
      <c r="J110" s="55"/>
      <c r="K110" s="55"/>
      <c r="L110" s="53"/>
      <c r="M110" s="70"/>
      <c r="N110" s="34"/>
      <c r="O110" s="34"/>
      <c r="P110" s="34"/>
      <c r="Q110" s="34"/>
      <c r="R110" s="34"/>
      <c r="S110" s="34"/>
      <c r="T110" s="71"/>
      <c r="AT110" s="16" t="s">
        <v>152</v>
      </c>
      <c r="AU110" s="16" t="s">
        <v>83</v>
      </c>
    </row>
    <row r="111" spans="2:51" s="11" customFormat="1" ht="13.5">
      <c r="B111" s="197"/>
      <c r="C111" s="198"/>
      <c r="D111" s="195" t="s">
        <v>158</v>
      </c>
      <c r="E111" s="209" t="s">
        <v>20</v>
      </c>
      <c r="F111" s="210" t="s">
        <v>878</v>
      </c>
      <c r="G111" s="198"/>
      <c r="H111" s="211">
        <v>3.474</v>
      </c>
      <c r="I111" s="202"/>
      <c r="J111" s="198"/>
      <c r="K111" s="198"/>
      <c r="L111" s="203"/>
      <c r="M111" s="204"/>
      <c r="N111" s="205"/>
      <c r="O111" s="205"/>
      <c r="P111" s="205"/>
      <c r="Q111" s="205"/>
      <c r="R111" s="205"/>
      <c r="S111" s="205"/>
      <c r="T111" s="206"/>
      <c r="AT111" s="207" t="s">
        <v>158</v>
      </c>
      <c r="AU111" s="207" t="s">
        <v>83</v>
      </c>
      <c r="AV111" s="11" t="s">
        <v>83</v>
      </c>
      <c r="AW111" s="11" t="s">
        <v>38</v>
      </c>
      <c r="AX111" s="11" t="s">
        <v>75</v>
      </c>
      <c r="AY111" s="207" t="s">
        <v>143</v>
      </c>
    </row>
    <row r="112" spans="2:51" s="11" customFormat="1" ht="13.5">
      <c r="B112" s="197"/>
      <c r="C112" s="198"/>
      <c r="D112" s="195" t="s">
        <v>158</v>
      </c>
      <c r="E112" s="209" t="s">
        <v>20</v>
      </c>
      <c r="F112" s="210" t="s">
        <v>879</v>
      </c>
      <c r="G112" s="198"/>
      <c r="H112" s="211">
        <v>2.04</v>
      </c>
      <c r="I112" s="202"/>
      <c r="J112" s="198"/>
      <c r="K112" s="198"/>
      <c r="L112" s="203"/>
      <c r="M112" s="204"/>
      <c r="N112" s="205"/>
      <c r="O112" s="205"/>
      <c r="P112" s="205"/>
      <c r="Q112" s="205"/>
      <c r="R112" s="205"/>
      <c r="S112" s="205"/>
      <c r="T112" s="206"/>
      <c r="AT112" s="207" t="s">
        <v>158</v>
      </c>
      <c r="AU112" s="207" t="s">
        <v>83</v>
      </c>
      <c r="AV112" s="11" t="s">
        <v>83</v>
      </c>
      <c r="AW112" s="11" t="s">
        <v>38</v>
      </c>
      <c r="AX112" s="11" t="s">
        <v>75</v>
      </c>
      <c r="AY112" s="207" t="s">
        <v>143</v>
      </c>
    </row>
    <row r="113" spans="2:51" s="12" customFormat="1" ht="13.5">
      <c r="B113" s="212"/>
      <c r="C113" s="213"/>
      <c r="D113" s="193" t="s">
        <v>158</v>
      </c>
      <c r="E113" s="214" t="s">
        <v>20</v>
      </c>
      <c r="F113" s="215" t="s">
        <v>198</v>
      </c>
      <c r="G113" s="213"/>
      <c r="H113" s="216">
        <v>5.514</v>
      </c>
      <c r="I113" s="217"/>
      <c r="J113" s="213"/>
      <c r="K113" s="213"/>
      <c r="L113" s="218"/>
      <c r="M113" s="219"/>
      <c r="N113" s="220"/>
      <c r="O113" s="220"/>
      <c r="P113" s="220"/>
      <c r="Q113" s="220"/>
      <c r="R113" s="220"/>
      <c r="S113" s="220"/>
      <c r="T113" s="221"/>
      <c r="AT113" s="222" t="s">
        <v>158</v>
      </c>
      <c r="AU113" s="222" t="s">
        <v>83</v>
      </c>
      <c r="AV113" s="12" t="s">
        <v>150</v>
      </c>
      <c r="AW113" s="12" t="s">
        <v>38</v>
      </c>
      <c r="AX113" s="12" t="s">
        <v>23</v>
      </c>
      <c r="AY113" s="222" t="s">
        <v>143</v>
      </c>
    </row>
    <row r="114" spans="2:65" s="1" customFormat="1" ht="20.45" customHeight="1">
      <c r="B114" s="33"/>
      <c r="C114" s="223" t="s">
        <v>184</v>
      </c>
      <c r="D114" s="223" t="s">
        <v>249</v>
      </c>
      <c r="E114" s="224" t="s">
        <v>880</v>
      </c>
      <c r="F114" s="225" t="s">
        <v>881</v>
      </c>
      <c r="G114" s="226" t="s">
        <v>231</v>
      </c>
      <c r="H114" s="227">
        <v>11.028</v>
      </c>
      <c r="I114" s="228"/>
      <c r="J114" s="229">
        <f>ROUND(I114*H114,2)</f>
        <v>0</v>
      </c>
      <c r="K114" s="225" t="s">
        <v>149</v>
      </c>
      <c r="L114" s="230"/>
      <c r="M114" s="231" t="s">
        <v>20</v>
      </c>
      <c r="N114" s="232" t="s">
        <v>46</v>
      </c>
      <c r="O114" s="34"/>
      <c r="P114" s="190">
        <f>O114*H114</f>
        <v>0</v>
      </c>
      <c r="Q114" s="190">
        <v>1</v>
      </c>
      <c r="R114" s="190">
        <f>Q114*H114</f>
        <v>11.028</v>
      </c>
      <c r="S114" s="190">
        <v>0</v>
      </c>
      <c r="T114" s="191">
        <f>S114*H114</f>
        <v>0</v>
      </c>
      <c r="AR114" s="16" t="s">
        <v>191</v>
      </c>
      <c r="AT114" s="16" t="s">
        <v>249</v>
      </c>
      <c r="AU114" s="16" t="s">
        <v>83</v>
      </c>
      <c r="AY114" s="16" t="s">
        <v>143</v>
      </c>
      <c r="BE114" s="192">
        <f>IF(N114="základní",J114,0)</f>
        <v>0</v>
      </c>
      <c r="BF114" s="192">
        <f>IF(N114="snížená",J114,0)</f>
        <v>0</v>
      </c>
      <c r="BG114" s="192">
        <f>IF(N114="zákl. přenesená",J114,0)</f>
        <v>0</v>
      </c>
      <c r="BH114" s="192">
        <f>IF(N114="sníž. přenesená",J114,0)</f>
        <v>0</v>
      </c>
      <c r="BI114" s="192">
        <f>IF(N114="nulová",J114,0)</f>
        <v>0</v>
      </c>
      <c r="BJ114" s="16" t="s">
        <v>23</v>
      </c>
      <c r="BK114" s="192">
        <f>ROUND(I114*H114,2)</f>
        <v>0</v>
      </c>
      <c r="BL114" s="16" t="s">
        <v>150</v>
      </c>
      <c r="BM114" s="16" t="s">
        <v>882</v>
      </c>
    </row>
    <row r="115" spans="2:51" s="11" customFormat="1" ht="13.5">
      <c r="B115" s="197"/>
      <c r="C115" s="198"/>
      <c r="D115" s="195" t="s">
        <v>158</v>
      </c>
      <c r="E115" s="198"/>
      <c r="F115" s="210" t="s">
        <v>883</v>
      </c>
      <c r="G115" s="198"/>
      <c r="H115" s="211">
        <v>11.028</v>
      </c>
      <c r="I115" s="202"/>
      <c r="J115" s="198"/>
      <c r="K115" s="198"/>
      <c r="L115" s="203"/>
      <c r="M115" s="204"/>
      <c r="N115" s="205"/>
      <c r="O115" s="205"/>
      <c r="P115" s="205"/>
      <c r="Q115" s="205"/>
      <c r="R115" s="205"/>
      <c r="S115" s="205"/>
      <c r="T115" s="206"/>
      <c r="AT115" s="207" t="s">
        <v>158</v>
      </c>
      <c r="AU115" s="207" t="s">
        <v>83</v>
      </c>
      <c r="AV115" s="11" t="s">
        <v>83</v>
      </c>
      <c r="AW115" s="11" t="s">
        <v>4</v>
      </c>
      <c r="AX115" s="11" t="s">
        <v>23</v>
      </c>
      <c r="AY115" s="207" t="s">
        <v>143</v>
      </c>
    </row>
    <row r="116" spans="2:63" s="10" customFormat="1" ht="29.85" customHeight="1">
      <c r="B116" s="164"/>
      <c r="C116" s="165"/>
      <c r="D116" s="178" t="s">
        <v>74</v>
      </c>
      <c r="E116" s="179" t="s">
        <v>150</v>
      </c>
      <c r="F116" s="179" t="s">
        <v>884</v>
      </c>
      <c r="G116" s="165"/>
      <c r="H116" s="165"/>
      <c r="I116" s="168"/>
      <c r="J116" s="180">
        <f>BK116</f>
        <v>0</v>
      </c>
      <c r="K116" s="165"/>
      <c r="L116" s="170"/>
      <c r="M116" s="171"/>
      <c r="N116" s="172"/>
      <c r="O116" s="172"/>
      <c r="P116" s="173">
        <f>SUM(P117:P121)</f>
        <v>0</v>
      </c>
      <c r="Q116" s="172"/>
      <c r="R116" s="173">
        <f>SUM(R117:R121)</f>
        <v>0</v>
      </c>
      <c r="S116" s="172"/>
      <c r="T116" s="174">
        <f>SUM(T117:T121)</f>
        <v>0</v>
      </c>
      <c r="AR116" s="175" t="s">
        <v>23</v>
      </c>
      <c r="AT116" s="176" t="s">
        <v>74</v>
      </c>
      <c r="AU116" s="176" t="s">
        <v>23</v>
      </c>
      <c r="AY116" s="175" t="s">
        <v>143</v>
      </c>
      <c r="BK116" s="177">
        <f>SUM(BK117:BK121)</f>
        <v>0</v>
      </c>
    </row>
    <row r="117" spans="2:65" s="1" customFormat="1" ht="28.9" customHeight="1">
      <c r="B117" s="33"/>
      <c r="C117" s="181" t="s">
        <v>191</v>
      </c>
      <c r="D117" s="181" t="s">
        <v>145</v>
      </c>
      <c r="E117" s="182" t="s">
        <v>885</v>
      </c>
      <c r="F117" s="183" t="s">
        <v>886</v>
      </c>
      <c r="G117" s="184" t="s">
        <v>163</v>
      </c>
      <c r="H117" s="185">
        <v>1.838</v>
      </c>
      <c r="I117" s="186"/>
      <c r="J117" s="187">
        <f>ROUND(I117*H117,2)</f>
        <v>0</v>
      </c>
      <c r="K117" s="183" t="s">
        <v>149</v>
      </c>
      <c r="L117" s="53"/>
      <c r="M117" s="188" t="s">
        <v>20</v>
      </c>
      <c r="N117" s="189" t="s">
        <v>46</v>
      </c>
      <c r="O117" s="34"/>
      <c r="P117" s="190">
        <f>O117*H117</f>
        <v>0</v>
      </c>
      <c r="Q117" s="190">
        <v>0</v>
      </c>
      <c r="R117" s="190">
        <f>Q117*H117</f>
        <v>0</v>
      </c>
      <c r="S117" s="190">
        <v>0</v>
      </c>
      <c r="T117" s="191">
        <f>S117*H117</f>
        <v>0</v>
      </c>
      <c r="AR117" s="16" t="s">
        <v>150</v>
      </c>
      <c r="AT117" s="16" t="s">
        <v>145</v>
      </c>
      <c r="AU117" s="16" t="s">
        <v>83</v>
      </c>
      <c r="AY117" s="16" t="s">
        <v>143</v>
      </c>
      <c r="BE117" s="192">
        <f>IF(N117="základní",J117,0)</f>
        <v>0</v>
      </c>
      <c r="BF117" s="192">
        <f>IF(N117="snížená",J117,0)</f>
        <v>0</v>
      </c>
      <c r="BG117" s="192">
        <f>IF(N117="zákl. přenesená",J117,0)</f>
        <v>0</v>
      </c>
      <c r="BH117" s="192">
        <f>IF(N117="sníž. přenesená",J117,0)</f>
        <v>0</v>
      </c>
      <c r="BI117" s="192">
        <f>IF(N117="nulová",J117,0)</f>
        <v>0</v>
      </c>
      <c r="BJ117" s="16" t="s">
        <v>23</v>
      </c>
      <c r="BK117" s="192">
        <f>ROUND(I117*H117,2)</f>
        <v>0</v>
      </c>
      <c r="BL117" s="16" t="s">
        <v>150</v>
      </c>
      <c r="BM117" s="16" t="s">
        <v>887</v>
      </c>
    </row>
    <row r="118" spans="2:47" s="1" customFormat="1" ht="54">
      <c r="B118" s="33"/>
      <c r="C118" s="55"/>
      <c r="D118" s="195" t="s">
        <v>152</v>
      </c>
      <c r="E118" s="55"/>
      <c r="F118" s="196" t="s">
        <v>888</v>
      </c>
      <c r="G118" s="55"/>
      <c r="H118" s="55"/>
      <c r="I118" s="151"/>
      <c r="J118" s="55"/>
      <c r="K118" s="55"/>
      <c r="L118" s="53"/>
      <c r="M118" s="70"/>
      <c r="N118" s="34"/>
      <c r="O118" s="34"/>
      <c r="P118" s="34"/>
      <c r="Q118" s="34"/>
      <c r="R118" s="34"/>
      <c r="S118" s="34"/>
      <c r="T118" s="71"/>
      <c r="AT118" s="16" t="s">
        <v>152</v>
      </c>
      <c r="AU118" s="16" t="s">
        <v>83</v>
      </c>
    </row>
    <row r="119" spans="2:51" s="11" customFormat="1" ht="13.5">
      <c r="B119" s="197"/>
      <c r="C119" s="198"/>
      <c r="D119" s="195" t="s">
        <v>158</v>
      </c>
      <c r="E119" s="209" t="s">
        <v>20</v>
      </c>
      <c r="F119" s="210" t="s">
        <v>889</v>
      </c>
      <c r="G119" s="198"/>
      <c r="H119" s="211">
        <v>1.158</v>
      </c>
      <c r="I119" s="202"/>
      <c r="J119" s="198"/>
      <c r="K119" s="198"/>
      <c r="L119" s="203"/>
      <c r="M119" s="204"/>
      <c r="N119" s="205"/>
      <c r="O119" s="205"/>
      <c r="P119" s="205"/>
      <c r="Q119" s="205"/>
      <c r="R119" s="205"/>
      <c r="S119" s="205"/>
      <c r="T119" s="206"/>
      <c r="AT119" s="207" t="s">
        <v>158</v>
      </c>
      <c r="AU119" s="207" t="s">
        <v>83</v>
      </c>
      <c r="AV119" s="11" t="s">
        <v>83</v>
      </c>
      <c r="AW119" s="11" t="s">
        <v>38</v>
      </c>
      <c r="AX119" s="11" t="s">
        <v>75</v>
      </c>
      <c r="AY119" s="207" t="s">
        <v>143</v>
      </c>
    </row>
    <row r="120" spans="2:51" s="11" customFormat="1" ht="13.5">
      <c r="B120" s="197"/>
      <c r="C120" s="198"/>
      <c r="D120" s="195" t="s">
        <v>158</v>
      </c>
      <c r="E120" s="209" t="s">
        <v>20</v>
      </c>
      <c r="F120" s="210" t="s">
        <v>890</v>
      </c>
      <c r="G120" s="198"/>
      <c r="H120" s="211">
        <v>0.68</v>
      </c>
      <c r="I120" s="202"/>
      <c r="J120" s="198"/>
      <c r="K120" s="198"/>
      <c r="L120" s="203"/>
      <c r="M120" s="204"/>
      <c r="N120" s="205"/>
      <c r="O120" s="205"/>
      <c r="P120" s="205"/>
      <c r="Q120" s="205"/>
      <c r="R120" s="205"/>
      <c r="S120" s="205"/>
      <c r="T120" s="206"/>
      <c r="AT120" s="207" t="s">
        <v>158</v>
      </c>
      <c r="AU120" s="207" t="s">
        <v>83</v>
      </c>
      <c r="AV120" s="11" t="s">
        <v>83</v>
      </c>
      <c r="AW120" s="11" t="s">
        <v>38</v>
      </c>
      <c r="AX120" s="11" t="s">
        <v>75</v>
      </c>
      <c r="AY120" s="207" t="s">
        <v>143</v>
      </c>
    </row>
    <row r="121" spans="2:51" s="12" customFormat="1" ht="13.5">
      <c r="B121" s="212"/>
      <c r="C121" s="213"/>
      <c r="D121" s="195" t="s">
        <v>158</v>
      </c>
      <c r="E121" s="233" t="s">
        <v>20</v>
      </c>
      <c r="F121" s="234" t="s">
        <v>198</v>
      </c>
      <c r="G121" s="213"/>
      <c r="H121" s="235">
        <v>1.838</v>
      </c>
      <c r="I121" s="217"/>
      <c r="J121" s="213"/>
      <c r="K121" s="213"/>
      <c r="L121" s="218"/>
      <c r="M121" s="219"/>
      <c r="N121" s="220"/>
      <c r="O121" s="220"/>
      <c r="P121" s="220"/>
      <c r="Q121" s="220"/>
      <c r="R121" s="220"/>
      <c r="S121" s="220"/>
      <c r="T121" s="221"/>
      <c r="AT121" s="222" t="s">
        <v>158</v>
      </c>
      <c r="AU121" s="222" t="s">
        <v>83</v>
      </c>
      <c r="AV121" s="12" t="s">
        <v>150</v>
      </c>
      <c r="AW121" s="12" t="s">
        <v>38</v>
      </c>
      <c r="AX121" s="12" t="s">
        <v>23</v>
      </c>
      <c r="AY121" s="222" t="s">
        <v>143</v>
      </c>
    </row>
    <row r="122" spans="2:63" s="10" customFormat="1" ht="29.85" customHeight="1">
      <c r="B122" s="164"/>
      <c r="C122" s="165"/>
      <c r="D122" s="178" t="s">
        <v>74</v>
      </c>
      <c r="E122" s="179" t="s">
        <v>172</v>
      </c>
      <c r="F122" s="179" t="s">
        <v>234</v>
      </c>
      <c r="G122" s="165"/>
      <c r="H122" s="165"/>
      <c r="I122" s="168"/>
      <c r="J122" s="180">
        <f>BK122</f>
        <v>0</v>
      </c>
      <c r="K122" s="165"/>
      <c r="L122" s="170"/>
      <c r="M122" s="171"/>
      <c r="N122" s="172"/>
      <c r="O122" s="172"/>
      <c r="P122" s="173">
        <f>SUM(P123:P129)</f>
        <v>0</v>
      </c>
      <c r="Q122" s="172"/>
      <c r="R122" s="173">
        <f>SUM(R123:R129)</f>
        <v>8.504301</v>
      </c>
      <c r="S122" s="172"/>
      <c r="T122" s="174">
        <f>SUM(T123:T129)</f>
        <v>0</v>
      </c>
      <c r="AR122" s="175" t="s">
        <v>23</v>
      </c>
      <c r="AT122" s="176" t="s">
        <v>74</v>
      </c>
      <c r="AU122" s="176" t="s">
        <v>23</v>
      </c>
      <c r="AY122" s="175" t="s">
        <v>143</v>
      </c>
      <c r="BK122" s="177">
        <f>SUM(BK123:BK129)</f>
        <v>0</v>
      </c>
    </row>
    <row r="123" spans="2:65" s="1" customFormat="1" ht="28.9" customHeight="1">
      <c r="B123" s="33"/>
      <c r="C123" s="181" t="s">
        <v>199</v>
      </c>
      <c r="D123" s="181" t="s">
        <v>145</v>
      </c>
      <c r="E123" s="182" t="s">
        <v>891</v>
      </c>
      <c r="F123" s="183" t="s">
        <v>892</v>
      </c>
      <c r="G123" s="184" t="s">
        <v>148</v>
      </c>
      <c r="H123" s="185">
        <v>10.1</v>
      </c>
      <c r="I123" s="186"/>
      <c r="J123" s="187">
        <f>ROUND(I123*H123,2)</f>
        <v>0</v>
      </c>
      <c r="K123" s="183" t="s">
        <v>149</v>
      </c>
      <c r="L123" s="53"/>
      <c r="M123" s="188" t="s">
        <v>20</v>
      </c>
      <c r="N123" s="189" t="s">
        <v>46</v>
      </c>
      <c r="O123" s="34"/>
      <c r="P123" s="190">
        <f>O123*H123</f>
        <v>0</v>
      </c>
      <c r="Q123" s="190">
        <v>0.3708</v>
      </c>
      <c r="R123" s="190">
        <f>Q123*H123</f>
        <v>3.74508</v>
      </c>
      <c r="S123" s="190">
        <v>0</v>
      </c>
      <c r="T123" s="191">
        <f>S123*H123</f>
        <v>0</v>
      </c>
      <c r="AR123" s="16" t="s">
        <v>150</v>
      </c>
      <c r="AT123" s="16" t="s">
        <v>145</v>
      </c>
      <c r="AU123" s="16" t="s">
        <v>83</v>
      </c>
      <c r="AY123" s="16" t="s">
        <v>143</v>
      </c>
      <c r="BE123" s="192">
        <f>IF(N123="základní",J123,0)</f>
        <v>0</v>
      </c>
      <c r="BF123" s="192">
        <f>IF(N123="snížená",J123,0)</f>
        <v>0</v>
      </c>
      <c r="BG123" s="192">
        <f>IF(N123="zákl. přenesená",J123,0)</f>
        <v>0</v>
      </c>
      <c r="BH123" s="192">
        <f>IF(N123="sníž. přenesená",J123,0)</f>
        <v>0</v>
      </c>
      <c r="BI123" s="192">
        <f>IF(N123="nulová",J123,0)</f>
        <v>0</v>
      </c>
      <c r="BJ123" s="16" t="s">
        <v>23</v>
      </c>
      <c r="BK123" s="192">
        <f>ROUND(I123*H123,2)</f>
        <v>0</v>
      </c>
      <c r="BL123" s="16" t="s">
        <v>150</v>
      </c>
      <c r="BM123" s="16" t="s">
        <v>893</v>
      </c>
    </row>
    <row r="124" spans="2:47" s="1" customFormat="1" ht="94.5">
      <c r="B124" s="33"/>
      <c r="C124" s="55"/>
      <c r="D124" s="195" t="s">
        <v>152</v>
      </c>
      <c r="E124" s="55"/>
      <c r="F124" s="196" t="s">
        <v>894</v>
      </c>
      <c r="G124" s="55"/>
      <c r="H124" s="55"/>
      <c r="I124" s="151"/>
      <c r="J124" s="55"/>
      <c r="K124" s="55"/>
      <c r="L124" s="53"/>
      <c r="M124" s="70"/>
      <c r="N124" s="34"/>
      <c r="O124" s="34"/>
      <c r="P124" s="34"/>
      <c r="Q124" s="34"/>
      <c r="R124" s="34"/>
      <c r="S124" s="34"/>
      <c r="T124" s="71"/>
      <c r="AT124" s="16" t="s">
        <v>152</v>
      </c>
      <c r="AU124" s="16" t="s">
        <v>83</v>
      </c>
    </row>
    <row r="125" spans="2:51" s="11" customFormat="1" ht="13.5">
      <c r="B125" s="197"/>
      <c r="C125" s="198"/>
      <c r="D125" s="193" t="s">
        <v>158</v>
      </c>
      <c r="E125" s="199" t="s">
        <v>20</v>
      </c>
      <c r="F125" s="200" t="s">
        <v>895</v>
      </c>
      <c r="G125" s="198"/>
      <c r="H125" s="201">
        <v>10.1</v>
      </c>
      <c r="I125" s="202"/>
      <c r="J125" s="198"/>
      <c r="K125" s="198"/>
      <c r="L125" s="203"/>
      <c r="M125" s="204"/>
      <c r="N125" s="205"/>
      <c r="O125" s="205"/>
      <c r="P125" s="205"/>
      <c r="Q125" s="205"/>
      <c r="R125" s="205"/>
      <c r="S125" s="205"/>
      <c r="T125" s="206"/>
      <c r="AT125" s="207" t="s">
        <v>158</v>
      </c>
      <c r="AU125" s="207" t="s">
        <v>83</v>
      </c>
      <c r="AV125" s="11" t="s">
        <v>83</v>
      </c>
      <c r="AW125" s="11" t="s">
        <v>38</v>
      </c>
      <c r="AX125" s="11" t="s">
        <v>23</v>
      </c>
      <c r="AY125" s="207" t="s">
        <v>143</v>
      </c>
    </row>
    <row r="126" spans="2:65" s="1" customFormat="1" ht="28.9" customHeight="1">
      <c r="B126" s="33"/>
      <c r="C126" s="181" t="s">
        <v>28</v>
      </c>
      <c r="D126" s="181" t="s">
        <v>145</v>
      </c>
      <c r="E126" s="182" t="s">
        <v>896</v>
      </c>
      <c r="F126" s="183" t="s">
        <v>897</v>
      </c>
      <c r="G126" s="184" t="s">
        <v>148</v>
      </c>
      <c r="H126" s="185">
        <v>10.1</v>
      </c>
      <c r="I126" s="186"/>
      <c r="J126" s="187">
        <f>ROUND(I126*H126,2)</f>
        <v>0</v>
      </c>
      <c r="K126" s="183" t="s">
        <v>149</v>
      </c>
      <c r="L126" s="53"/>
      <c r="M126" s="188" t="s">
        <v>20</v>
      </c>
      <c r="N126" s="189" t="s">
        <v>46</v>
      </c>
      <c r="O126" s="34"/>
      <c r="P126" s="190">
        <f>O126*H126</f>
        <v>0</v>
      </c>
      <c r="Q126" s="190">
        <v>0.26376</v>
      </c>
      <c r="R126" s="190">
        <f>Q126*H126</f>
        <v>2.663976</v>
      </c>
      <c r="S126" s="190">
        <v>0</v>
      </c>
      <c r="T126" s="191">
        <f>S126*H126</f>
        <v>0</v>
      </c>
      <c r="AR126" s="16" t="s">
        <v>150</v>
      </c>
      <c r="AT126" s="16" t="s">
        <v>145</v>
      </c>
      <c r="AU126" s="16" t="s">
        <v>83</v>
      </c>
      <c r="AY126" s="16" t="s">
        <v>143</v>
      </c>
      <c r="BE126" s="192">
        <f>IF(N126="základní",J126,0)</f>
        <v>0</v>
      </c>
      <c r="BF126" s="192">
        <f>IF(N126="snížená",J126,0)</f>
        <v>0</v>
      </c>
      <c r="BG126" s="192">
        <f>IF(N126="zákl. přenesená",J126,0)</f>
        <v>0</v>
      </c>
      <c r="BH126" s="192">
        <f>IF(N126="sníž. přenesená",J126,0)</f>
        <v>0</v>
      </c>
      <c r="BI126" s="192">
        <f>IF(N126="nulová",J126,0)</f>
        <v>0</v>
      </c>
      <c r="BJ126" s="16" t="s">
        <v>23</v>
      </c>
      <c r="BK126" s="192">
        <f>ROUND(I126*H126,2)</f>
        <v>0</v>
      </c>
      <c r="BL126" s="16" t="s">
        <v>150</v>
      </c>
      <c r="BM126" s="16" t="s">
        <v>898</v>
      </c>
    </row>
    <row r="127" spans="2:47" s="1" customFormat="1" ht="94.5">
      <c r="B127" s="33"/>
      <c r="C127" s="55"/>
      <c r="D127" s="193" t="s">
        <v>152</v>
      </c>
      <c r="E127" s="55"/>
      <c r="F127" s="194" t="s">
        <v>894</v>
      </c>
      <c r="G127" s="55"/>
      <c r="H127" s="55"/>
      <c r="I127" s="151"/>
      <c r="J127" s="55"/>
      <c r="K127" s="55"/>
      <c r="L127" s="53"/>
      <c r="M127" s="70"/>
      <c r="N127" s="34"/>
      <c r="O127" s="34"/>
      <c r="P127" s="34"/>
      <c r="Q127" s="34"/>
      <c r="R127" s="34"/>
      <c r="S127" s="34"/>
      <c r="T127" s="71"/>
      <c r="AT127" s="16" t="s">
        <v>152</v>
      </c>
      <c r="AU127" s="16" t="s">
        <v>83</v>
      </c>
    </row>
    <row r="128" spans="2:65" s="1" customFormat="1" ht="28.9" customHeight="1">
      <c r="B128" s="33"/>
      <c r="C128" s="181" t="s">
        <v>209</v>
      </c>
      <c r="D128" s="181" t="s">
        <v>145</v>
      </c>
      <c r="E128" s="182" t="s">
        <v>899</v>
      </c>
      <c r="F128" s="183" t="s">
        <v>900</v>
      </c>
      <c r="G128" s="184" t="s">
        <v>148</v>
      </c>
      <c r="H128" s="185">
        <v>10.1</v>
      </c>
      <c r="I128" s="186"/>
      <c r="J128" s="187">
        <f>ROUND(I128*H128,2)</f>
        <v>0</v>
      </c>
      <c r="K128" s="183" t="s">
        <v>149</v>
      </c>
      <c r="L128" s="53"/>
      <c r="M128" s="188" t="s">
        <v>20</v>
      </c>
      <c r="N128" s="189" t="s">
        <v>46</v>
      </c>
      <c r="O128" s="34"/>
      <c r="P128" s="190">
        <f>O128*H128</f>
        <v>0</v>
      </c>
      <c r="Q128" s="190">
        <v>0.20745</v>
      </c>
      <c r="R128" s="190">
        <f>Q128*H128</f>
        <v>2.095245</v>
      </c>
      <c r="S128" s="190">
        <v>0</v>
      </c>
      <c r="T128" s="191">
        <f>S128*H128</f>
        <v>0</v>
      </c>
      <c r="AR128" s="16" t="s">
        <v>150</v>
      </c>
      <c r="AT128" s="16" t="s">
        <v>145</v>
      </c>
      <c r="AU128" s="16" t="s">
        <v>83</v>
      </c>
      <c r="AY128" s="16" t="s">
        <v>143</v>
      </c>
      <c r="BE128" s="192">
        <f>IF(N128="základní",J128,0)</f>
        <v>0</v>
      </c>
      <c r="BF128" s="192">
        <f>IF(N128="snížená",J128,0)</f>
        <v>0</v>
      </c>
      <c r="BG128" s="192">
        <f>IF(N128="zákl. přenesená",J128,0)</f>
        <v>0</v>
      </c>
      <c r="BH128" s="192">
        <f>IF(N128="sníž. přenesená",J128,0)</f>
        <v>0</v>
      </c>
      <c r="BI128" s="192">
        <f>IF(N128="nulová",J128,0)</f>
        <v>0</v>
      </c>
      <c r="BJ128" s="16" t="s">
        <v>23</v>
      </c>
      <c r="BK128" s="192">
        <f>ROUND(I128*H128,2)</f>
        <v>0</v>
      </c>
      <c r="BL128" s="16" t="s">
        <v>150</v>
      </c>
      <c r="BM128" s="16" t="s">
        <v>901</v>
      </c>
    </row>
    <row r="129" spans="2:47" s="1" customFormat="1" ht="135">
      <c r="B129" s="33"/>
      <c r="C129" s="55"/>
      <c r="D129" s="195" t="s">
        <v>152</v>
      </c>
      <c r="E129" s="55"/>
      <c r="F129" s="196" t="s">
        <v>902</v>
      </c>
      <c r="G129" s="55"/>
      <c r="H129" s="55"/>
      <c r="I129" s="151"/>
      <c r="J129" s="55"/>
      <c r="K129" s="55"/>
      <c r="L129" s="53"/>
      <c r="M129" s="70"/>
      <c r="N129" s="34"/>
      <c r="O129" s="34"/>
      <c r="P129" s="34"/>
      <c r="Q129" s="34"/>
      <c r="R129" s="34"/>
      <c r="S129" s="34"/>
      <c r="T129" s="71"/>
      <c r="AT129" s="16" t="s">
        <v>152</v>
      </c>
      <c r="AU129" s="16" t="s">
        <v>83</v>
      </c>
    </row>
    <row r="130" spans="2:63" s="10" customFormat="1" ht="29.85" customHeight="1">
      <c r="B130" s="164"/>
      <c r="C130" s="165"/>
      <c r="D130" s="178" t="s">
        <v>74</v>
      </c>
      <c r="E130" s="179" t="s">
        <v>191</v>
      </c>
      <c r="F130" s="179" t="s">
        <v>903</v>
      </c>
      <c r="G130" s="165"/>
      <c r="H130" s="165"/>
      <c r="I130" s="168"/>
      <c r="J130" s="180">
        <f>BK130</f>
        <v>0</v>
      </c>
      <c r="K130" s="165"/>
      <c r="L130" s="170"/>
      <c r="M130" s="171"/>
      <c r="N130" s="172"/>
      <c r="O130" s="172"/>
      <c r="P130" s="173">
        <f>SUM(P131:P156)</f>
        <v>0</v>
      </c>
      <c r="Q130" s="172"/>
      <c r="R130" s="173">
        <f>SUM(R131:R156)</f>
        <v>3.37047119</v>
      </c>
      <c r="S130" s="172"/>
      <c r="T130" s="174">
        <f>SUM(T131:T156)</f>
        <v>0</v>
      </c>
      <c r="AR130" s="175" t="s">
        <v>23</v>
      </c>
      <c r="AT130" s="176" t="s">
        <v>74</v>
      </c>
      <c r="AU130" s="176" t="s">
        <v>23</v>
      </c>
      <c r="AY130" s="175" t="s">
        <v>143</v>
      </c>
      <c r="BK130" s="177">
        <f>SUM(BK131:BK156)</f>
        <v>0</v>
      </c>
    </row>
    <row r="131" spans="2:65" s="1" customFormat="1" ht="28.9" customHeight="1">
      <c r="B131" s="33"/>
      <c r="C131" s="181" t="s">
        <v>213</v>
      </c>
      <c r="D131" s="181" t="s">
        <v>145</v>
      </c>
      <c r="E131" s="182" t="s">
        <v>904</v>
      </c>
      <c r="F131" s="183" t="s">
        <v>905</v>
      </c>
      <c r="G131" s="184" t="s">
        <v>206</v>
      </c>
      <c r="H131" s="185">
        <v>2</v>
      </c>
      <c r="I131" s="186"/>
      <c r="J131" s="187">
        <f>ROUND(I131*H131,2)</f>
        <v>0</v>
      </c>
      <c r="K131" s="183" t="s">
        <v>149</v>
      </c>
      <c r="L131" s="53"/>
      <c r="M131" s="188" t="s">
        <v>20</v>
      </c>
      <c r="N131" s="189" t="s">
        <v>46</v>
      </c>
      <c r="O131" s="34"/>
      <c r="P131" s="190">
        <f>O131*H131</f>
        <v>0</v>
      </c>
      <c r="Q131" s="190">
        <v>7E-05</v>
      </c>
      <c r="R131" s="190">
        <f>Q131*H131</f>
        <v>0.00014</v>
      </c>
      <c r="S131" s="190">
        <v>0</v>
      </c>
      <c r="T131" s="191">
        <f>S131*H131</f>
        <v>0</v>
      </c>
      <c r="AR131" s="16" t="s">
        <v>150</v>
      </c>
      <c r="AT131" s="16" t="s">
        <v>145</v>
      </c>
      <c r="AU131" s="16" t="s">
        <v>83</v>
      </c>
      <c r="AY131" s="16" t="s">
        <v>143</v>
      </c>
      <c r="BE131" s="192">
        <f>IF(N131="základní",J131,0)</f>
        <v>0</v>
      </c>
      <c r="BF131" s="192">
        <f>IF(N131="snížená",J131,0)</f>
        <v>0</v>
      </c>
      <c r="BG131" s="192">
        <f>IF(N131="zákl. přenesená",J131,0)</f>
        <v>0</v>
      </c>
      <c r="BH131" s="192">
        <f>IF(N131="sníž. přenesená",J131,0)</f>
        <v>0</v>
      </c>
      <c r="BI131" s="192">
        <f>IF(N131="nulová",J131,0)</f>
        <v>0</v>
      </c>
      <c r="BJ131" s="16" t="s">
        <v>23</v>
      </c>
      <c r="BK131" s="192">
        <f>ROUND(I131*H131,2)</f>
        <v>0</v>
      </c>
      <c r="BL131" s="16" t="s">
        <v>150</v>
      </c>
      <c r="BM131" s="16" t="s">
        <v>906</v>
      </c>
    </row>
    <row r="132" spans="2:47" s="1" customFormat="1" ht="67.5">
      <c r="B132" s="33"/>
      <c r="C132" s="55"/>
      <c r="D132" s="193" t="s">
        <v>152</v>
      </c>
      <c r="E132" s="55"/>
      <c r="F132" s="194" t="s">
        <v>907</v>
      </c>
      <c r="G132" s="55"/>
      <c r="H132" s="55"/>
      <c r="I132" s="151"/>
      <c r="J132" s="55"/>
      <c r="K132" s="55"/>
      <c r="L132" s="53"/>
      <c r="M132" s="70"/>
      <c r="N132" s="34"/>
      <c r="O132" s="34"/>
      <c r="P132" s="34"/>
      <c r="Q132" s="34"/>
      <c r="R132" s="34"/>
      <c r="S132" s="34"/>
      <c r="T132" s="71"/>
      <c r="AT132" s="16" t="s">
        <v>152</v>
      </c>
      <c r="AU132" s="16" t="s">
        <v>83</v>
      </c>
    </row>
    <row r="133" spans="2:65" s="1" customFormat="1" ht="28.9" customHeight="1">
      <c r="B133" s="33"/>
      <c r="C133" s="223" t="s">
        <v>217</v>
      </c>
      <c r="D133" s="223" t="s">
        <v>249</v>
      </c>
      <c r="E133" s="224" t="s">
        <v>908</v>
      </c>
      <c r="F133" s="225" t="s">
        <v>909</v>
      </c>
      <c r="G133" s="226" t="s">
        <v>206</v>
      </c>
      <c r="H133" s="227">
        <v>1.015</v>
      </c>
      <c r="I133" s="228"/>
      <c r="J133" s="229">
        <f>ROUND(I133*H133,2)</f>
        <v>0</v>
      </c>
      <c r="K133" s="225" t="s">
        <v>149</v>
      </c>
      <c r="L133" s="230"/>
      <c r="M133" s="231" t="s">
        <v>20</v>
      </c>
      <c r="N133" s="232" t="s">
        <v>46</v>
      </c>
      <c r="O133" s="34"/>
      <c r="P133" s="190">
        <f>O133*H133</f>
        <v>0</v>
      </c>
      <c r="Q133" s="190">
        <v>0.025</v>
      </c>
      <c r="R133" s="190">
        <f>Q133*H133</f>
        <v>0.025374999999999998</v>
      </c>
      <c r="S133" s="190">
        <v>0</v>
      </c>
      <c r="T133" s="191">
        <f>S133*H133</f>
        <v>0</v>
      </c>
      <c r="AR133" s="16" t="s">
        <v>191</v>
      </c>
      <c r="AT133" s="16" t="s">
        <v>249</v>
      </c>
      <c r="AU133" s="16" t="s">
        <v>83</v>
      </c>
      <c r="AY133" s="16" t="s">
        <v>143</v>
      </c>
      <c r="BE133" s="192">
        <f>IF(N133="základní",J133,0)</f>
        <v>0</v>
      </c>
      <c r="BF133" s="192">
        <f>IF(N133="snížená",J133,0)</f>
        <v>0</v>
      </c>
      <c r="BG133" s="192">
        <f>IF(N133="zákl. přenesená",J133,0)</f>
        <v>0</v>
      </c>
      <c r="BH133" s="192">
        <f>IF(N133="sníž. přenesená",J133,0)</f>
        <v>0</v>
      </c>
      <c r="BI133" s="192">
        <f>IF(N133="nulová",J133,0)</f>
        <v>0</v>
      </c>
      <c r="BJ133" s="16" t="s">
        <v>23</v>
      </c>
      <c r="BK133" s="192">
        <f>ROUND(I133*H133,2)</f>
        <v>0</v>
      </c>
      <c r="BL133" s="16" t="s">
        <v>150</v>
      </c>
      <c r="BM133" s="16" t="s">
        <v>910</v>
      </c>
    </row>
    <row r="134" spans="2:51" s="11" customFormat="1" ht="13.5">
      <c r="B134" s="197"/>
      <c r="C134" s="198"/>
      <c r="D134" s="193" t="s">
        <v>158</v>
      </c>
      <c r="E134" s="198"/>
      <c r="F134" s="200" t="s">
        <v>911</v>
      </c>
      <c r="G134" s="198"/>
      <c r="H134" s="201">
        <v>1.015</v>
      </c>
      <c r="I134" s="202"/>
      <c r="J134" s="198"/>
      <c r="K134" s="198"/>
      <c r="L134" s="203"/>
      <c r="M134" s="204"/>
      <c r="N134" s="205"/>
      <c r="O134" s="205"/>
      <c r="P134" s="205"/>
      <c r="Q134" s="205"/>
      <c r="R134" s="205"/>
      <c r="S134" s="205"/>
      <c r="T134" s="206"/>
      <c r="AT134" s="207" t="s">
        <v>158</v>
      </c>
      <c r="AU134" s="207" t="s">
        <v>83</v>
      </c>
      <c r="AV134" s="11" t="s">
        <v>83</v>
      </c>
      <c r="AW134" s="11" t="s">
        <v>4</v>
      </c>
      <c r="AX134" s="11" t="s">
        <v>23</v>
      </c>
      <c r="AY134" s="207" t="s">
        <v>143</v>
      </c>
    </row>
    <row r="135" spans="2:65" s="1" customFormat="1" ht="28.9" customHeight="1">
      <c r="B135" s="33"/>
      <c r="C135" s="223" t="s">
        <v>222</v>
      </c>
      <c r="D135" s="223" t="s">
        <v>249</v>
      </c>
      <c r="E135" s="224" t="s">
        <v>912</v>
      </c>
      <c r="F135" s="225" t="s">
        <v>909</v>
      </c>
      <c r="G135" s="226" t="s">
        <v>206</v>
      </c>
      <c r="H135" s="227">
        <v>1.015</v>
      </c>
      <c r="I135" s="228"/>
      <c r="J135" s="229">
        <f>ROUND(I135*H135,2)</f>
        <v>0</v>
      </c>
      <c r="K135" s="225" t="s">
        <v>149</v>
      </c>
      <c r="L135" s="230"/>
      <c r="M135" s="231" t="s">
        <v>20</v>
      </c>
      <c r="N135" s="232" t="s">
        <v>46</v>
      </c>
      <c r="O135" s="34"/>
      <c r="P135" s="190">
        <f>O135*H135</f>
        <v>0</v>
      </c>
      <c r="Q135" s="190">
        <v>0.024</v>
      </c>
      <c r="R135" s="190">
        <f>Q135*H135</f>
        <v>0.02436</v>
      </c>
      <c r="S135" s="190">
        <v>0</v>
      </c>
      <c r="T135" s="191">
        <f>S135*H135</f>
        <v>0</v>
      </c>
      <c r="AR135" s="16" t="s">
        <v>191</v>
      </c>
      <c r="AT135" s="16" t="s">
        <v>249</v>
      </c>
      <c r="AU135" s="16" t="s">
        <v>83</v>
      </c>
      <c r="AY135" s="16" t="s">
        <v>143</v>
      </c>
      <c r="BE135" s="192">
        <f>IF(N135="základní",J135,0)</f>
        <v>0</v>
      </c>
      <c r="BF135" s="192">
        <f>IF(N135="snížená",J135,0)</f>
        <v>0</v>
      </c>
      <c r="BG135" s="192">
        <f>IF(N135="zákl. přenesená",J135,0)</f>
        <v>0</v>
      </c>
      <c r="BH135" s="192">
        <f>IF(N135="sníž. přenesená",J135,0)</f>
        <v>0</v>
      </c>
      <c r="BI135" s="192">
        <f>IF(N135="nulová",J135,0)</f>
        <v>0</v>
      </c>
      <c r="BJ135" s="16" t="s">
        <v>23</v>
      </c>
      <c r="BK135" s="192">
        <f>ROUND(I135*H135,2)</f>
        <v>0</v>
      </c>
      <c r="BL135" s="16" t="s">
        <v>150</v>
      </c>
      <c r="BM135" s="16" t="s">
        <v>913</v>
      </c>
    </row>
    <row r="136" spans="2:51" s="11" customFormat="1" ht="13.5">
      <c r="B136" s="197"/>
      <c r="C136" s="198"/>
      <c r="D136" s="193" t="s">
        <v>158</v>
      </c>
      <c r="E136" s="198"/>
      <c r="F136" s="200" t="s">
        <v>911</v>
      </c>
      <c r="G136" s="198"/>
      <c r="H136" s="201">
        <v>1.015</v>
      </c>
      <c r="I136" s="202"/>
      <c r="J136" s="198"/>
      <c r="K136" s="198"/>
      <c r="L136" s="203"/>
      <c r="M136" s="204"/>
      <c r="N136" s="205"/>
      <c r="O136" s="205"/>
      <c r="P136" s="205"/>
      <c r="Q136" s="205"/>
      <c r="R136" s="205"/>
      <c r="S136" s="205"/>
      <c r="T136" s="206"/>
      <c r="AT136" s="207" t="s">
        <v>158</v>
      </c>
      <c r="AU136" s="207" t="s">
        <v>83</v>
      </c>
      <c r="AV136" s="11" t="s">
        <v>83</v>
      </c>
      <c r="AW136" s="11" t="s">
        <v>4</v>
      </c>
      <c r="AX136" s="11" t="s">
        <v>23</v>
      </c>
      <c r="AY136" s="207" t="s">
        <v>143</v>
      </c>
    </row>
    <row r="137" spans="2:65" s="1" customFormat="1" ht="28.9" customHeight="1">
      <c r="B137" s="33"/>
      <c r="C137" s="181" t="s">
        <v>8</v>
      </c>
      <c r="D137" s="181" t="s">
        <v>145</v>
      </c>
      <c r="E137" s="182" t="s">
        <v>914</v>
      </c>
      <c r="F137" s="183" t="s">
        <v>915</v>
      </c>
      <c r="G137" s="184" t="s">
        <v>206</v>
      </c>
      <c r="H137" s="185">
        <v>2</v>
      </c>
      <c r="I137" s="186"/>
      <c r="J137" s="187">
        <f>ROUND(I137*H137,2)</f>
        <v>0</v>
      </c>
      <c r="K137" s="183" t="s">
        <v>149</v>
      </c>
      <c r="L137" s="53"/>
      <c r="M137" s="188" t="s">
        <v>20</v>
      </c>
      <c r="N137" s="189" t="s">
        <v>46</v>
      </c>
      <c r="O137" s="34"/>
      <c r="P137" s="190">
        <f>O137*H137</f>
        <v>0</v>
      </c>
      <c r="Q137" s="190">
        <v>1.12181</v>
      </c>
      <c r="R137" s="190">
        <f>Q137*H137</f>
        <v>2.24362</v>
      </c>
      <c r="S137" s="190">
        <v>0</v>
      </c>
      <c r="T137" s="191">
        <f>S137*H137</f>
        <v>0</v>
      </c>
      <c r="AR137" s="16" t="s">
        <v>150</v>
      </c>
      <c r="AT137" s="16" t="s">
        <v>145</v>
      </c>
      <c r="AU137" s="16" t="s">
        <v>83</v>
      </c>
      <c r="AY137" s="16" t="s">
        <v>143</v>
      </c>
      <c r="BE137" s="192">
        <f>IF(N137="základní",J137,0)</f>
        <v>0</v>
      </c>
      <c r="BF137" s="192">
        <f>IF(N137="snížená",J137,0)</f>
        <v>0</v>
      </c>
      <c r="BG137" s="192">
        <f>IF(N137="zákl. přenesená",J137,0)</f>
        <v>0</v>
      </c>
      <c r="BH137" s="192">
        <f>IF(N137="sníž. přenesená",J137,0)</f>
        <v>0</v>
      </c>
      <c r="BI137" s="192">
        <f>IF(N137="nulová",J137,0)</f>
        <v>0</v>
      </c>
      <c r="BJ137" s="16" t="s">
        <v>23</v>
      </c>
      <c r="BK137" s="192">
        <f>ROUND(I137*H137,2)</f>
        <v>0</v>
      </c>
      <c r="BL137" s="16" t="s">
        <v>150</v>
      </c>
      <c r="BM137" s="16" t="s">
        <v>916</v>
      </c>
    </row>
    <row r="138" spans="2:47" s="1" customFormat="1" ht="81">
      <c r="B138" s="33"/>
      <c r="C138" s="55"/>
      <c r="D138" s="193" t="s">
        <v>152</v>
      </c>
      <c r="E138" s="55"/>
      <c r="F138" s="194" t="s">
        <v>917</v>
      </c>
      <c r="G138" s="55"/>
      <c r="H138" s="55"/>
      <c r="I138" s="151"/>
      <c r="J138" s="55"/>
      <c r="K138" s="55"/>
      <c r="L138" s="53"/>
      <c r="M138" s="70"/>
      <c r="N138" s="34"/>
      <c r="O138" s="34"/>
      <c r="P138" s="34"/>
      <c r="Q138" s="34"/>
      <c r="R138" s="34"/>
      <c r="S138" s="34"/>
      <c r="T138" s="71"/>
      <c r="AT138" s="16" t="s">
        <v>152</v>
      </c>
      <c r="AU138" s="16" t="s">
        <v>83</v>
      </c>
    </row>
    <row r="139" spans="2:65" s="1" customFormat="1" ht="40.15" customHeight="1">
      <c r="B139" s="33"/>
      <c r="C139" s="181" t="s">
        <v>591</v>
      </c>
      <c r="D139" s="181" t="s">
        <v>145</v>
      </c>
      <c r="E139" s="182" t="s">
        <v>918</v>
      </c>
      <c r="F139" s="183" t="s">
        <v>919</v>
      </c>
      <c r="G139" s="184" t="s">
        <v>163</v>
      </c>
      <c r="H139" s="185">
        <v>0.884</v>
      </c>
      <c r="I139" s="186"/>
      <c r="J139" s="187">
        <f>ROUND(I139*H139,2)</f>
        <v>0</v>
      </c>
      <c r="K139" s="183" t="s">
        <v>149</v>
      </c>
      <c r="L139" s="53"/>
      <c r="M139" s="188" t="s">
        <v>20</v>
      </c>
      <c r="N139" s="189" t="s">
        <v>46</v>
      </c>
      <c r="O139" s="34"/>
      <c r="P139" s="190">
        <f>O139*H139</f>
        <v>0</v>
      </c>
      <c r="Q139" s="190">
        <v>0</v>
      </c>
      <c r="R139" s="190">
        <f>Q139*H139</f>
        <v>0</v>
      </c>
      <c r="S139" s="190">
        <v>0</v>
      </c>
      <c r="T139" s="191">
        <f>S139*H139</f>
        <v>0</v>
      </c>
      <c r="AR139" s="16" t="s">
        <v>150</v>
      </c>
      <c r="AT139" s="16" t="s">
        <v>145</v>
      </c>
      <c r="AU139" s="16" t="s">
        <v>83</v>
      </c>
      <c r="AY139" s="16" t="s">
        <v>143</v>
      </c>
      <c r="BE139" s="192">
        <f>IF(N139="základní",J139,0)</f>
        <v>0</v>
      </c>
      <c r="BF139" s="192">
        <f>IF(N139="snížená",J139,0)</f>
        <v>0</v>
      </c>
      <c r="BG139" s="192">
        <f>IF(N139="zákl. přenesená",J139,0)</f>
        <v>0</v>
      </c>
      <c r="BH139" s="192">
        <f>IF(N139="sníž. přenesená",J139,0)</f>
        <v>0</v>
      </c>
      <c r="BI139" s="192">
        <f>IF(N139="nulová",J139,0)</f>
        <v>0</v>
      </c>
      <c r="BJ139" s="16" t="s">
        <v>23</v>
      </c>
      <c r="BK139" s="192">
        <f>ROUND(I139*H139,2)</f>
        <v>0</v>
      </c>
      <c r="BL139" s="16" t="s">
        <v>150</v>
      </c>
      <c r="BM139" s="16" t="s">
        <v>920</v>
      </c>
    </row>
    <row r="140" spans="2:47" s="1" customFormat="1" ht="54">
      <c r="B140" s="33"/>
      <c r="C140" s="55"/>
      <c r="D140" s="195" t="s">
        <v>152</v>
      </c>
      <c r="E140" s="55"/>
      <c r="F140" s="196" t="s">
        <v>921</v>
      </c>
      <c r="G140" s="55"/>
      <c r="H140" s="55"/>
      <c r="I140" s="151"/>
      <c r="J140" s="55"/>
      <c r="K140" s="55"/>
      <c r="L140" s="53"/>
      <c r="M140" s="70"/>
      <c r="N140" s="34"/>
      <c r="O140" s="34"/>
      <c r="P140" s="34"/>
      <c r="Q140" s="34"/>
      <c r="R140" s="34"/>
      <c r="S140" s="34"/>
      <c r="T140" s="71"/>
      <c r="AT140" s="16" t="s">
        <v>152</v>
      </c>
      <c r="AU140" s="16" t="s">
        <v>83</v>
      </c>
    </row>
    <row r="141" spans="2:51" s="11" customFormat="1" ht="13.5">
      <c r="B141" s="197"/>
      <c r="C141" s="198"/>
      <c r="D141" s="193" t="s">
        <v>158</v>
      </c>
      <c r="E141" s="199" t="s">
        <v>20</v>
      </c>
      <c r="F141" s="200" t="s">
        <v>922</v>
      </c>
      <c r="G141" s="198"/>
      <c r="H141" s="201">
        <v>0.884</v>
      </c>
      <c r="I141" s="202"/>
      <c r="J141" s="198"/>
      <c r="K141" s="198"/>
      <c r="L141" s="203"/>
      <c r="M141" s="204"/>
      <c r="N141" s="205"/>
      <c r="O141" s="205"/>
      <c r="P141" s="205"/>
      <c r="Q141" s="205"/>
      <c r="R141" s="205"/>
      <c r="S141" s="205"/>
      <c r="T141" s="206"/>
      <c r="AT141" s="207" t="s">
        <v>158</v>
      </c>
      <c r="AU141" s="207" t="s">
        <v>83</v>
      </c>
      <c r="AV141" s="11" t="s">
        <v>83</v>
      </c>
      <c r="AW141" s="11" t="s">
        <v>38</v>
      </c>
      <c r="AX141" s="11" t="s">
        <v>23</v>
      </c>
      <c r="AY141" s="207" t="s">
        <v>143</v>
      </c>
    </row>
    <row r="142" spans="2:65" s="1" customFormat="1" ht="40.15" customHeight="1">
      <c r="B142" s="33"/>
      <c r="C142" s="181" t="s">
        <v>597</v>
      </c>
      <c r="D142" s="181" t="s">
        <v>145</v>
      </c>
      <c r="E142" s="182" t="s">
        <v>923</v>
      </c>
      <c r="F142" s="183" t="s">
        <v>924</v>
      </c>
      <c r="G142" s="184" t="s">
        <v>163</v>
      </c>
      <c r="H142" s="185">
        <v>0.785</v>
      </c>
      <c r="I142" s="186"/>
      <c r="J142" s="187">
        <f>ROUND(I142*H142,2)</f>
        <v>0</v>
      </c>
      <c r="K142" s="183" t="s">
        <v>149</v>
      </c>
      <c r="L142" s="53"/>
      <c r="M142" s="188" t="s">
        <v>20</v>
      </c>
      <c r="N142" s="189" t="s">
        <v>46</v>
      </c>
      <c r="O142" s="34"/>
      <c r="P142" s="190">
        <f>O142*H142</f>
        <v>0</v>
      </c>
      <c r="Q142" s="190">
        <v>0</v>
      </c>
      <c r="R142" s="190">
        <f>Q142*H142</f>
        <v>0</v>
      </c>
      <c r="S142" s="190">
        <v>0</v>
      </c>
      <c r="T142" s="191">
        <f>S142*H142</f>
        <v>0</v>
      </c>
      <c r="AR142" s="16" t="s">
        <v>150</v>
      </c>
      <c r="AT142" s="16" t="s">
        <v>145</v>
      </c>
      <c r="AU142" s="16" t="s">
        <v>83</v>
      </c>
      <c r="AY142" s="16" t="s">
        <v>143</v>
      </c>
      <c r="BE142" s="192">
        <f>IF(N142="základní",J142,0)</f>
        <v>0</v>
      </c>
      <c r="BF142" s="192">
        <f>IF(N142="snížená",J142,0)</f>
        <v>0</v>
      </c>
      <c r="BG142" s="192">
        <f>IF(N142="zákl. přenesená",J142,0)</f>
        <v>0</v>
      </c>
      <c r="BH142" s="192">
        <f>IF(N142="sníž. přenesená",J142,0)</f>
        <v>0</v>
      </c>
      <c r="BI142" s="192">
        <f>IF(N142="nulová",J142,0)</f>
        <v>0</v>
      </c>
      <c r="BJ142" s="16" t="s">
        <v>23</v>
      </c>
      <c r="BK142" s="192">
        <f>ROUND(I142*H142,2)</f>
        <v>0</v>
      </c>
      <c r="BL142" s="16" t="s">
        <v>150</v>
      </c>
      <c r="BM142" s="16" t="s">
        <v>925</v>
      </c>
    </row>
    <row r="143" spans="2:47" s="1" customFormat="1" ht="54">
      <c r="B143" s="33"/>
      <c r="C143" s="55"/>
      <c r="D143" s="195" t="s">
        <v>152</v>
      </c>
      <c r="E143" s="55"/>
      <c r="F143" s="196" t="s">
        <v>921</v>
      </c>
      <c r="G143" s="55"/>
      <c r="H143" s="55"/>
      <c r="I143" s="151"/>
      <c r="J143" s="55"/>
      <c r="K143" s="55"/>
      <c r="L143" s="53"/>
      <c r="M143" s="70"/>
      <c r="N143" s="34"/>
      <c r="O143" s="34"/>
      <c r="P143" s="34"/>
      <c r="Q143" s="34"/>
      <c r="R143" s="34"/>
      <c r="S143" s="34"/>
      <c r="T143" s="71"/>
      <c r="AT143" s="16" t="s">
        <v>152</v>
      </c>
      <c r="AU143" s="16" t="s">
        <v>83</v>
      </c>
    </row>
    <row r="144" spans="2:51" s="11" customFormat="1" ht="13.5">
      <c r="B144" s="197"/>
      <c r="C144" s="198"/>
      <c r="D144" s="193" t="s">
        <v>158</v>
      </c>
      <c r="E144" s="199" t="s">
        <v>20</v>
      </c>
      <c r="F144" s="200" t="s">
        <v>926</v>
      </c>
      <c r="G144" s="198"/>
      <c r="H144" s="201">
        <v>0.785</v>
      </c>
      <c r="I144" s="202"/>
      <c r="J144" s="198"/>
      <c r="K144" s="198"/>
      <c r="L144" s="203"/>
      <c r="M144" s="204"/>
      <c r="N144" s="205"/>
      <c r="O144" s="205"/>
      <c r="P144" s="205"/>
      <c r="Q144" s="205"/>
      <c r="R144" s="205"/>
      <c r="S144" s="205"/>
      <c r="T144" s="206"/>
      <c r="AT144" s="207" t="s">
        <v>158</v>
      </c>
      <c r="AU144" s="207" t="s">
        <v>83</v>
      </c>
      <c r="AV144" s="11" t="s">
        <v>83</v>
      </c>
      <c r="AW144" s="11" t="s">
        <v>38</v>
      </c>
      <c r="AX144" s="11" t="s">
        <v>23</v>
      </c>
      <c r="AY144" s="207" t="s">
        <v>143</v>
      </c>
    </row>
    <row r="145" spans="2:65" s="1" customFormat="1" ht="20.45" customHeight="1">
      <c r="B145" s="33"/>
      <c r="C145" s="181" t="s">
        <v>235</v>
      </c>
      <c r="D145" s="181" t="s">
        <v>145</v>
      </c>
      <c r="E145" s="182" t="s">
        <v>927</v>
      </c>
      <c r="F145" s="183" t="s">
        <v>928</v>
      </c>
      <c r="G145" s="184" t="s">
        <v>206</v>
      </c>
      <c r="H145" s="185">
        <v>1</v>
      </c>
      <c r="I145" s="186"/>
      <c r="J145" s="187">
        <f aca="true" t="shared" si="0" ref="J145:J150">ROUND(I145*H145,2)</f>
        <v>0</v>
      </c>
      <c r="K145" s="183" t="s">
        <v>929</v>
      </c>
      <c r="L145" s="53"/>
      <c r="M145" s="188" t="s">
        <v>20</v>
      </c>
      <c r="N145" s="189" t="s">
        <v>46</v>
      </c>
      <c r="O145" s="34"/>
      <c r="P145" s="190">
        <f aca="true" t="shared" si="1" ref="P145:P150">O145*H145</f>
        <v>0</v>
      </c>
      <c r="Q145" s="190">
        <v>0.01424</v>
      </c>
      <c r="R145" s="190">
        <f aca="true" t="shared" si="2" ref="R145:R150">Q145*H145</f>
        <v>0.01424</v>
      </c>
      <c r="S145" s="190">
        <v>0</v>
      </c>
      <c r="T145" s="191">
        <f aca="true" t="shared" si="3" ref="T145:T150">S145*H145</f>
        <v>0</v>
      </c>
      <c r="AR145" s="16" t="s">
        <v>150</v>
      </c>
      <c r="AT145" s="16" t="s">
        <v>145</v>
      </c>
      <c r="AU145" s="16" t="s">
        <v>83</v>
      </c>
      <c r="AY145" s="16" t="s">
        <v>143</v>
      </c>
      <c r="BE145" s="192">
        <f aca="true" t="shared" si="4" ref="BE145:BE150">IF(N145="základní",J145,0)</f>
        <v>0</v>
      </c>
      <c r="BF145" s="192">
        <f aca="true" t="shared" si="5" ref="BF145:BF150">IF(N145="snížená",J145,0)</f>
        <v>0</v>
      </c>
      <c r="BG145" s="192">
        <f aca="true" t="shared" si="6" ref="BG145:BG150">IF(N145="zákl. přenesená",J145,0)</f>
        <v>0</v>
      </c>
      <c r="BH145" s="192">
        <f aca="true" t="shared" si="7" ref="BH145:BH150">IF(N145="sníž. přenesená",J145,0)</f>
        <v>0</v>
      </c>
      <c r="BI145" s="192">
        <f aca="true" t="shared" si="8" ref="BI145:BI150">IF(N145="nulová",J145,0)</f>
        <v>0</v>
      </c>
      <c r="BJ145" s="16" t="s">
        <v>23</v>
      </c>
      <c r="BK145" s="192">
        <f aca="true" t="shared" si="9" ref="BK145:BK150">ROUND(I145*H145,2)</f>
        <v>0</v>
      </c>
      <c r="BL145" s="16" t="s">
        <v>150</v>
      </c>
      <c r="BM145" s="16" t="s">
        <v>930</v>
      </c>
    </row>
    <row r="146" spans="2:65" s="1" customFormat="1" ht="40.15" customHeight="1">
      <c r="B146" s="33"/>
      <c r="C146" s="223" t="s">
        <v>241</v>
      </c>
      <c r="D146" s="223" t="s">
        <v>249</v>
      </c>
      <c r="E146" s="224" t="s">
        <v>931</v>
      </c>
      <c r="F146" s="225" t="s">
        <v>932</v>
      </c>
      <c r="G146" s="226" t="s">
        <v>206</v>
      </c>
      <c r="H146" s="227">
        <v>1</v>
      </c>
      <c r="I146" s="228"/>
      <c r="J146" s="229">
        <f t="shared" si="0"/>
        <v>0</v>
      </c>
      <c r="K146" s="225" t="s">
        <v>929</v>
      </c>
      <c r="L146" s="230"/>
      <c r="M146" s="231" t="s">
        <v>20</v>
      </c>
      <c r="N146" s="232" t="s">
        <v>46</v>
      </c>
      <c r="O146" s="34"/>
      <c r="P146" s="190">
        <f t="shared" si="1"/>
        <v>0</v>
      </c>
      <c r="Q146" s="190">
        <v>0.254</v>
      </c>
      <c r="R146" s="190">
        <f t="shared" si="2"/>
        <v>0.254</v>
      </c>
      <c r="S146" s="190">
        <v>0</v>
      </c>
      <c r="T146" s="191">
        <f t="shared" si="3"/>
        <v>0</v>
      </c>
      <c r="AR146" s="16" t="s">
        <v>191</v>
      </c>
      <c r="AT146" s="16" t="s">
        <v>249</v>
      </c>
      <c r="AU146" s="16" t="s">
        <v>83</v>
      </c>
      <c r="AY146" s="16" t="s">
        <v>143</v>
      </c>
      <c r="BE146" s="192">
        <f t="shared" si="4"/>
        <v>0</v>
      </c>
      <c r="BF146" s="192">
        <f t="shared" si="5"/>
        <v>0</v>
      </c>
      <c r="BG146" s="192">
        <f t="shared" si="6"/>
        <v>0</v>
      </c>
      <c r="BH146" s="192">
        <f t="shared" si="7"/>
        <v>0</v>
      </c>
      <c r="BI146" s="192">
        <f t="shared" si="8"/>
        <v>0</v>
      </c>
      <c r="BJ146" s="16" t="s">
        <v>23</v>
      </c>
      <c r="BK146" s="192">
        <f t="shared" si="9"/>
        <v>0</v>
      </c>
      <c r="BL146" s="16" t="s">
        <v>150</v>
      </c>
      <c r="BM146" s="16" t="s">
        <v>933</v>
      </c>
    </row>
    <row r="147" spans="2:65" s="1" customFormat="1" ht="40.15" customHeight="1">
      <c r="B147" s="33"/>
      <c r="C147" s="223" t="s">
        <v>248</v>
      </c>
      <c r="D147" s="223" t="s">
        <v>249</v>
      </c>
      <c r="E147" s="224" t="s">
        <v>934</v>
      </c>
      <c r="F147" s="225" t="s">
        <v>935</v>
      </c>
      <c r="G147" s="226" t="s">
        <v>206</v>
      </c>
      <c r="H147" s="227">
        <v>2</v>
      </c>
      <c r="I147" s="228"/>
      <c r="J147" s="229">
        <f t="shared" si="0"/>
        <v>0</v>
      </c>
      <c r="K147" s="225" t="s">
        <v>929</v>
      </c>
      <c r="L147" s="230"/>
      <c r="M147" s="231" t="s">
        <v>20</v>
      </c>
      <c r="N147" s="232" t="s">
        <v>46</v>
      </c>
      <c r="O147" s="34"/>
      <c r="P147" s="190">
        <f t="shared" si="1"/>
        <v>0</v>
      </c>
      <c r="Q147" s="190">
        <v>0.002</v>
      </c>
      <c r="R147" s="190">
        <f t="shared" si="2"/>
        <v>0.004</v>
      </c>
      <c r="S147" s="190">
        <v>0</v>
      </c>
      <c r="T147" s="191">
        <f t="shared" si="3"/>
        <v>0</v>
      </c>
      <c r="AR147" s="16" t="s">
        <v>191</v>
      </c>
      <c r="AT147" s="16" t="s">
        <v>249</v>
      </c>
      <c r="AU147" s="16" t="s">
        <v>83</v>
      </c>
      <c r="AY147" s="16" t="s">
        <v>143</v>
      </c>
      <c r="BE147" s="192">
        <f t="shared" si="4"/>
        <v>0</v>
      </c>
      <c r="BF147" s="192">
        <f t="shared" si="5"/>
        <v>0</v>
      </c>
      <c r="BG147" s="192">
        <f t="shared" si="6"/>
        <v>0</v>
      </c>
      <c r="BH147" s="192">
        <f t="shared" si="7"/>
        <v>0</v>
      </c>
      <c r="BI147" s="192">
        <f t="shared" si="8"/>
        <v>0</v>
      </c>
      <c r="BJ147" s="16" t="s">
        <v>23</v>
      </c>
      <c r="BK147" s="192">
        <f t="shared" si="9"/>
        <v>0</v>
      </c>
      <c r="BL147" s="16" t="s">
        <v>150</v>
      </c>
      <c r="BM147" s="16" t="s">
        <v>936</v>
      </c>
    </row>
    <row r="148" spans="2:65" s="1" customFormat="1" ht="20.45" customHeight="1">
      <c r="B148" s="33"/>
      <c r="C148" s="181" t="s">
        <v>254</v>
      </c>
      <c r="D148" s="181" t="s">
        <v>145</v>
      </c>
      <c r="E148" s="182" t="s">
        <v>937</v>
      </c>
      <c r="F148" s="183" t="s">
        <v>938</v>
      </c>
      <c r="G148" s="184" t="s">
        <v>206</v>
      </c>
      <c r="H148" s="185">
        <v>1</v>
      </c>
      <c r="I148" s="186"/>
      <c r="J148" s="187">
        <f t="shared" si="0"/>
        <v>0</v>
      </c>
      <c r="K148" s="183" t="s">
        <v>929</v>
      </c>
      <c r="L148" s="53"/>
      <c r="M148" s="188" t="s">
        <v>20</v>
      </c>
      <c r="N148" s="189" t="s">
        <v>46</v>
      </c>
      <c r="O148" s="34"/>
      <c r="P148" s="190">
        <f t="shared" si="1"/>
        <v>0</v>
      </c>
      <c r="Q148" s="190">
        <v>0.02137</v>
      </c>
      <c r="R148" s="190">
        <f t="shared" si="2"/>
        <v>0.02137</v>
      </c>
      <c r="S148" s="190">
        <v>0</v>
      </c>
      <c r="T148" s="191">
        <f t="shared" si="3"/>
        <v>0</v>
      </c>
      <c r="AR148" s="16" t="s">
        <v>150</v>
      </c>
      <c r="AT148" s="16" t="s">
        <v>145</v>
      </c>
      <c r="AU148" s="16" t="s">
        <v>83</v>
      </c>
      <c r="AY148" s="16" t="s">
        <v>143</v>
      </c>
      <c r="BE148" s="192">
        <f t="shared" si="4"/>
        <v>0</v>
      </c>
      <c r="BF148" s="192">
        <f t="shared" si="5"/>
        <v>0</v>
      </c>
      <c r="BG148" s="192">
        <f t="shared" si="6"/>
        <v>0</v>
      </c>
      <c r="BH148" s="192">
        <f t="shared" si="7"/>
        <v>0</v>
      </c>
      <c r="BI148" s="192">
        <f t="shared" si="8"/>
        <v>0</v>
      </c>
      <c r="BJ148" s="16" t="s">
        <v>23</v>
      </c>
      <c r="BK148" s="192">
        <f t="shared" si="9"/>
        <v>0</v>
      </c>
      <c r="BL148" s="16" t="s">
        <v>150</v>
      </c>
      <c r="BM148" s="16" t="s">
        <v>939</v>
      </c>
    </row>
    <row r="149" spans="2:65" s="1" customFormat="1" ht="20.45" customHeight="1">
      <c r="B149" s="33"/>
      <c r="C149" s="223" t="s">
        <v>260</v>
      </c>
      <c r="D149" s="223" t="s">
        <v>249</v>
      </c>
      <c r="E149" s="224" t="s">
        <v>940</v>
      </c>
      <c r="F149" s="225" t="s">
        <v>941</v>
      </c>
      <c r="G149" s="226" t="s">
        <v>206</v>
      </c>
      <c r="H149" s="227">
        <v>1</v>
      </c>
      <c r="I149" s="228"/>
      <c r="J149" s="229">
        <f t="shared" si="0"/>
        <v>0</v>
      </c>
      <c r="K149" s="225" t="s">
        <v>929</v>
      </c>
      <c r="L149" s="230"/>
      <c r="M149" s="231" t="s">
        <v>20</v>
      </c>
      <c r="N149" s="232" t="s">
        <v>46</v>
      </c>
      <c r="O149" s="34"/>
      <c r="P149" s="190">
        <f t="shared" si="1"/>
        <v>0</v>
      </c>
      <c r="Q149" s="190">
        <v>0.585</v>
      </c>
      <c r="R149" s="190">
        <f t="shared" si="2"/>
        <v>0.585</v>
      </c>
      <c r="S149" s="190">
        <v>0</v>
      </c>
      <c r="T149" s="191">
        <f t="shared" si="3"/>
        <v>0</v>
      </c>
      <c r="AR149" s="16" t="s">
        <v>191</v>
      </c>
      <c r="AT149" s="16" t="s">
        <v>249</v>
      </c>
      <c r="AU149" s="16" t="s">
        <v>83</v>
      </c>
      <c r="AY149" s="16" t="s">
        <v>143</v>
      </c>
      <c r="BE149" s="192">
        <f t="shared" si="4"/>
        <v>0</v>
      </c>
      <c r="BF149" s="192">
        <f t="shared" si="5"/>
        <v>0</v>
      </c>
      <c r="BG149" s="192">
        <f t="shared" si="6"/>
        <v>0</v>
      </c>
      <c r="BH149" s="192">
        <f t="shared" si="7"/>
        <v>0</v>
      </c>
      <c r="BI149" s="192">
        <f t="shared" si="8"/>
        <v>0</v>
      </c>
      <c r="BJ149" s="16" t="s">
        <v>23</v>
      </c>
      <c r="BK149" s="192">
        <f t="shared" si="9"/>
        <v>0</v>
      </c>
      <c r="BL149" s="16" t="s">
        <v>150</v>
      </c>
      <c r="BM149" s="16" t="s">
        <v>942</v>
      </c>
    </row>
    <row r="150" spans="2:65" s="1" customFormat="1" ht="20.45" customHeight="1">
      <c r="B150" s="33"/>
      <c r="C150" s="181" t="s">
        <v>606</v>
      </c>
      <c r="D150" s="181" t="s">
        <v>145</v>
      </c>
      <c r="E150" s="182" t="s">
        <v>943</v>
      </c>
      <c r="F150" s="183" t="s">
        <v>944</v>
      </c>
      <c r="G150" s="184" t="s">
        <v>148</v>
      </c>
      <c r="H150" s="185">
        <v>8.639</v>
      </c>
      <c r="I150" s="186"/>
      <c r="J150" s="187">
        <f t="shared" si="0"/>
        <v>0</v>
      </c>
      <c r="K150" s="183" t="s">
        <v>149</v>
      </c>
      <c r="L150" s="53"/>
      <c r="M150" s="188" t="s">
        <v>20</v>
      </c>
      <c r="N150" s="189" t="s">
        <v>46</v>
      </c>
      <c r="O150" s="34"/>
      <c r="P150" s="190">
        <f t="shared" si="1"/>
        <v>0</v>
      </c>
      <c r="Q150" s="190">
        <v>0.00581</v>
      </c>
      <c r="R150" s="190">
        <f t="shared" si="2"/>
        <v>0.050192589999999995</v>
      </c>
      <c r="S150" s="190">
        <v>0</v>
      </c>
      <c r="T150" s="191">
        <f t="shared" si="3"/>
        <v>0</v>
      </c>
      <c r="AR150" s="16" t="s">
        <v>150</v>
      </c>
      <c r="AT150" s="16" t="s">
        <v>145</v>
      </c>
      <c r="AU150" s="16" t="s">
        <v>83</v>
      </c>
      <c r="AY150" s="16" t="s">
        <v>143</v>
      </c>
      <c r="BE150" s="192">
        <f t="shared" si="4"/>
        <v>0</v>
      </c>
      <c r="BF150" s="192">
        <f t="shared" si="5"/>
        <v>0</v>
      </c>
      <c r="BG150" s="192">
        <f t="shared" si="6"/>
        <v>0</v>
      </c>
      <c r="BH150" s="192">
        <f t="shared" si="7"/>
        <v>0</v>
      </c>
      <c r="BI150" s="192">
        <f t="shared" si="8"/>
        <v>0</v>
      </c>
      <c r="BJ150" s="16" t="s">
        <v>23</v>
      </c>
      <c r="BK150" s="192">
        <f t="shared" si="9"/>
        <v>0</v>
      </c>
      <c r="BL150" s="16" t="s">
        <v>150</v>
      </c>
      <c r="BM150" s="16" t="s">
        <v>945</v>
      </c>
    </row>
    <row r="151" spans="2:51" s="11" customFormat="1" ht="13.5">
      <c r="B151" s="197"/>
      <c r="C151" s="198"/>
      <c r="D151" s="195" t="s">
        <v>158</v>
      </c>
      <c r="E151" s="209" t="s">
        <v>20</v>
      </c>
      <c r="F151" s="210" t="s">
        <v>946</v>
      </c>
      <c r="G151" s="198"/>
      <c r="H151" s="211">
        <v>6.126</v>
      </c>
      <c r="I151" s="202"/>
      <c r="J151" s="198"/>
      <c r="K151" s="198"/>
      <c r="L151" s="203"/>
      <c r="M151" s="204"/>
      <c r="N151" s="205"/>
      <c r="O151" s="205"/>
      <c r="P151" s="205"/>
      <c r="Q151" s="205"/>
      <c r="R151" s="205"/>
      <c r="S151" s="205"/>
      <c r="T151" s="206"/>
      <c r="AT151" s="207" t="s">
        <v>158</v>
      </c>
      <c r="AU151" s="207" t="s">
        <v>83</v>
      </c>
      <c r="AV151" s="11" t="s">
        <v>83</v>
      </c>
      <c r="AW151" s="11" t="s">
        <v>38</v>
      </c>
      <c r="AX151" s="11" t="s">
        <v>75</v>
      </c>
      <c r="AY151" s="207" t="s">
        <v>143</v>
      </c>
    </row>
    <row r="152" spans="2:51" s="11" customFormat="1" ht="13.5">
      <c r="B152" s="197"/>
      <c r="C152" s="198"/>
      <c r="D152" s="195" t="s">
        <v>158</v>
      </c>
      <c r="E152" s="209" t="s">
        <v>20</v>
      </c>
      <c r="F152" s="210" t="s">
        <v>947</v>
      </c>
      <c r="G152" s="198"/>
      <c r="H152" s="211">
        <v>2.513</v>
      </c>
      <c r="I152" s="202"/>
      <c r="J152" s="198"/>
      <c r="K152" s="198"/>
      <c r="L152" s="203"/>
      <c r="M152" s="204"/>
      <c r="N152" s="205"/>
      <c r="O152" s="205"/>
      <c r="P152" s="205"/>
      <c r="Q152" s="205"/>
      <c r="R152" s="205"/>
      <c r="S152" s="205"/>
      <c r="T152" s="206"/>
      <c r="AT152" s="207" t="s">
        <v>158</v>
      </c>
      <c r="AU152" s="207" t="s">
        <v>83</v>
      </c>
      <c r="AV152" s="11" t="s">
        <v>83</v>
      </c>
      <c r="AW152" s="11" t="s">
        <v>38</v>
      </c>
      <c r="AX152" s="11" t="s">
        <v>75</v>
      </c>
      <c r="AY152" s="207" t="s">
        <v>143</v>
      </c>
    </row>
    <row r="153" spans="2:51" s="12" customFormat="1" ht="13.5">
      <c r="B153" s="212"/>
      <c r="C153" s="213"/>
      <c r="D153" s="193" t="s">
        <v>158</v>
      </c>
      <c r="E153" s="214" t="s">
        <v>20</v>
      </c>
      <c r="F153" s="215" t="s">
        <v>198</v>
      </c>
      <c r="G153" s="213"/>
      <c r="H153" s="216">
        <v>8.639</v>
      </c>
      <c r="I153" s="217"/>
      <c r="J153" s="213"/>
      <c r="K153" s="213"/>
      <c r="L153" s="218"/>
      <c r="M153" s="219"/>
      <c r="N153" s="220"/>
      <c r="O153" s="220"/>
      <c r="P153" s="220"/>
      <c r="Q153" s="220"/>
      <c r="R153" s="220"/>
      <c r="S153" s="220"/>
      <c r="T153" s="221"/>
      <c r="AT153" s="222" t="s">
        <v>158</v>
      </c>
      <c r="AU153" s="222" t="s">
        <v>83</v>
      </c>
      <c r="AV153" s="12" t="s">
        <v>150</v>
      </c>
      <c r="AW153" s="12" t="s">
        <v>38</v>
      </c>
      <c r="AX153" s="12" t="s">
        <v>23</v>
      </c>
      <c r="AY153" s="222" t="s">
        <v>143</v>
      </c>
    </row>
    <row r="154" spans="2:65" s="1" customFormat="1" ht="20.45" customHeight="1">
      <c r="B154" s="33"/>
      <c r="C154" s="181" t="s">
        <v>602</v>
      </c>
      <c r="D154" s="181" t="s">
        <v>145</v>
      </c>
      <c r="E154" s="182" t="s">
        <v>948</v>
      </c>
      <c r="F154" s="183" t="s">
        <v>949</v>
      </c>
      <c r="G154" s="184" t="s">
        <v>231</v>
      </c>
      <c r="H154" s="185">
        <v>0.04</v>
      </c>
      <c r="I154" s="186"/>
      <c r="J154" s="187">
        <f>ROUND(I154*H154,2)</f>
        <v>0</v>
      </c>
      <c r="K154" s="183" t="s">
        <v>149</v>
      </c>
      <c r="L154" s="53"/>
      <c r="M154" s="188" t="s">
        <v>20</v>
      </c>
      <c r="N154" s="189" t="s">
        <v>46</v>
      </c>
      <c r="O154" s="34"/>
      <c r="P154" s="190">
        <f>O154*H154</f>
        <v>0</v>
      </c>
      <c r="Q154" s="190">
        <v>1.00384</v>
      </c>
      <c r="R154" s="190">
        <f>Q154*H154</f>
        <v>0.040153600000000005</v>
      </c>
      <c r="S154" s="190">
        <v>0</v>
      </c>
      <c r="T154" s="191">
        <f>S154*H154</f>
        <v>0</v>
      </c>
      <c r="AR154" s="16" t="s">
        <v>150</v>
      </c>
      <c r="AT154" s="16" t="s">
        <v>145</v>
      </c>
      <c r="AU154" s="16" t="s">
        <v>83</v>
      </c>
      <c r="AY154" s="16" t="s">
        <v>143</v>
      </c>
      <c r="BE154" s="192">
        <f>IF(N154="základní",J154,0)</f>
        <v>0</v>
      </c>
      <c r="BF154" s="192">
        <f>IF(N154="snížená",J154,0)</f>
        <v>0</v>
      </c>
      <c r="BG154" s="192">
        <f>IF(N154="zákl. přenesená",J154,0)</f>
        <v>0</v>
      </c>
      <c r="BH154" s="192">
        <f>IF(N154="sníž. přenesená",J154,0)</f>
        <v>0</v>
      </c>
      <c r="BI154" s="192">
        <f>IF(N154="nulová",J154,0)</f>
        <v>0</v>
      </c>
      <c r="BJ154" s="16" t="s">
        <v>23</v>
      </c>
      <c r="BK154" s="192">
        <f>ROUND(I154*H154,2)</f>
        <v>0</v>
      </c>
      <c r="BL154" s="16" t="s">
        <v>150</v>
      </c>
      <c r="BM154" s="16" t="s">
        <v>950</v>
      </c>
    </row>
    <row r="155" spans="2:65" s="1" customFormat="1" ht="20.45" customHeight="1">
      <c r="B155" s="33"/>
      <c r="C155" s="181" t="s">
        <v>277</v>
      </c>
      <c r="D155" s="181" t="s">
        <v>145</v>
      </c>
      <c r="E155" s="182" t="s">
        <v>951</v>
      </c>
      <c r="F155" s="183" t="s">
        <v>952</v>
      </c>
      <c r="G155" s="184" t="s">
        <v>206</v>
      </c>
      <c r="H155" s="185">
        <v>1</v>
      </c>
      <c r="I155" s="186"/>
      <c r="J155" s="187">
        <f>ROUND(I155*H155,2)</f>
        <v>0</v>
      </c>
      <c r="K155" s="183" t="s">
        <v>929</v>
      </c>
      <c r="L155" s="53"/>
      <c r="M155" s="188" t="s">
        <v>20</v>
      </c>
      <c r="N155" s="189" t="s">
        <v>46</v>
      </c>
      <c r="O155" s="34"/>
      <c r="P155" s="190">
        <f>O155*H155</f>
        <v>0</v>
      </c>
      <c r="Q155" s="190">
        <v>0.00702</v>
      </c>
      <c r="R155" s="190">
        <f>Q155*H155</f>
        <v>0.00702</v>
      </c>
      <c r="S155" s="190">
        <v>0</v>
      </c>
      <c r="T155" s="191">
        <f>S155*H155</f>
        <v>0</v>
      </c>
      <c r="AR155" s="16" t="s">
        <v>150</v>
      </c>
      <c r="AT155" s="16" t="s">
        <v>145</v>
      </c>
      <c r="AU155" s="16" t="s">
        <v>83</v>
      </c>
      <c r="AY155" s="16" t="s">
        <v>143</v>
      </c>
      <c r="BE155" s="192">
        <f>IF(N155="základní",J155,0)</f>
        <v>0</v>
      </c>
      <c r="BF155" s="192">
        <f>IF(N155="snížená",J155,0)</f>
        <v>0</v>
      </c>
      <c r="BG155" s="192">
        <f>IF(N155="zákl. přenesená",J155,0)</f>
        <v>0</v>
      </c>
      <c r="BH155" s="192">
        <f>IF(N155="sníž. přenesená",J155,0)</f>
        <v>0</v>
      </c>
      <c r="BI155" s="192">
        <f>IF(N155="nulová",J155,0)</f>
        <v>0</v>
      </c>
      <c r="BJ155" s="16" t="s">
        <v>23</v>
      </c>
      <c r="BK155" s="192">
        <f>ROUND(I155*H155,2)</f>
        <v>0</v>
      </c>
      <c r="BL155" s="16" t="s">
        <v>150</v>
      </c>
      <c r="BM155" s="16" t="s">
        <v>953</v>
      </c>
    </row>
    <row r="156" spans="2:65" s="1" customFormat="1" ht="20.45" customHeight="1">
      <c r="B156" s="33"/>
      <c r="C156" s="223" t="s">
        <v>282</v>
      </c>
      <c r="D156" s="223" t="s">
        <v>249</v>
      </c>
      <c r="E156" s="224" t="s">
        <v>954</v>
      </c>
      <c r="F156" s="225" t="s">
        <v>955</v>
      </c>
      <c r="G156" s="226" t="s">
        <v>206</v>
      </c>
      <c r="H156" s="227">
        <v>1</v>
      </c>
      <c r="I156" s="228"/>
      <c r="J156" s="229">
        <f>ROUND(I156*H156,2)</f>
        <v>0</v>
      </c>
      <c r="K156" s="225" t="s">
        <v>149</v>
      </c>
      <c r="L156" s="230"/>
      <c r="M156" s="231" t="s">
        <v>20</v>
      </c>
      <c r="N156" s="232" t="s">
        <v>46</v>
      </c>
      <c r="O156" s="34"/>
      <c r="P156" s="190">
        <f>O156*H156</f>
        <v>0</v>
      </c>
      <c r="Q156" s="190">
        <v>0.101</v>
      </c>
      <c r="R156" s="190">
        <f>Q156*H156</f>
        <v>0.101</v>
      </c>
      <c r="S156" s="190">
        <v>0</v>
      </c>
      <c r="T156" s="191">
        <f>S156*H156</f>
        <v>0</v>
      </c>
      <c r="AR156" s="16" t="s">
        <v>191</v>
      </c>
      <c r="AT156" s="16" t="s">
        <v>249</v>
      </c>
      <c r="AU156" s="16" t="s">
        <v>83</v>
      </c>
      <c r="AY156" s="16" t="s">
        <v>143</v>
      </c>
      <c r="BE156" s="192">
        <f>IF(N156="základní",J156,0)</f>
        <v>0</v>
      </c>
      <c r="BF156" s="192">
        <f>IF(N156="snížená",J156,0)</f>
        <v>0</v>
      </c>
      <c r="BG156" s="192">
        <f>IF(N156="zákl. přenesená",J156,0)</f>
        <v>0</v>
      </c>
      <c r="BH156" s="192">
        <f>IF(N156="sníž. přenesená",J156,0)</f>
        <v>0</v>
      </c>
      <c r="BI156" s="192">
        <f>IF(N156="nulová",J156,0)</f>
        <v>0</v>
      </c>
      <c r="BJ156" s="16" t="s">
        <v>23</v>
      </c>
      <c r="BK156" s="192">
        <f>ROUND(I156*H156,2)</f>
        <v>0</v>
      </c>
      <c r="BL156" s="16" t="s">
        <v>150</v>
      </c>
      <c r="BM156" s="16" t="s">
        <v>956</v>
      </c>
    </row>
    <row r="157" spans="2:63" s="10" customFormat="1" ht="29.85" customHeight="1">
      <c r="B157" s="164"/>
      <c r="C157" s="165"/>
      <c r="D157" s="178" t="s">
        <v>74</v>
      </c>
      <c r="E157" s="179" t="s">
        <v>199</v>
      </c>
      <c r="F157" s="179" t="s">
        <v>297</v>
      </c>
      <c r="G157" s="165"/>
      <c r="H157" s="165"/>
      <c r="I157" s="168"/>
      <c r="J157" s="180">
        <f>BK157</f>
        <v>0</v>
      </c>
      <c r="K157" s="165"/>
      <c r="L157" s="170"/>
      <c r="M157" s="171"/>
      <c r="N157" s="172"/>
      <c r="O157" s="172"/>
      <c r="P157" s="173">
        <f>SUM(P158:P163)</f>
        <v>0</v>
      </c>
      <c r="Q157" s="172"/>
      <c r="R157" s="173">
        <f>SUM(R158:R163)</f>
        <v>0.006019999999999999</v>
      </c>
      <c r="S157" s="172"/>
      <c r="T157" s="174">
        <f>SUM(T158:T163)</f>
        <v>0</v>
      </c>
      <c r="AR157" s="175" t="s">
        <v>23</v>
      </c>
      <c r="AT157" s="176" t="s">
        <v>74</v>
      </c>
      <c r="AU157" s="176" t="s">
        <v>23</v>
      </c>
      <c r="AY157" s="175" t="s">
        <v>143</v>
      </c>
      <c r="BK157" s="177">
        <f>SUM(BK158:BK163)</f>
        <v>0</v>
      </c>
    </row>
    <row r="158" spans="2:65" s="1" customFormat="1" ht="40.15" customHeight="1">
      <c r="B158" s="33"/>
      <c r="C158" s="181" t="s">
        <v>287</v>
      </c>
      <c r="D158" s="181" t="s">
        <v>145</v>
      </c>
      <c r="E158" s="182" t="s">
        <v>957</v>
      </c>
      <c r="F158" s="183" t="s">
        <v>958</v>
      </c>
      <c r="G158" s="184" t="s">
        <v>225</v>
      </c>
      <c r="H158" s="185">
        <v>21.5</v>
      </c>
      <c r="I158" s="186"/>
      <c r="J158" s="187">
        <f>ROUND(I158*H158,2)</f>
        <v>0</v>
      </c>
      <c r="K158" s="183" t="s">
        <v>149</v>
      </c>
      <c r="L158" s="53"/>
      <c r="M158" s="188" t="s">
        <v>20</v>
      </c>
      <c r="N158" s="189" t="s">
        <v>46</v>
      </c>
      <c r="O158" s="34"/>
      <c r="P158" s="190">
        <f>O158*H158</f>
        <v>0</v>
      </c>
      <c r="Q158" s="190">
        <v>0.00028</v>
      </c>
      <c r="R158" s="190">
        <f>Q158*H158</f>
        <v>0.006019999999999999</v>
      </c>
      <c r="S158" s="190">
        <v>0</v>
      </c>
      <c r="T158" s="191">
        <f>S158*H158</f>
        <v>0</v>
      </c>
      <c r="AR158" s="16" t="s">
        <v>150</v>
      </c>
      <c r="AT158" s="16" t="s">
        <v>145</v>
      </c>
      <c r="AU158" s="16" t="s">
        <v>83</v>
      </c>
      <c r="AY158" s="16" t="s">
        <v>143</v>
      </c>
      <c r="BE158" s="192">
        <f>IF(N158="základní",J158,0)</f>
        <v>0</v>
      </c>
      <c r="BF158" s="192">
        <f>IF(N158="snížená",J158,0)</f>
        <v>0</v>
      </c>
      <c r="BG158" s="192">
        <f>IF(N158="zákl. přenesená",J158,0)</f>
        <v>0</v>
      </c>
      <c r="BH158" s="192">
        <f>IF(N158="sníž. přenesená",J158,0)</f>
        <v>0</v>
      </c>
      <c r="BI158" s="192">
        <f>IF(N158="nulová",J158,0)</f>
        <v>0</v>
      </c>
      <c r="BJ158" s="16" t="s">
        <v>23</v>
      </c>
      <c r="BK158" s="192">
        <f>ROUND(I158*H158,2)</f>
        <v>0</v>
      </c>
      <c r="BL158" s="16" t="s">
        <v>150</v>
      </c>
      <c r="BM158" s="16" t="s">
        <v>959</v>
      </c>
    </row>
    <row r="159" spans="2:47" s="1" customFormat="1" ht="40.5">
      <c r="B159" s="33"/>
      <c r="C159" s="55"/>
      <c r="D159" s="195" t="s">
        <v>152</v>
      </c>
      <c r="E159" s="55"/>
      <c r="F159" s="196" t="s">
        <v>960</v>
      </c>
      <c r="G159" s="55"/>
      <c r="H159" s="55"/>
      <c r="I159" s="151"/>
      <c r="J159" s="55"/>
      <c r="K159" s="55"/>
      <c r="L159" s="53"/>
      <c r="M159" s="70"/>
      <c r="N159" s="34"/>
      <c r="O159" s="34"/>
      <c r="P159" s="34"/>
      <c r="Q159" s="34"/>
      <c r="R159" s="34"/>
      <c r="S159" s="34"/>
      <c r="T159" s="71"/>
      <c r="AT159" s="16" t="s">
        <v>152</v>
      </c>
      <c r="AU159" s="16" t="s">
        <v>83</v>
      </c>
    </row>
    <row r="160" spans="2:51" s="11" customFormat="1" ht="13.5">
      <c r="B160" s="197"/>
      <c r="C160" s="198"/>
      <c r="D160" s="193" t="s">
        <v>158</v>
      </c>
      <c r="E160" s="199" t="s">
        <v>20</v>
      </c>
      <c r="F160" s="200" t="s">
        <v>961</v>
      </c>
      <c r="G160" s="198"/>
      <c r="H160" s="201">
        <v>21.5</v>
      </c>
      <c r="I160" s="202"/>
      <c r="J160" s="198"/>
      <c r="K160" s="198"/>
      <c r="L160" s="203"/>
      <c r="M160" s="204"/>
      <c r="N160" s="205"/>
      <c r="O160" s="205"/>
      <c r="P160" s="205"/>
      <c r="Q160" s="205"/>
      <c r="R160" s="205"/>
      <c r="S160" s="205"/>
      <c r="T160" s="206"/>
      <c r="AT160" s="207" t="s">
        <v>158</v>
      </c>
      <c r="AU160" s="207" t="s">
        <v>83</v>
      </c>
      <c r="AV160" s="11" t="s">
        <v>83</v>
      </c>
      <c r="AW160" s="11" t="s">
        <v>38</v>
      </c>
      <c r="AX160" s="11" t="s">
        <v>23</v>
      </c>
      <c r="AY160" s="207" t="s">
        <v>143</v>
      </c>
    </row>
    <row r="161" spans="2:65" s="1" customFormat="1" ht="28.9" customHeight="1">
      <c r="B161" s="33"/>
      <c r="C161" s="181" t="s">
        <v>293</v>
      </c>
      <c r="D161" s="181" t="s">
        <v>145</v>
      </c>
      <c r="E161" s="182" t="s">
        <v>299</v>
      </c>
      <c r="F161" s="183" t="s">
        <v>300</v>
      </c>
      <c r="G161" s="184" t="s">
        <v>225</v>
      </c>
      <c r="H161" s="185">
        <v>12</v>
      </c>
      <c r="I161" s="186"/>
      <c r="J161" s="187">
        <f>ROUND(I161*H161,2)</f>
        <v>0</v>
      </c>
      <c r="K161" s="183" t="s">
        <v>149</v>
      </c>
      <c r="L161" s="53"/>
      <c r="M161" s="188" t="s">
        <v>20</v>
      </c>
      <c r="N161" s="189" t="s">
        <v>46</v>
      </c>
      <c r="O161" s="34"/>
      <c r="P161" s="190">
        <f>O161*H161</f>
        <v>0</v>
      </c>
      <c r="Q161" s="190">
        <v>0</v>
      </c>
      <c r="R161" s="190">
        <f>Q161*H161</f>
        <v>0</v>
      </c>
      <c r="S161" s="190">
        <v>0</v>
      </c>
      <c r="T161" s="191">
        <f>S161*H161</f>
        <v>0</v>
      </c>
      <c r="AR161" s="16" t="s">
        <v>150</v>
      </c>
      <c r="AT161" s="16" t="s">
        <v>145</v>
      </c>
      <c r="AU161" s="16" t="s">
        <v>83</v>
      </c>
      <c r="AY161" s="16" t="s">
        <v>143</v>
      </c>
      <c r="BE161" s="192">
        <f>IF(N161="základní",J161,0)</f>
        <v>0</v>
      </c>
      <c r="BF161" s="192">
        <f>IF(N161="snížená",J161,0)</f>
        <v>0</v>
      </c>
      <c r="BG161" s="192">
        <f>IF(N161="zákl. přenesená",J161,0)</f>
        <v>0</v>
      </c>
      <c r="BH161" s="192">
        <f>IF(N161="sníž. přenesená",J161,0)</f>
        <v>0</v>
      </c>
      <c r="BI161" s="192">
        <f>IF(N161="nulová",J161,0)</f>
        <v>0</v>
      </c>
      <c r="BJ161" s="16" t="s">
        <v>23</v>
      </c>
      <c r="BK161" s="192">
        <f>ROUND(I161*H161,2)</f>
        <v>0</v>
      </c>
      <c r="BL161" s="16" t="s">
        <v>150</v>
      </c>
      <c r="BM161" s="16" t="s">
        <v>962</v>
      </c>
    </row>
    <row r="162" spans="2:47" s="1" customFormat="1" ht="27">
      <c r="B162" s="33"/>
      <c r="C162" s="55"/>
      <c r="D162" s="195" t="s">
        <v>152</v>
      </c>
      <c r="E162" s="55"/>
      <c r="F162" s="196" t="s">
        <v>302</v>
      </c>
      <c r="G162" s="55"/>
      <c r="H162" s="55"/>
      <c r="I162" s="151"/>
      <c r="J162" s="55"/>
      <c r="K162" s="55"/>
      <c r="L162" s="53"/>
      <c r="M162" s="70"/>
      <c r="N162" s="34"/>
      <c r="O162" s="34"/>
      <c r="P162" s="34"/>
      <c r="Q162" s="34"/>
      <c r="R162" s="34"/>
      <c r="S162" s="34"/>
      <c r="T162" s="71"/>
      <c r="AT162" s="16" t="s">
        <v>152</v>
      </c>
      <c r="AU162" s="16" t="s">
        <v>83</v>
      </c>
    </row>
    <row r="163" spans="2:51" s="11" customFormat="1" ht="13.5">
      <c r="B163" s="197"/>
      <c r="C163" s="198"/>
      <c r="D163" s="195" t="s">
        <v>158</v>
      </c>
      <c r="E163" s="209" t="s">
        <v>20</v>
      </c>
      <c r="F163" s="210" t="s">
        <v>213</v>
      </c>
      <c r="G163" s="198"/>
      <c r="H163" s="211">
        <v>12</v>
      </c>
      <c r="I163" s="202"/>
      <c r="J163" s="198"/>
      <c r="K163" s="198"/>
      <c r="L163" s="203"/>
      <c r="M163" s="204"/>
      <c r="N163" s="205"/>
      <c r="O163" s="205"/>
      <c r="P163" s="205"/>
      <c r="Q163" s="205"/>
      <c r="R163" s="205"/>
      <c r="S163" s="205"/>
      <c r="T163" s="206"/>
      <c r="AT163" s="207" t="s">
        <v>158</v>
      </c>
      <c r="AU163" s="207" t="s">
        <v>83</v>
      </c>
      <c r="AV163" s="11" t="s">
        <v>83</v>
      </c>
      <c r="AW163" s="11" t="s">
        <v>38</v>
      </c>
      <c r="AX163" s="11" t="s">
        <v>23</v>
      </c>
      <c r="AY163" s="207" t="s">
        <v>143</v>
      </c>
    </row>
    <row r="164" spans="2:63" s="10" customFormat="1" ht="37.35" customHeight="1">
      <c r="B164" s="164"/>
      <c r="C164" s="165"/>
      <c r="D164" s="166" t="s">
        <v>74</v>
      </c>
      <c r="E164" s="167" t="s">
        <v>415</v>
      </c>
      <c r="F164" s="167" t="s">
        <v>416</v>
      </c>
      <c r="G164" s="165"/>
      <c r="H164" s="165"/>
      <c r="I164" s="168"/>
      <c r="J164" s="169">
        <f>BK164</f>
        <v>0</v>
      </c>
      <c r="K164" s="165"/>
      <c r="L164" s="170"/>
      <c r="M164" s="171"/>
      <c r="N164" s="172"/>
      <c r="O164" s="172"/>
      <c r="P164" s="173">
        <f>P165+P204+P235+P263</f>
        <v>0</v>
      </c>
      <c r="Q164" s="172"/>
      <c r="R164" s="173">
        <f>R165+R204+R235+R263</f>
        <v>1.327058</v>
      </c>
      <c r="S164" s="172"/>
      <c r="T164" s="174">
        <f>T165+T204+T235+T263</f>
        <v>0</v>
      </c>
      <c r="AR164" s="175" t="s">
        <v>83</v>
      </c>
      <c r="AT164" s="176" t="s">
        <v>74</v>
      </c>
      <c r="AU164" s="176" t="s">
        <v>75</v>
      </c>
      <c r="AY164" s="175" t="s">
        <v>143</v>
      </c>
      <c r="BK164" s="177">
        <f>BK165+BK204+BK235+BK263</f>
        <v>0</v>
      </c>
    </row>
    <row r="165" spans="2:63" s="10" customFormat="1" ht="19.9" customHeight="1">
      <c r="B165" s="164"/>
      <c r="C165" s="165"/>
      <c r="D165" s="178" t="s">
        <v>74</v>
      </c>
      <c r="E165" s="179" t="s">
        <v>963</v>
      </c>
      <c r="F165" s="179" t="s">
        <v>964</v>
      </c>
      <c r="G165" s="165"/>
      <c r="H165" s="165"/>
      <c r="I165" s="168"/>
      <c r="J165" s="180">
        <f>BK165</f>
        <v>0</v>
      </c>
      <c r="K165" s="165"/>
      <c r="L165" s="170"/>
      <c r="M165" s="171"/>
      <c r="N165" s="172"/>
      <c r="O165" s="172"/>
      <c r="P165" s="173">
        <f>SUM(P166:P203)</f>
        <v>0</v>
      </c>
      <c r="Q165" s="172"/>
      <c r="R165" s="173">
        <f>SUM(R166:R203)</f>
        <v>0.123358</v>
      </c>
      <c r="S165" s="172"/>
      <c r="T165" s="174">
        <f>SUM(T166:T203)</f>
        <v>0</v>
      </c>
      <c r="AR165" s="175" t="s">
        <v>83</v>
      </c>
      <c r="AT165" s="176" t="s">
        <v>74</v>
      </c>
      <c r="AU165" s="176" t="s">
        <v>23</v>
      </c>
      <c r="AY165" s="175" t="s">
        <v>143</v>
      </c>
      <c r="BK165" s="177">
        <f>SUM(BK166:BK203)</f>
        <v>0</v>
      </c>
    </row>
    <row r="166" spans="2:65" s="1" customFormat="1" ht="20.45" customHeight="1">
      <c r="B166" s="33"/>
      <c r="C166" s="181" t="s">
        <v>298</v>
      </c>
      <c r="D166" s="181" t="s">
        <v>145</v>
      </c>
      <c r="E166" s="182" t="s">
        <v>965</v>
      </c>
      <c r="F166" s="183" t="s">
        <v>966</v>
      </c>
      <c r="G166" s="184" t="s">
        <v>225</v>
      </c>
      <c r="H166" s="185">
        <v>8.7</v>
      </c>
      <c r="I166" s="186"/>
      <c r="J166" s="187">
        <f>ROUND(I166*H166,2)</f>
        <v>0</v>
      </c>
      <c r="K166" s="183" t="s">
        <v>149</v>
      </c>
      <c r="L166" s="53"/>
      <c r="M166" s="188" t="s">
        <v>20</v>
      </c>
      <c r="N166" s="189" t="s">
        <v>46</v>
      </c>
      <c r="O166" s="34"/>
      <c r="P166" s="190">
        <f>O166*H166</f>
        <v>0</v>
      </c>
      <c r="Q166" s="190">
        <v>0.00126</v>
      </c>
      <c r="R166" s="190">
        <f>Q166*H166</f>
        <v>0.010962</v>
      </c>
      <c r="S166" s="190">
        <v>0</v>
      </c>
      <c r="T166" s="191">
        <f>S166*H166</f>
        <v>0</v>
      </c>
      <c r="AR166" s="16" t="s">
        <v>235</v>
      </c>
      <c r="AT166" s="16" t="s">
        <v>145</v>
      </c>
      <c r="AU166" s="16" t="s">
        <v>83</v>
      </c>
      <c r="AY166" s="16" t="s">
        <v>143</v>
      </c>
      <c r="BE166" s="192">
        <f>IF(N166="základní",J166,0)</f>
        <v>0</v>
      </c>
      <c r="BF166" s="192">
        <f>IF(N166="snížená",J166,0)</f>
        <v>0</v>
      </c>
      <c r="BG166" s="192">
        <f>IF(N166="zákl. přenesená",J166,0)</f>
        <v>0</v>
      </c>
      <c r="BH166" s="192">
        <f>IF(N166="sníž. přenesená",J166,0)</f>
        <v>0</v>
      </c>
      <c r="BI166" s="192">
        <f>IF(N166="nulová",J166,0)</f>
        <v>0</v>
      </c>
      <c r="BJ166" s="16" t="s">
        <v>23</v>
      </c>
      <c r="BK166" s="192">
        <f>ROUND(I166*H166,2)</f>
        <v>0</v>
      </c>
      <c r="BL166" s="16" t="s">
        <v>235</v>
      </c>
      <c r="BM166" s="16" t="s">
        <v>967</v>
      </c>
    </row>
    <row r="167" spans="2:47" s="1" customFormat="1" ht="81">
      <c r="B167" s="33"/>
      <c r="C167" s="55"/>
      <c r="D167" s="193" t="s">
        <v>152</v>
      </c>
      <c r="E167" s="55"/>
      <c r="F167" s="194" t="s">
        <v>968</v>
      </c>
      <c r="G167" s="55"/>
      <c r="H167" s="55"/>
      <c r="I167" s="151"/>
      <c r="J167" s="55"/>
      <c r="K167" s="55"/>
      <c r="L167" s="53"/>
      <c r="M167" s="70"/>
      <c r="N167" s="34"/>
      <c r="O167" s="34"/>
      <c r="P167" s="34"/>
      <c r="Q167" s="34"/>
      <c r="R167" s="34"/>
      <c r="S167" s="34"/>
      <c r="T167" s="71"/>
      <c r="AT167" s="16" t="s">
        <v>152</v>
      </c>
      <c r="AU167" s="16" t="s">
        <v>83</v>
      </c>
    </row>
    <row r="168" spans="2:65" s="1" customFormat="1" ht="20.45" customHeight="1">
      <c r="B168" s="33"/>
      <c r="C168" s="181" t="s">
        <v>304</v>
      </c>
      <c r="D168" s="181" t="s">
        <v>145</v>
      </c>
      <c r="E168" s="182" t="s">
        <v>969</v>
      </c>
      <c r="F168" s="183" t="s">
        <v>970</v>
      </c>
      <c r="G168" s="184" t="s">
        <v>225</v>
      </c>
      <c r="H168" s="185">
        <v>23</v>
      </c>
      <c r="I168" s="186"/>
      <c r="J168" s="187">
        <f>ROUND(I168*H168,2)</f>
        <v>0</v>
      </c>
      <c r="K168" s="183" t="s">
        <v>149</v>
      </c>
      <c r="L168" s="53"/>
      <c r="M168" s="188" t="s">
        <v>20</v>
      </c>
      <c r="N168" s="189" t="s">
        <v>46</v>
      </c>
      <c r="O168" s="34"/>
      <c r="P168" s="190">
        <f>O168*H168</f>
        <v>0</v>
      </c>
      <c r="Q168" s="190">
        <v>0.00177</v>
      </c>
      <c r="R168" s="190">
        <f>Q168*H168</f>
        <v>0.04071</v>
      </c>
      <c r="S168" s="190">
        <v>0</v>
      </c>
      <c r="T168" s="191">
        <f>S168*H168</f>
        <v>0</v>
      </c>
      <c r="AR168" s="16" t="s">
        <v>235</v>
      </c>
      <c r="AT168" s="16" t="s">
        <v>145</v>
      </c>
      <c r="AU168" s="16" t="s">
        <v>83</v>
      </c>
      <c r="AY168" s="16" t="s">
        <v>143</v>
      </c>
      <c r="BE168" s="192">
        <f>IF(N168="základní",J168,0)</f>
        <v>0</v>
      </c>
      <c r="BF168" s="192">
        <f>IF(N168="snížená",J168,0)</f>
        <v>0</v>
      </c>
      <c r="BG168" s="192">
        <f>IF(N168="zákl. přenesená",J168,0)</f>
        <v>0</v>
      </c>
      <c r="BH168" s="192">
        <f>IF(N168="sníž. přenesená",J168,0)</f>
        <v>0</v>
      </c>
      <c r="BI168" s="192">
        <f>IF(N168="nulová",J168,0)</f>
        <v>0</v>
      </c>
      <c r="BJ168" s="16" t="s">
        <v>23</v>
      </c>
      <c r="BK168" s="192">
        <f>ROUND(I168*H168,2)</f>
        <v>0</v>
      </c>
      <c r="BL168" s="16" t="s">
        <v>235</v>
      </c>
      <c r="BM168" s="16" t="s">
        <v>971</v>
      </c>
    </row>
    <row r="169" spans="2:47" s="1" customFormat="1" ht="81">
      <c r="B169" s="33"/>
      <c r="C169" s="55"/>
      <c r="D169" s="195" t="s">
        <v>152</v>
      </c>
      <c r="E169" s="55"/>
      <c r="F169" s="196" t="s">
        <v>968</v>
      </c>
      <c r="G169" s="55"/>
      <c r="H169" s="55"/>
      <c r="I169" s="151"/>
      <c r="J169" s="55"/>
      <c r="K169" s="55"/>
      <c r="L169" s="53"/>
      <c r="M169" s="70"/>
      <c r="N169" s="34"/>
      <c r="O169" s="34"/>
      <c r="P169" s="34"/>
      <c r="Q169" s="34"/>
      <c r="R169" s="34"/>
      <c r="S169" s="34"/>
      <c r="T169" s="71"/>
      <c r="AT169" s="16" t="s">
        <v>152</v>
      </c>
      <c r="AU169" s="16" t="s">
        <v>83</v>
      </c>
    </row>
    <row r="170" spans="2:51" s="11" customFormat="1" ht="13.5">
      <c r="B170" s="197"/>
      <c r="C170" s="198"/>
      <c r="D170" s="193" t="s">
        <v>158</v>
      </c>
      <c r="E170" s="199" t="s">
        <v>20</v>
      </c>
      <c r="F170" s="200" t="s">
        <v>972</v>
      </c>
      <c r="G170" s="198"/>
      <c r="H170" s="201">
        <v>23</v>
      </c>
      <c r="I170" s="202"/>
      <c r="J170" s="198"/>
      <c r="K170" s="198"/>
      <c r="L170" s="203"/>
      <c r="M170" s="204"/>
      <c r="N170" s="205"/>
      <c r="O170" s="205"/>
      <c r="P170" s="205"/>
      <c r="Q170" s="205"/>
      <c r="R170" s="205"/>
      <c r="S170" s="205"/>
      <c r="T170" s="206"/>
      <c r="AT170" s="207" t="s">
        <v>158</v>
      </c>
      <c r="AU170" s="207" t="s">
        <v>83</v>
      </c>
      <c r="AV170" s="11" t="s">
        <v>83</v>
      </c>
      <c r="AW170" s="11" t="s">
        <v>38</v>
      </c>
      <c r="AX170" s="11" t="s">
        <v>23</v>
      </c>
      <c r="AY170" s="207" t="s">
        <v>143</v>
      </c>
    </row>
    <row r="171" spans="2:65" s="1" customFormat="1" ht="20.45" customHeight="1">
      <c r="B171" s="33"/>
      <c r="C171" s="181" t="s">
        <v>310</v>
      </c>
      <c r="D171" s="181" t="s">
        <v>145</v>
      </c>
      <c r="E171" s="182" t="s">
        <v>973</v>
      </c>
      <c r="F171" s="183" t="s">
        <v>974</v>
      </c>
      <c r="G171" s="184" t="s">
        <v>225</v>
      </c>
      <c r="H171" s="185">
        <v>2.7</v>
      </c>
      <c r="I171" s="186"/>
      <c r="J171" s="187">
        <f>ROUND(I171*H171,2)</f>
        <v>0</v>
      </c>
      <c r="K171" s="183" t="s">
        <v>149</v>
      </c>
      <c r="L171" s="53"/>
      <c r="M171" s="188" t="s">
        <v>20</v>
      </c>
      <c r="N171" s="189" t="s">
        <v>46</v>
      </c>
      <c r="O171" s="34"/>
      <c r="P171" s="190">
        <f>O171*H171</f>
        <v>0</v>
      </c>
      <c r="Q171" s="190">
        <v>0.00277</v>
      </c>
      <c r="R171" s="190">
        <f>Q171*H171</f>
        <v>0.007479</v>
      </c>
      <c r="S171" s="190">
        <v>0</v>
      </c>
      <c r="T171" s="191">
        <f>S171*H171</f>
        <v>0</v>
      </c>
      <c r="AR171" s="16" t="s">
        <v>235</v>
      </c>
      <c r="AT171" s="16" t="s">
        <v>145</v>
      </c>
      <c r="AU171" s="16" t="s">
        <v>83</v>
      </c>
      <c r="AY171" s="16" t="s">
        <v>143</v>
      </c>
      <c r="BE171" s="192">
        <f>IF(N171="základní",J171,0)</f>
        <v>0</v>
      </c>
      <c r="BF171" s="192">
        <f>IF(N171="snížená",J171,0)</f>
        <v>0</v>
      </c>
      <c r="BG171" s="192">
        <f>IF(N171="zákl. přenesená",J171,0)</f>
        <v>0</v>
      </c>
      <c r="BH171" s="192">
        <f>IF(N171="sníž. přenesená",J171,0)</f>
        <v>0</v>
      </c>
      <c r="BI171" s="192">
        <f>IF(N171="nulová",J171,0)</f>
        <v>0</v>
      </c>
      <c r="BJ171" s="16" t="s">
        <v>23</v>
      </c>
      <c r="BK171" s="192">
        <f>ROUND(I171*H171,2)</f>
        <v>0</v>
      </c>
      <c r="BL171" s="16" t="s">
        <v>235</v>
      </c>
      <c r="BM171" s="16" t="s">
        <v>975</v>
      </c>
    </row>
    <row r="172" spans="2:47" s="1" customFormat="1" ht="81">
      <c r="B172" s="33"/>
      <c r="C172" s="55"/>
      <c r="D172" s="193" t="s">
        <v>152</v>
      </c>
      <c r="E172" s="55"/>
      <c r="F172" s="194" t="s">
        <v>968</v>
      </c>
      <c r="G172" s="55"/>
      <c r="H172" s="55"/>
      <c r="I172" s="151"/>
      <c r="J172" s="55"/>
      <c r="K172" s="55"/>
      <c r="L172" s="53"/>
      <c r="M172" s="70"/>
      <c r="N172" s="34"/>
      <c r="O172" s="34"/>
      <c r="P172" s="34"/>
      <c r="Q172" s="34"/>
      <c r="R172" s="34"/>
      <c r="S172" s="34"/>
      <c r="T172" s="71"/>
      <c r="AT172" s="16" t="s">
        <v>152</v>
      </c>
      <c r="AU172" s="16" t="s">
        <v>83</v>
      </c>
    </row>
    <row r="173" spans="2:65" s="1" customFormat="1" ht="20.45" customHeight="1">
      <c r="B173" s="33"/>
      <c r="C173" s="181" t="s">
        <v>315</v>
      </c>
      <c r="D173" s="181" t="s">
        <v>145</v>
      </c>
      <c r="E173" s="182" t="s">
        <v>976</v>
      </c>
      <c r="F173" s="183" t="s">
        <v>977</v>
      </c>
      <c r="G173" s="184" t="s">
        <v>225</v>
      </c>
      <c r="H173" s="185">
        <v>6</v>
      </c>
      <c r="I173" s="186"/>
      <c r="J173" s="187">
        <f>ROUND(I173*H173,2)</f>
        <v>0</v>
      </c>
      <c r="K173" s="183" t="s">
        <v>149</v>
      </c>
      <c r="L173" s="53"/>
      <c r="M173" s="188" t="s">
        <v>20</v>
      </c>
      <c r="N173" s="189" t="s">
        <v>46</v>
      </c>
      <c r="O173" s="34"/>
      <c r="P173" s="190">
        <f>O173*H173</f>
        <v>0</v>
      </c>
      <c r="Q173" s="190">
        <v>0.00096</v>
      </c>
      <c r="R173" s="190">
        <f>Q173*H173</f>
        <v>0.00576</v>
      </c>
      <c r="S173" s="190">
        <v>0</v>
      </c>
      <c r="T173" s="191">
        <f>S173*H173</f>
        <v>0</v>
      </c>
      <c r="AR173" s="16" t="s">
        <v>235</v>
      </c>
      <c r="AT173" s="16" t="s">
        <v>145</v>
      </c>
      <c r="AU173" s="16" t="s">
        <v>83</v>
      </c>
      <c r="AY173" s="16" t="s">
        <v>143</v>
      </c>
      <c r="BE173" s="192">
        <f>IF(N173="základní",J173,0)</f>
        <v>0</v>
      </c>
      <c r="BF173" s="192">
        <f>IF(N173="snížená",J173,0)</f>
        <v>0</v>
      </c>
      <c r="BG173" s="192">
        <f>IF(N173="zákl. přenesená",J173,0)</f>
        <v>0</v>
      </c>
      <c r="BH173" s="192">
        <f>IF(N173="sníž. přenesená",J173,0)</f>
        <v>0</v>
      </c>
      <c r="BI173" s="192">
        <f>IF(N173="nulová",J173,0)</f>
        <v>0</v>
      </c>
      <c r="BJ173" s="16" t="s">
        <v>23</v>
      </c>
      <c r="BK173" s="192">
        <f>ROUND(I173*H173,2)</f>
        <v>0</v>
      </c>
      <c r="BL173" s="16" t="s">
        <v>235</v>
      </c>
      <c r="BM173" s="16" t="s">
        <v>978</v>
      </c>
    </row>
    <row r="174" spans="2:47" s="1" customFormat="1" ht="81">
      <c r="B174" s="33"/>
      <c r="C174" s="55"/>
      <c r="D174" s="193" t="s">
        <v>152</v>
      </c>
      <c r="E174" s="55"/>
      <c r="F174" s="194" t="s">
        <v>968</v>
      </c>
      <c r="G174" s="55"/>
      <c r="H174" s="55"/>
      <c r="I174" s="151"/>
      <c r="J174" s="55"/>
      <c r="K174" s="55"/>
      <c r="L174" s="53"/>
      <c r="M174" s="70"/>
      <c r="N174" s="34"/>
      <c r="O174" s="34"/>
      <c r="P174" s="34"/>
      <c r="Q174" s="34"/>
      <c r="R174" s="34"/>
      <c r="S174" s="34"/>
      <c r="T174" s="71"/>
      <c r="AT174" s="16" t="s">
        <v>152</v>
      </c>
      <c r="AU174" s="16" t="s">
        <v>83</v>
      </c>
    </row>
    <row r="175" spans="2:65" s="1" customFormat="1" ht="20.45" customHeight="1">
      <c r="B175" s="33"/>
      <c r="C175" s="181" t="s">
        <v>320</v>
      </c>
      <c r="D175" s="181" t="s">
        <v>145</v>
      </c>
      <c r="E175" s="182" t="s">
        <v>979</v>
      </c>
      <c r="F175" s="183" t="s">
        <v>980</v>
      </c>
      <c r="G175" s="184" t="s">
        <v>225</v>
      </c>
      <c r="H175" s="185">
        <v>6</v>
      </c>
      <c r="I175" s="186"/>
      <c r="J175" s="187">
        <f>ROUND(I175*H175,2)</f>
        <v>0</v>
      </c>
      <c r="K175" s="183" t="s">
        <v>149</v>
      </c>
      <c r="L175" s="53"/>
      <c r="M175" s="188" t="s">
        <v>20</v>
      </c>
      <c r="N175" s="189" t="s">
        <v>46</v>
      </c>
      <c r="O175" s="34"/>
      <c r="P175" s="190">
        <f>O175*H175</f>
        <v>0</v>
      </c>
      <c r="Q175" s="190">
        <v>0.00145</v>
      </c>
      <c r="R175" s="190">
        <f>Q175*H175</f>
        <v>0.0087</v>
      </c>
      <c r="S175" s="190">
        <v>0</v>
      </c>
      <c r="T175" s="191">
        <f>S175*H175</f>
        <v>0</v>
      </c>
      <c r="AR175" s="16" t="s">
        <v>235</v>
      </c>
      <c r="AT175" s="16" t="s">
        <v>145</v>
      </c>
      <c r="AU175" s="16" t="s">
        <v>83</v>
      </c>
      <c r="AY175" s="16" t="s">
        <v>143</v>
      </c>
      <c r="BE175" s="192">
        <f>IF(N175="základní",J175,0)</f>
        <v>0</v>
      </c>
      <c r="BF175" s="192">
        <f>IF(N175="snížená",J175,0)</f>
        <v>0</v>
      </c>
      <c r="BG175" s="192">
        <f>IF(N175="zákl. přenesená",J175,0)</f>
        <v>0</v>
      </c>
      <c r="BH175" s="192">
        <f>IF(N175="sníž. přenesená",J175,0)</f>
        <v>0</v>
      </c>
      <c r="BI175" s="192">
        <f>IF(N175="nulová",J175,0)</f>
        <v>0</v>
      </c>
      <c r="BJ175" s="16" t="s">
        <v>23</v>
      </c>
      <c r="BK175" s="192">
        <f>ROUND(I175*H175,2)</f>
        <v>0</v>
      </c>
      <c r="BL175" s="16" t="s">
        <v>235</v>
      </c>
      <c r="BM175" s="16" t="s">
        <v>981</v>
      </c>
    </row>
    <row r="176" spans="2:47" s="1" customFormat="1" ht="81">
      <c r="B176" s="33"/>
      <c r="C176" s="55"/>
      <c r="D176" s="193" t="s">
        <v>152</v>
      </c>
      <c r="E176" s="55"/>
      <c r="F176" s="194" t="s">
        <v>968</v>
      </c>
      <c r="G176" s="55"/>
      <c r="H176" s="55"/>
      <c r="I176" s="151"/>
      <c r="J176" s="55"/>
      <c r="K176" s="55"/>
      <c r="L176" s="53"/>
      <c r="M176" s="70"/>
      <c r="N176" s="34"/>
      <c r="O176" s="34"/>
      <c r="P176" s="34"/>
      <c r="Q176" s="34"/>
      <c r="R176" s="34"/>
      <c r="S176" s="34"/>
      <c r="T176" s="71"/>
      <c r="AT176" s="16" t="s">
        <v>152</v>
      </c>
      <c r="AU176" s="16" t="s">
        <v>83</v>
      </c>
    </row>
    <row r="177" spans="2:65" s="1" customFormat="1" ht="20.45" customHeight="1">
      <c r="B177" s="33"/>
      <c r="C177" s="181" t="s">
        <v>325</v>
      </c>
      <c r="D177" s="181" t="s">
        <v>145</v>
      </c>
      <c r="E177" s="182" t="s">
        <v>982</v>
      </c>
      <c r="F177" s="183" t="s">
        <v>983</v>
      </c>
      <c r="G177" s="184" t="s">
        <v>225</v>
      </c>
      <c r="H177" s="185">
        <v>6</v>
      </c>
      <c r="I177" s="186"/>
      <c r="J177" s="187">
        <f>ROUND(I177*H177,2)</f>
        <v>0</v>
      </c>
      <c r="K177" s="183" t="s">
        <v>149</v>
      </c>
      <c r="L177" s="53"/>
      <c r="M177" s="188" t="s">
        <v>20</v>
      </c>
      <c r="N177" s="189" t="s">
        <v>46</v>
      </c>
      <c r="O177" s="34"/>
      <c r="P177" s="190">
        <f>O177*H177</f>
        <v>0</v>
      </c>
      <c r="Q177" s="190">
        <v>0.00029</v>
      </c>
      <c r="R177" s="190">
        <f>Q177*H177</f>
        <v>0.00174</v>
      </c>
      <c r="S177" s="190">
        <v>0</v>
      </c>
      <c r="T177" s="191">
        <f>S177*H177</f>
        <v>0</v>
      </c>
      <c r="AR177" s="16" t="s">
        <v>235</v>
      </c>
      <c r="AT177" s="16" t="s">
        <v>145</v>
      </c>
      <c r="AU177" s="16" t="s">
        <v>83</v>
      </c>
      <c r="AY177" s="16" t="s">
        <v>143</v>
      </c>
      <c r="BE177" s="192">
        <f>IF(N177="základní",J177,0)</f>
        <v>0</v>
      </c>
      <c r="BF177" s="192">
        <f>IF(N177="snížená",J177,0)</f>
        <v>0</v>
      </c>
      <c r="BG177" s="192">
        <f>IF(N177="zákl. přenesená",J177,0)</f>
        <v>0</v>
      </c>
      <c r="BH177" s="192">
        <f>IF(N177="sníž. přenesená",J177,0)</f>
        <v>0</v>
      </c>
      <c r="BI177" s="192">
        <f>IF(N177="nulová",J177,0)</f>
        <v>0</v>
      </c>
      <c r="BJ177" s="16" t="s">
        <v>23</v>
      </c>
      <c r="BK177" s="192">
        <f>ROUND(I177*H177,2)</f>
        <v>0</v>
      </c>
      <c r="BL177" s="16" t="s">
        <v>235</v>
      </c>
      <c r="BM177" s="16" t="s">
        <v>984</v>
      </c>
    </row>
    <row r="178" spans="2:47" s="1" customFormat="1" ht="81">
      <c r="B178" s="33"/>
      <c r="C178" s="55"/>
      <c r="D178" s="193" t="s">
        <v>152</v>
      </c>
      <c r="E178" s="55"/>
      <c r="F178" s="194" t="s">
        <v>968</v>
      </c>
      <c r="G178" s="55"/>
      <c r="H178" s="55"/>
      <c r="I178" s="151"/>
      <c r="J178" s="55"/>
      <c r="K178" s="55"/>
      <c r="L178" s="53"/>
      <c r="M178" s="70"/>
      <c r="N178" s="34"/>
      <c r="O178" s="34"/>
      <c r="P178" s="34"/>
      <c r="Q178" s="34"/>
      <c r="R178" s="34"/>
      <c r="S178" s="34"/>
      <c r="T178" s="71"/>
      <c r="AT178" s="16" t="s">
        <v>152</v>
      </c>
      <c r="AU178" s="16" t="s">
        <v>83</v>
      </c>
    </row>
    <row r="179" spans="2:65" s="1" customFormat="1" ht="20.45" customHeight="1">
      <c r="B179" s="33"/>
      <c r="C179" s="181" t="s">
        <v>329</v>
      </c>
      <c r="D179" s="181" t="s">
        <v>145</v>
      </c>
      <c r="E179" s="182" t="s">
        <v>985</v>
      </c>
      <c r="F179" s="183" t="s">
        <v>986</v>
      </c>
      <c r="G179" s="184" t="s">
        <v>225</v>
      </c>
      <c r="H179" s="185">
        <v>3.5</v>
      </c>
      <c r="I179" s="186"/>
      <c r="J179" s="187">
        <f>ROUND(I179*H179,2)</f>
        <v>0</v>
      </c>
      <c r="K179" s="183" t="s">
        <v>149</v>
      </c>
      <c r="L179" s="53"/>
      <c r="M179" s="188" t="s">
        <v>20</v>
      </c>
      <c r="N179" s="189" t="s">
        <v>46</v>
      </c>
      <c r="O179" s="34"/>
      <c r="P179" s="190">
        <f>O179*H179</f>
        <v>0</v>
      </c>
      <c r="Q179" s="190">
        <v>0.00035</v>
      </c>
      <c r="R179" s="190">
        <f>Q179*H179</f>
        <v>0.001225</v>
      </c>
      <c r="S179" s="190">
        <v>0</v>
      </c>
      <c r="T179" s="191">
        <f>S179*H179</f>
        <v>0</v>
      </c>
      <c r="AR179" s="16" t="s">
        <v>235</v>
      </c>
      <c r="AT179" s="16" t="s">
        <v>145</v>
      </c>
      <c r="AU179" s="16" t="s">
        <v>83</v>
      </c>
      <c r="AY179" s="16" t="s">
        <v>143</v>
      </c>
      <c r="BE179" s="192">
        <f>IF(N179="základní",J179,0)</f>
        <v>0</v>
      </c>
      <c r="BF179" s="192">
        <f>IF(N179="snížená",J179,0)</f>
        <v>0</v>
      </c>
      <c r="BG179" s="192">
        <f>IF(N179="zákl. přenesená",J179,0)</f>
        <v>0</v>
      </c>
      <c r="BH179" s="192">
        <f>IF(N179="sníž. přenesená",J179,0)</f>
        <v>0</v>
      </c>
      <c r="BI179" s="192">
        <f>IF(N179="nulová",J179,0)</f>
        <v>0</v>
      </c>
      <c r="BJ179" s="16" t="s">
        <v>23</v>
      </c>
      <c r="BK179" s="192">
        <f>ROUND(I179*H179,2)</f>
        <v>0</v>
      </c>
      <c r="BL179" s="16" t="s">
        <v>235</v>
      </c>
      <c r="BM179" s="16" t="s">
        <v>987</v>
      </c>
    </row>
    <row r="180" spans="2:47" s="1" customFormat="1" ht="81">
      <c r="B180" s="33"/>
      <c r="C180" s="55"/>
      <c r="D180" s="193" t="s">
        <v>152</v>
      </c>
      <c r="E180" s="55"/>
      <c r="F180" s="194" t="s">
        <v>968</v>
      </c>
      <c r="G180" s="55"/>
      <c r="H180" s="55"/>
      <c r="I180" s="151"/>
      <c r="J180" s="55"/>
      <c r="K180" s="55"/>
      <c r="L180" s="53"/>
      <c r="M180" s="70"/>
      <c r="N180" s="34"/>
      <c r="O180" s="34"/>
      <c r="P180" s="34"/>
      <c r="Q180" s="34"/>
      <c r="R180" s="34"/>
      <c r="S180" s="34"/>
      <c r="T180" s="71"/>
      <c r="AT180" s="16" t="s">
        <v>152</v>
      </c>
      <c r="AU180" s="16" t="s">
        <v>83</v>
      </c>
    </row>
    <row r="181" spans="2:65" s="1" customFormat="1" ht="20.45" customHeight="1">
      <c r="B181" s="33"/>
      <c r="C181" s="181" t="s">
        <v>333</v>
      </c>
      <c r="D181" s="181" t="s">
        <v>145</v>
      </c>
      <c r="E181" s="182" t="s">
        <v>988</v>
      </c>
      <c r="F181" s="183" t="s">
        <v>989</v>
      </c>
      <c r="G181" s="184" t="s">
        <v>225</v>
      </c>
      <c r="H181" s="185">
        <v>5.6</v>
      </c>
      <c r="I181" s="186"/>
      <c r="J181" s="187">
        <f>ROUND(I181*H181,2)</f>
        <v>0</v>
      </c>
      <c r="K181" s="183" t="s">
        <v>149</v>
      </c>
      <c r="L181" s="53"/>
      <c r="M181" s="188" t="s">
        <v>20</v>
      </c>
      <c r="N181" s="189" t="s">
        <v>46</v>
      </c>
      <c r="O181" s="34"/>
      <c r="P181" s="190">
        <f>O181*H181</f>
        <v>0</v>
      </c>
      <c r="Q181" s="190">
        <v>0.00057</v>
      </c>
      <c r="R181" s="190">
        <f>Q181*H181</f>
        <v>0.0031919999999999995</v>
      </c>
      <c r="S181" s="190">
        <v>0</v>
      </c>
      <c r="T181" s="191">
        <f>S181*H181</f>
        <v>0</v>
      </c>
      <c r="AR181" s="16" t="s">
        <v>235</v>
      </c>
      <c r="AT181" s="16" t="s">
        <v>145</v>
      </c>
      <c r="AU181" s="16" t="s">
        <v>83</v>
      </c>
      <c r="AY181" s="16" t="s">
        <v>143</v>
      </c>
      <c r="BE181" s="192">
        <f>IF(N181="základní",J181,0)</f>
        <v>0</v>
      </c>
      <c r="BF181" s="192">
        <f>IF(N181="snížená",J181,0)</f>
        <v>0</v>
      </c>
      <c r="BG181" s="192">
        <f>IF(N181="zákl. přenesená",J181,0)</f>
        <v>0</v>
      </c>
      <c r="BH181" s="192">
        <f>IF(N181="sníž. přenesená",J181,0)</f>
        <v>0</v>
      </c>
      <c r="BI181" s="192">
        <f>IF(N181="nulová",J181,0)</f>
        <v>0</v>
      </c>
      <c r="BJ181" s="16" t="s">
        <v>23</v>
      </c>
      <c r="BK181" s="192">
        <f>ROUND(I181*H181,2)</f>
        <v>0</v>
      </c>
      <c r="BL181" s="16" t="s">
        <v>235</v>
      </c>
      <c r="BM181" s="16" t="s">
        <v>990</v>
      </c>
    </row>
    <row r="182" spans="2:47" s="1" customFormat="1" ht="81">
      <c r="B182" s="33"/>
      <c r="C182" s="55"/>
      <c r="D182" s="193" t="s">
        <v>152</v>
      </c>
      <c r="E182" s="55"/>
      <c r="F182" s="194" t="s">
        <v>968</v>
      </c>
      <c r="G182" s="55"/>
      <c r="H182" s="55"/>
      <c r="I182" s="151"/>
      <c r="J182" s="55"/>
      <c r="K182" s="55"/>
      <c r="L182" s="53"/>
      <c r="M182" s="70"/>
      <c r="N182" s="34"/>
      <c r="O182" s="34"/>
      <c r="P182" s="34"/>
      <c r="Q182" s="34"/>
      <c r="R182" s="34"/>
      <c r="S182" s="34"/>
      <c r="T182" s="71"/>
      <c r="AT182" s="16" t="s">
        <v>152</v>
      </c>
      <c r="AU182" s="16" t="s">
        <v>83</v>
      </c>
    </row>
    <row r="183" spans="2:65" s="1" customFormat="1" ht="20.45" customHeight="1">
      <c r="B183" s="33"/>
      <c r="C183" s="181" t="s">
        <v>338</v>
      </c>
      <c r="D183" s="181" t="s">
        <v>145</v>
      </c>
      <c r="E183" s="182" t="s">
        <v>991</v>
      </c>
      <c r="F183" s="183" t="s">
        <v>992</v>
      </c>
      <c r="G183" s="184" t="s">
        <v>225</v>
      </c>
      <c r="H183" s="185">
        <v>4</v>
      </c>
      <c r="I183" s="186"/>
      <c r="J183" s="187">
        <f>ROUND(I183*H183,2)</f>
        <v>0</v>
      </c>
      <c r="K183" s="183" t="s">
        <v>149</v>
      </c>
      <c r="L183" s="53"/>
      <c r="M183" s="188" t="s">
        <v>20</v>
      </c>
      <c r="N183" s="189" t="s">
        <v>46</v>
      </c>
      <c r="O183" s="34"/>
      <c r="P183" s="190">
        <f>O183*H183</f>
        <v>0</v>
      </c>
      <c r="Q183" s="190">
        <v>0.00114</v>
      </c>
      <c r="R183" s="190">
        <f>Q183*H183</f>
        <v>0.00456</v>
      </c>
      <c r="S183" s="190">
        <v>0</v>
      </c>
      <c r="T183" s="191">
        <f>S183*H183</f>
        <v>0</v>
      </c>
      <c r="AR183" s="16" t="s">
        <v>235</v>
      </c>
      <c r="AT183" s="16" t="s">
        <v>145</v>
      </c>
      <c r="AU183" s="16" t="s">
        <v>83</v>
      </c>
      <c r="AY183" s="16" t="s">
        <v>143</v>
      </c>
      <c r="BE183" s="192">
        <f>IF(N183="základní",J183,0)</f>
        <v>0</v>
      </c>
      <c r="BF183" s="192">
        <f>IF(N183="snížená",J183,0)</f>
        <v>0</v>
      </c>
      <c r="BG183" s="192">
        <f>IF(N183="zákl. přenesená",J183,0)</f>
        <v>0</v>
      </c>
      <c r="BH183" s="192">
        <f>IF(N183="sníž. přenesená",J183,0)</f>
        <v>0</v>
      </c>
      <c r="BI183" s="192">
        <f>IF(N183="nulová",J183,0)</f>
        <v>0</v>
      </c>
      <c r="BJ183" s="16" t="s">
        <v>23</v>
      </c>
      <c r="BK183" s="192">
        <f>ROUND(I183*H183,2)</f>
        <v>0</v>
      </c>
      <c r="BL183" s="16" t="s">
        <v>235</v>
      </c>
      <c r="BM183" s="16" t="s">
        <v>993</v>
      </c>
    </row>
    <row r="184" spans="2:47" s="1" customFormat="1" ht="81">
      <c r="B184" s="33"/>
      <c r="C184" s="55"/>
      <c r="D184" s="193" t="s">
        <v>152</v>
      </c>
      <c r="E184" s="55"/>
      <c r="F184" s="194" t="s">
        <v>968</v>
      </c>
      <c r="G184" s="55"/>
      <c r="H184" s="55"/>
      <c r="I184" s="151"/>
      <c r="J184" s="55"/>
      <c r="K184" s="55"/>
      <c r="L184" s="53"/>
      <c r="M184" s="70"/>
      <c r="N184" s="34"/>
      <c r="O184" s="34"/>
      <c r="P184" s="34"/>
      <c r="Q184" s="34"/>
      <c r="R184" s="34"/>
      <c r="S184" s="34"/>
      <c r="T184" s="71"/>
      <c r="AT184" s="16" t="s">
        <v>152</v>
      </c>
      <c r="AU184" s="16" t="s">
        <v>83</v>
      </c>
    </row>
    <row r="185" spans="2:65" s="1" customFormat="1" ht="28.9" customHeight="1">
      <c r="B185" s="33"/>
      <c r="C185" s="181" t="s">
        <v>347</v>
      </c>
      <c r="D185" s="181" t="s">
        <v>145</v>
      </c>
      <c r="E185" s="182" t="s">
        <v>994</v>
      </c>
      <c r="F185" s="183" t="s">
        <v>995</v>
      </c>
      <c r="G185" s="184" t="s">
        <v>206</v>
      </c>
      <c r="H185" s="185">
        <v>16</v>
      </c>
      <c r="I185" s="186"/>
      <c r="J185" s="187">
        <f>ROUND(I185*H185,2)</f>
        <v>0</v>
      </c>
      <c r="K185" s="183" t="s">
        <v>149</v>
      </c>
      <c r="L185" s="53"/>
      <c r="M185" s="188" t="s">
        <v>20</v>
      </c>
      <c r="N185" s="189" t="s">
        <v>46</v>
      </c>
      <c r="O185" s="34"/>
      <c r="P185" s="190">
        <f>O185*H185</f>
        <v>0</v>
      </c>
      <c r="Q185" s="190">
        <v>0</v>
      </c>
      <c r="R185" s="190">
        <f>Q185*H185</f>
        <v>0</v>
      </c>
      <c r="S185" s="190">
        <v>0</v>
      </c>
      <c r="T185" s="191">
        <f>S185*H185</f>
        <v>0</v>
      </c>
      <c r="AR185" s="16" t="s">
        <v>235</v>
      </c>
      <c r="AT185" s="16" t="s">
        <v>145</v>
      </c>
      <c r="AU185" s="16" t="s">
        <v>83</v>
      </c>
      <c r="AY185" s="16" t="s">
        <v>143</v>
      </c>
      <c r="BE185" s="192">
        <f>IF(N185="základní",J185,0)</f>
        <v>0</v>
      </c>
      <c r="BF185" s="192">
        <f>IF(N185="snížená",J185,0)</f>
        <v>0</v>
      </c>
      <c r="BG185" s="192">
        <f>IF(N185="zákl. přenesená",J185,0)</f>
        <v>0</v>
      </c>
      <c r="BH185" s="192">
        <f>IF(N185="sníž. přenesená",J185,0)</f>
        <v>0</v>
      </c>
      <c r="BI185" s="192">
        <f>IF(N185="nulová",J185,0)</f>
        <v>0</v>
      </c>
      <c r="BJ185" s="16" t="s">
        <v>23</v>
      </c>
      <c r="BK185" s="192">
        <f>ROUND(I185*H185,2)</f>
        <v>0</v>
      </c>
      <c r="BL185" s="16" t="s">
        <v>235</v>
      </c>
      <c r="BM185" s="16" t="s">
        <v>996</v>
      </c>
    </row>
    <row r="186" spans="2:47" s="1" customFormat="1" ht="54">
      <c r="B186" s="33"/>
      <c r="C186" s="55"/>
      <c r="D186" s="193" t="s">
        <v>152</v>
      </c>
      <c r="E186" s="55"/>
      <c r="F186" s="194" t="s">
        <v>997</v>
      </c>
      <c r="G186" s="55"/>
      <c r="H186" s="55"/>
      <c r="I186" s="151"/>
      <c r="J186" s="55"/>
      <c r="K186" s="55"/>
      <c r="L186" s="53"/>
      <c r="M186" s="70"/>
      <c r="N186" s="34"/>
      <c r="O186" s="34"/>
      <c r="P186" s="34"/>
      <c r="Q186" s="34"/>
      <c r="R186" s="34"/>
      <c r="S186" s="34"/>
      <c r="T186" s="71"/>
      <c r="AT186" s="16" t="s">
        <v>152</v>
      </c>
      <c r="AU186" s="16" t="s">
        <v>83</v>
      </c>
    </row>
    <row r="187" spans="2:65" s="1" customFormat="1" ht="28.9" customHeight="1">
      <c r="B187" s="33"/>
      <c r="C187" s="181" t="s">
        <v>352</v>
      </c>
      <c r="D187" s="181" t="s">
        <v>145</v>
      </c>
      <c r="E187" s="182" t="s">
        <v>998</v>
      </c>
      <c r="F187" s="183" t="s">
        <v>999</v>
      </c>
      <c r="G187" s="184" t="s">
        <v>206</v>
      </c>
      <c r="H187" s="185">
        <v>6</v>
      </c>
      <c r="I187" s="186"/>
      <c r="J187" s="187">
        <f>ROUND(I187*H187,2)</f>
        <v>0</v>
      </c>
      <c r="K187" s="183" t="s">
        <v>149</v>
      </c>
      <c r="L187" s="53"/>
      <c r="M187" s="188" t="s">
        <v>20</v>
      </c>
      <c r="N187" s="189" t="s">
        <v>46</v>
      </c>
      <c r="O187" s="34"/>
      <c r="P187" s="190">
        <f>O187*H187</f>
        <v>0</v>
      </c>
      <c r="Q187" s="190">
        <v>0</v>
      </c>
      <c r="R187" s="190">
        <f>Q187*H187</f>
        <v>0</v>
      </c>
      <c r="S187" s="190">
        <v>0</v>
      </c>
      <c r="T187" s="191">
        <f>S187*H187</f>
        <v>0</v>
      </c>
      <c r="AR187" s="16" t="s">
        <v>235</v>
      </c>
      <c r="AT187" s="16" t="s">
        <v>145</v>
      </c>
      <c r="AU187" s="16" t="s">
        <v>83</v>
      </c>
      <c r="AY187" s="16" t="s">
        <v>143</v>
      </c>
      <c r="BE187" s="192">
        <f>IF(N187="základní",J187,0)</f>
        <v>0</v>
      </c>
      <c r="BF187" s="192">
        <f>IF(N187="snížená",J187,0)</f>
        <v>0</v>
      </c>
      <c r="BG187" s="192">
        <f>IF(N187="zákl. přenesená",J187,0)</f>
        <v>0</v>
      </c>
      <c r="BH187" s="192">
        <f>IF(N187="sníž. přenesená",J187,0)</f>
        <v>0</v>
      </c>
      <c r="BI187" s="192">
        <f>IF(N187="nulová",J187,0)</f>
        <v>0</v>
      </c>
      <c r="BJ187" s="16" t="s">
        <v>23</v>
      </c>
      <c r="BK187" s="192">
        <f>ROUND(I187*H187,2)</f>
        <v>0</v>
      </c>
      <c r="BL187" s="16" t="s">
        <v>235</v>
      </c>
      <c r="BM187" s="16" t="s">
        <v>1000</v>
      </c>
    </row>
    <row r="188" spans="2:47" s="1" customFormat="1" ht="54">
      <c r="B188" s="33"/>
      <c r="C188" s="55"/>
      <c r="D188" s="193" t="s">
        <v>152</v>
      </c>
      <c r="E188" s="55"/>
      <c r="F188" s="194" t="s">
        <v>997</v>
      </c>
      <c r="G188" s="55"/>
      <c r="H188" s="55"/>
      <c r="I188" s="151"/>
      <c r="J188" s="55"/>
      <c r="K188" s="55"/>
      <c r="L188" s="53"/>
      <c r="M188" s="70"/>
      <c r="N188" s="34"/>
      <c r="O188" s="34"/>
      <c r="P188" s="34"/>
      <c r="Q188" s="34"/>
      <c r="R188" s="34"/>
      <c r="S188" s="34"/>
      <c r="T188" s="71"/>
      <c r="AT188" s="16" t="s">
        <v>152</v>
      </c>
      <c r="AU188" s="16" t="s">
        <v>83</v>
      </c>
    </row>
    <row r="189" spans="2:65" s="1" customFormat="1" ht="28.9" customHeight="1">
      <c r="B189" s="33"/>
      <c r="C189" s="181" t="s">
        <v>358</v>
      </c>
      <c r="D189" s="181" t="s">
        <v>145</v>
      </c>
      <c r="E189" s="182" t="s">
        <v>1001</v>
      </c>
      <c r="F189" s="183" t="s">
        <v>1002</v>
      </c>
      <c r="G189" s="184" t="s">
        <v>206</v>
      </c>
      <c r="H189" s="185">
        <v>6</v>
      </c>
      <c r="I189" s="186"/>
      <c r="J189" s="187">
        <f>ROUND(I189*H189,2)</f>
        <v>0</v>
      </c>
      <c r="K189" s="183" t="s">
        <v>149</v>
      </c>
      <c r="L189" s="53"/>
      <c r="M189" s="188" t="s">
        <v>20</v>
      </c>
      <c r="N189" s="189" t="s">
        <v>46</v>
      </c>
      <c r="O189" s="34"/>
      <c r="P189" s="190">
        <f>O189*H189</f>
        <v>0</v>
      </c>
      <c r="Q189" s="190">
        <v>0</v>
      </c>
      <c r="R189" s="190">
        <f>Q189*H189</f>
        <v>0</v>
      </c>
      <c r="S189" s="190">
        <v>0</v>
      </c>
      <c r="T189" s="191">
        <f>S189*H189</f>
        <v>0</v>
      </c>
      <c r="AR189" s="16" t="s">
        <v>235</v>
      </c>
      <c r="AT189" s="16" t="s">
        <v>145</v>
      </c>
      <c r="AU189" s="16" t="s">
        <v>83</v>
      </c>
      <c r="AY189" s="16" t="s">
        <v>143</v>
      </c>
      <c r="BE189" s="192">
        <f>IF(N189="základní",J189,0)</f>
        <v>0</v>
      </c>
      <c r="BF189" s="192">
        <f>IF(N189="snížená",J189,0)</f>
        <v>0</v>
      </c>
      <c r="BG189" s="192">
        <f>IF(N189="zákl. přenesená",J189,0)</f>
        <v>0</v>
      </c>
      <c r="BH189" s="192">
        <f>IF(N189="sníž. přenesená",J189,0)</f>
        <v>0</v>
      </c>
      <c r="BI189" s="192">
        <f>IF(N189="nulová",J189,0)</f>
        <v>0</v>
      </c>
      <c r="BJ189" s="16" t="s">
        <v>23</v>
      </c>
      <c r="BK189" s="192">
        <f>ROUND(I189*H189,2)</f>
        <v>0</v>
      </c>
      <c r="BL189" s="16" t="s">
        <v>235</v>
      </c>
      <c r="BM189" s="16" t="s">
        <v>1003</v>
      </c>
    </row>
    <row r="190" spans="2:47" s="1" customFormat="1" ht="54">
      <c r="B190" s="33"/>
      <c r="C190" s="55"/>
      <c r="D190" s="193" t="s">
        <v>152</v>
      </c>
      <c r="E190" s="55"/>
      <c r="F190" s="194" t="s">
        <v>997</v>
      </c>
      <c r="G190" s="55"/>
      <c r="H190" s="55"/>
      <c r="I190" s="151"/>
      <c r="J190" s="55"/>
      <c r="K190" s="55"/>
      <c r="L190" s="53"/>
      <c r="M190" s="70"/>
      <c r="N190" s="34"/>
      <c r="O190" s="34"/>
      <c r="P190" s="34"/>
      <c r="Q190" s="34"/>
      <c r="R190" s="34"/>
      <c r="S190" s="34"/>
      <c r="T190" s="71"/>
      <c r="AT190" s="16" t="s">
        <v>152</v>
      </c>
      <c r="AU190" s="16" t="s">
        <v>83</v>
      </c>
    </row>
    <row r="191" spans="2:65" s="1" customFormat="1" ht="28.9" customHeight="1">
      <c r="B191" s="33"/>
      <c r="C191" s="181" t="s">
        <v>365</v>
      </c>
      <c r="D191" s="181" t="s">
        <v>145</v>
      </c>
      <c r="E191" s="182" t="s">
        <v>1004</v>
      </c>
      <c r="F191" s="183" t="s">
        <v>1005</v>
      </c>
      <c r="G191" s="184" t="s">
        <v>206</v>
      </c>
      <c r="H191" s="185">
        <v>6</v>
      </c>
      <c r="I191" s="186"/>
      <c r="J191" s="187">
        <f>ROUND(I191*H191,2)</f>
        <v>0</v>
      </c>
      <c r="K191" s="183" t="s">
        <v>149</v>
      </c>
      <c r="L191" s="53"/>
      <c r="M191" s="188" t="s">
        <v>20</v>
      </c>
      <c r="N191" s="189" t="s">
        <v>46</v>
      </c>
      <c r="O191" s="34"/>
      <c r="P191" s="190">
        <f>O191*H191</f>
        <v>0</v>
      </c>
      <c r="Q191" s="190">
        <v>0.0064</v>
      </c>
      <c r="R191" s="190">
        <f>Q191*H191</f>
        <v>0.038400000000000004</v>
      </c>
      <c r="S191" s="190">
        <v>0</v>
      </c>
      <c r="T191" s="191">
        <f>S191*H191</f>
        <v>0</v>
      </c>
      <c r="AR191" s="16" t="s">
        <v>235</v>
      </c>
      <c r="AT191" s="16" t="s">
        <v>145</v>
      </c>
      <c r="AU191" s="16" t="s">
        <v>83</v>
      </c>
      <c r="AY191" s="16" t="s">
        <v>143</v>
      </c>
      <c r="BE191" s="192">
        <f>IF(N191="základní",J191,0)</f>
        <v>0</v>
      </c>
      <c r="BF191" s="192">
        <f>IF(N191="snížená",J191,0)</f>
        <v>0</v>
      </c>
      <c r="BG191" s="192">
        <f>IF(N191="zákl. přenesená",J191,0)</f>
        <v>0</v>
      </c>
      <c r="BH191" s="192">
        <f>IF(N191="sníž. přenesená",J191,0)</f>
        <v>0</v>
      </c>
      <c r="BI191" s="192">
        <f>IF(N191="nulová",J191,0)</f>
        <v>0</v>
      </c>
      <c r="BJ191" s="16" t="s">
        <v>23</v>
      </c>
      <c r="BK191" s="192">
        <f>ROUND(I191*H191,2)</f>
        <v>0</v>
      </c>
      <c r="BL191" s="16" t="s">
        <v>235</v>
      </c>
      <c r="BM191" s="16" t="s">
        <v>1006</v>
      </c>
    </row>
    <row r="192" spans="2:65" s="1" customFormat="1" ht="20.45" customHeight="1">
      <c r="B192" s="33"/>
      <c r="C192" s="181" t="s">
        <v>370</v>
      </c>
      <c r="D192" s="181" t="s">
        <v>145</v>
      </c>
      <c r="E192" s="182" t="s">
        <v>1007</v>
      </c>
      <c r="F192" s="183" t="s">
        <v>1008</v>
      </c>
      <c r="G192" s="184" t="s">
        <v>206</v>
      </c>
      <c r="H192" s="185">
        <v>1</v>
      </c>
      <c r="I192" s="186"/>
      <c r="J192" s="187">
        <f>ROUND(I192*H192,2)</f>
        <v>0</v>
      </c>
      <c r="K192" s="183" t="s">
        <v>149</v>
      </c>
      <c r="L192" s="53"/>
      <c r="M192" s="188" t="s">
        <v>20</v>
      </c>
      <c r="N192" s="189" t="s">
        <v>46</v>
      </c>
      <c r="O192" s="34"/>
      <c r="P192" s="190">
        <f>O192*H192</f>
        <v>0</v>
      </c>
      <c r="Q192" s="190">
        <v>0.00016</v>
      </c>
      <c r="R192" s="190">
        <f>Q192*H192</f>
        <v>0.00016</v>
      </c>
      <c r="S192" s="190">
        <v>0</v>
      </c>
      <c r="T192" s="191">
        <f>S192*H192</f>
        <v>0</v>
      </c>
      <c r="AR192" s="16" t="s">
        <v>235</v>
      </c>
      <c r="AT192" s="16" t="s">
        <v>145</v>
      </c>
      <c r="AU192" s="16" t="s">
        <v>83</v>
      </c>
      <c r="AY192" s="16" t="s">
        <v>143</v>
      </c>
      <c r="BE192" s="192">
        <f>IF(N192="základní",J192,0)</f>
        <v>0</v>
      </c>
      <c r="BF192" s="192">
        <f>IF(N192="snížená",J192,0)</f>
        <v>0</v>
      </c>
      <c r="BG192" s="192">
        <f>IF(N192="zákl. přenesená",J192,0)</f>
        <v>0</v>
      </c>
      <c r="BH192" s="192">
        <f>IF(N192="sníž. přenesená",J192,0)</f>
        <v>0</v>
      </c>
      <c r="BI192" s="192">
        <f>IF(N192="nulová",J192,0)</f>
        <v>0</v>
      </c>
      <c r="BJ192" s="16" t="s">
        <v>23</v>
      </c>
      <c r="BK192" s="192">
        <f>ROUND(I192*H192,2)</f>
        <v>0</v>
      </c>
      <c r="BL192" s="16" t="s">
        <v>235</v>
      </c>
      <c r="BM192" s="16" t="s">
        <v>1009</v>
      </c>
    </row>
    <row r="193" spans="2:65" s="1" customFormat="1" ht="20.45" customHeight="1">
      <c r="B193" s="33"/>
      <c r="C193" s="181" t="s">
        <v>375</v>
      </c>
      <c r="D193" s="181" t="s">
        <v>145</v>
      </c>
      <c r="E193" s="182" t="s">
        <v>1010</v>
      </c>
      <c r="F193" s="183" t="s">
        <v>1011</v>
      </c>
      <c r="G193" s="184" t="s">
        <v>206</v>
      </c>
      <c r="H193" s="185">
        <v>1</v>
      </c>
      <c r="I193" s="186"/>
      <c r="J193" s="187">
        <f>ROUND(I193*H193,2)</f>
        <v>0</v>
      </c>
      <c r="K193" s="183" t="s">
        <v>149</v>
      </c>
      <c r="L193" s="53"/>
      <c r="M193" s="188" t="s">
        <v>20</v>
      </c>
      <c r="N193" s="189" t="s">
        <v>46</v>
      </c>
      <c r="O193" s="34"/>
      <c r="P193" s="190">
        <f>O193*H193</f>
        <v>0</v>
      </c>
      <c r="Q193" s="190">
        <v>0.00029</v>
      </c>
      <c r="R193" s="190">
        <f>Q193*H193</f>
        <v>0.00029</v>
      </c>
      <c r="S193" s="190">
        <v>0</v>
      </c>
      <c r="T193" s="191">
        <f>S193*H193</f>
        <v>0</v>
      </c>
      <c r="AR193" s="16" t="s">
        <v>235</v>
      </c>
      <c r="AT193" s="16" t="s">
        <v>145</v>
      </c>
      <c r="AU193" s="16" t="s">
        <v>83</v>
      </c>
      <c r="AY193" s="16" t="s">
        <v>143</v>
      </c>
      <c r="BE193" s="192">
        <f>IF(N193="základní",J193,0)</f>
        <v>0</v>
      </c>
      <c r="BF193" s="192">
        <f>IF(N193="snížená",J193,0)</f>
        <v>0</v>
      </c>
      <c r="BG193" s="192">
        <f>IF(N193="zákl. přenesená",J193,0)</f>
        <v>0</v>
      </c>
      <c r="BH193" s="192">
        <f>IF(N193="sníž. přenesená",J193,0)</f>
        <v>0</v>
      </c>
      <c r="BI193" s="192">
        <f>IF(N193="nulová",J193,0)</f>
        <v>0</v>
      </c>
      <c r="BJ193" s="16" t="s">
        <v>23</v>
      </c>
      <c r="BK193" s="192">
        <f>ROUND(I193*H193,2)</f>
        <v>0</v>
      </c>
      <c r="BL193" s="16" t="s">
        <v>235</v>
      </c>
      <c r="BM193" s="16" t="s">
        <v>1012</v>
      </c>
    </row>
    <row r="194" spans="2:65" s="1" customFormat="1" ht="20.45" customHeight="1">
      <c r="B194" s="33"/>
      <c r="C194" s="181" t="s">
        <v>380</v>
      </c>
      <c r="D194" s="181" t="s">
        <v>145</v>
      </c>
      <c r="E194" s="182" t="s">
        <v>1013</v>
      </c>
      <c r="F194" s="183" t="s">
        <v>1014</v>
      </c>
      <c r="G194" s="184" t="s">
        <v>206</v>
      </c>
      <c r="H194" s="185">
        <v>1</v>
      </c>
      <c r="I194" s="186"/>
      <c r="J194" s="187">
        <f>ROUND(I194*H194,2)</f>
        <v>0</v>
      </c>
      <c r="K194" s="183" t="s">
        <v>149</v>
      </c>
      <c r="L194" s="53"/>
      <c r="M194" s="188" t="s">
        <v>20</v>
      </c>
      <c r="N194" s="189" t="s">
        <v>46</v>
      </c>
      <c r="O194" s="34"/>
      <c r="P194" s="190">
        <f>O194*H194</f>
        <v>0</v>
      </c>
      <c r="Q194" s="190">
        <v>0.00018</v>
      </c>
      <c r="R194" s="190">
        <f>Q194*H194</f>
        <v>0.00018</v>
      </c>
      <c r="S194" s="190">
        <v>0</v>
      </c>
      <c r="T194" s="191">
        <f>S194*H194</f>
        <v>0</v>
      </c>
      <c r="AR194" s="16" t="s">
        <v>235</v>
      </c>
      <c r="AT194" s="16" t="s">
        <v>145</v>
      </c>
      <c r="AU194" s="16" t="s">
        <v>83</v>
      </c>
      <c r="AY194" s="16" t="s">
        <v>143</v>
      </c>
      <c r="BE194" s="192">
        <f>IF(N194="základní",J194,0)</f>
        <v>0</v>
      </c>
      <c r="BF194" s="192">
        <f>IF(N194="snížená",J194,0)</f>
        <v>0</v>
      </c>
      <c r="BG194" s="192">
        <f>IF(N194="zákl. přenesená",J194,0)</f>
        <v>0</v>
      </c>
      <c r="BH194" s="192">
        <f>IF(N194="sníž. přenesená",J194,0)</f>
        <v>0</v>
      </c>
      <c r="BI194" s="192">
        <f>IF(N194="nulová",J194,0)</f>
        <v>0</v>
      </c>
      <c r="BJ194" s="16" t="s">
        <v>23</v>
      </c>
      <c r="BK194" s="192">
        <f>ROUND(I194*H194,2)</f>
        <v>0</v>
      </c>
      <c r="BL194" s="16" t="s">
        <v>235</v>
      </c>
      <c r="BM194" s="16" t="s">
        <v>1015</v>
      </c>
    </row>
    <row r="195" spans="2:65" s="1" customFormat="1" ht="20.45" customHeight="1">
      <c r="B195" s="33"/>
      <c r="C195" s="181" t="s">
        <v>388</v>
      </c>
      <c r="D195" s="181" t="s">
        <v>145</v>
      </c>
      <c r="E195" s="182" t="s">
        <v>1016</v>
      </c>
      <c r="F195" s="183" t="s">
        <v>1017</v>
      </c>
      <c r="G195" s="184" t="s">
        <v>225</v>
      </c>
      <c r="H195" s="185">
        <v>49</v>
      </c>
      <c r="I195" s="186"/>
      <c r="J195" s="187">
        <f>ROUND(I195*H195,2)</f>
        <v>0</v>
      </c>
      <c r="K195" s="183" t="s">
        <v>149</v>
      </c>
      <c r="L195" s="53"/>
      <c r="M195" s="188" t="s">
        <v>20</v>
      </c>
      <c r="N195" s="189" t="s">
        <v>46</v>
      </c>
      <c r="O195" s="34"/>
      <c r="P195" s="190">
        <f>O195*H195</f>
        <v>0</v>
      </c>
      <c r="Q195" s="190">
        <v>0</v>
      </c>
      <c r="R195" s="190">
        <f>Q195*H195</f>
        <v>0</v>
      </c>
      <c r="S195" s="190">
        <v>0</v>
      </c>
      <c r="T195" s="191">
        <f>S195*H195</f>
        <v>0</v>
      </c>
      <c r="AR195" s="16" t="s">
        <v>235</v>
      </c>
      <c r="AT195" s="16" t="s">
        <v>145</v>
      </c>
      <c r="AU195" s="16" t="s">
        <v>83</v>
      </c>
      <c r="AY195" s="16" t="s">
        <v>143</v>
      </c>
      <c r="BE195" s="192">
        <f>IF(N195="základní",J195,0)</f>
        <v>0</v>
      </c>
      <c r="BF195" s="192">
        <f>IF(N195="snížená",J195,0)</f>
        <v>0</v>
      </c>
      <c r="BG195" s="192">
        <f>IF(N195="zákl. přenesená",J195,0)</f>
        <v>0</v>
      </c>
      <c r="BH195" s="192">
        <f>IF(N195="sníž. přenesená",J195,0)</f>
        <v>0</v>
      </c>
      <c r="BI195" s="192">
        <f>IF(N195="nulová",J195,0)</f>
        <v>0</v>
      </c>
      <c r="BJ195" s="16" t="s">
        <v>23</v>
      </c>
      <c r="BK195" s="192">
        <f>ROUND(I195*H195,2)</f>
        <v>0</v>
      </c>
      <c r="BL195" s="16" t="s">
        <v>235</v>
      </c>
      <c r="BM195" s="16" t="s">
        <v>1018</v>
      </c>
    </row>
    <row r="196" spans="2:47" s="1" customFormat="1" ht="40.5">
      <c r="B196" s="33"/>
      <c r="C196" s="55"/>
      <c r="D196" s="195" t="s">
        <v>152</v>
      </c>
      <c r="E196" s="55"/>
      <c r="F196" s="196" t="s">
        <v>1019</v>
      </c>
      <c r="G196" s="55"/>
      <c r="H196" s="55"/>
      <c r="I196" s="151"/>
      <c r="J196" s="55"/>
      <c r="K196" s="55"/>
      <c r="L196" s="53"/>
      <c r="M196" s="70"/>
      <c r="N196" s="34"/>
      <c r="O196" s="34"/>
      <c r="P196" s="34"/>
      <c r="Q196" s="34"/>
      <c r="R196" s="34"/>
      <c r="S196" s="34"/>
      <c r="T196" s="71"/>
      <c r="AT196" s="16" t="s">
        <v>152</v>
      </c>
      <c r="AU196" s="16" t="s">
        <v>83</v>
      </c>
    </row>
    <row r="197" spans="2:51" s="11" customFormat="1" ht="13.5">
      <c r="B197" s="197"/>
      <c r="C197" s="198"/>
      <c r="D197" s="193" t="s">
        <v>158</v>
      </c>
      <c r="E197" s="199" t="s">
        <v>20</v>
      </c>
      <c r="F197" s="200" t="s">
        <v>424</v>
      </c>
      <c r="G197" s="198"/>
      <c r="H197" s="201">
        <v>49</v>
      </c>
      <c r="I197" s="202"/>
      <c r="J197" s="198"/>
      <c r="K197" s="198"/>
      <c r="L197" s="203"/>
      <c r="M197" s="204"/>
      <c r="N197" s="205"/>
      <c r="O197" s="205"/>
      <c r="P197" s="205"/>
      <c r="Q197" s="205"/>
      <c r="R197" s="205"/>
      <c r="S197" s="205"/>
      <c r="T197" s="206"/>
      <c r="AT197" s="207" t="s">
        <v>158</v>
      </c>
      <c r="AU197" s="207" t="s">
        <v>83</v>
      </c>
      <c r="AV197" s="11" t="s">
        <v>83</v>
      </c>
      <c r="AW197" s="11" t="s">
        <v>38</v>
      </c>
      <c r="AX197" s="11" t="s">
        <v>23</v>
      </c>
      <c r="AY197" s="207" t="s">
        <v>143</v>
      </c>
    </row>
    <row r="198" spans="2:65" s="1" customFormat="1" ht="20.45" customHeight="1">
      <c r="B198" s="33"/>
      <c r="C198" s="181" t="s">
        <v>393</v>
      </c>
      <c r="D198" s="181" t="s">
        <v>145</v>
      </c>
      <c r="E198" s="182" t="s">
        <v>1020</v>
      </c>
      <c r="F198" s="183" t="s">
        <v>1021</v>
      </c>
      <c r="G198" s="184" t="s">
        <v>225</v>
      </c>
      <c r="H198" s="185">
        <v>3</v>
      </c>
      <c r="I198" s="186"/>
      <c r="J198" s="187">
        <f>ROUND(I198*H198,2)</f>
        <v>0</v>
      </c>
      <c r="K198" s="183" t="s">
        <v>149</v>
      </c>
      <c r="L198" s="53"/>
      <c r="M198" s="188" t="s">
        <v>20</v>
      </c>
      <c r="N198" s="189" t="s">
        <v>46</v>
      </c>
      <c r="O198" s="34"/>
      <c r="P198" s="190">
        <f>O198*H198</f>
        <v>0</v>
      </c>
      <c r="Q198" s="190">
        <v>0</v>
      </c>
      <c r="R198" s="190">
        <f>Q198*H198</f>
        <v>0</v>
      </c>
      <c r="S198" s="190">
        <v>0</v>
      </c>
      <c r="T198" s="191">
        <f>S198*H198</f>
        <v>0</v>
      </c>
      <c r="AR198" s="16" t="s">
        <v>235</v>
      </c>
      <c r="AT198" s="16" t="s">
        <v>145</v>
      </c>
      <c r="AU198" s="16" t="s">
        <v>83</v>
      </c>
      <c r="AY198" s="16" t="s">
        <v>143</v>
      </c>
      <c r="BE198" s="192">
        <f>IF(N198="základní",J198,0)</f>
        <v>0</v>
      </c>
      <c r="BF198" s="192">
        <f>IF(N198="snížená",J198,0)</f>
        <v>0</v>
      </c>
      <c r="BG198" s="192">
        <f>IF(N198="zákl. přenesená",J198,0)</f>
        <v>0</v>
      </c>
      <c r="BH198" s="192">
        <f>IF(N198="sníž. přenesená",J198,0)</f>
        <v>0</v>
      </c>
      <c r="BI198" s="192">
        <f>IF(N198="nulová",J198,0)</f>
        <v>0</v>
      </c>
      <c r="BJ198" s="16" t="s">
        <v>23</v>
      </c>
      <c r="BK198" s="192">
        <f>ROUND(I198*H198,2)</f>
        <v>0</v>
      </c>
      <c r="BL198" s="16" t="s">
        <v>235</v>
      </c>
      <c r="BM198" s="16" t="s">
        <v>1022</v>
      </c>
    </row>
    <row r="199" spans="2:47" s="1" customFormat="1" ht="40.5">
      <c r="B199" s="33"/>
      <c r="C199" s="55"/>
      <c r="D199" s="193" t="s">
        <v>152</v>
      </c>
      <c r="E199" s="55"/>
      <c r="F199" s="194" t="s">
        <v>1019</v>
      </c>
      <c r="G199" s="55"/>
      <c r="H199" s="55"/>
      <c r="I199" s="151"/>
      <c r="J199" s="55"/>
      <c r="K199" s="55"/>
      <c r="L199" s="53"/>
      <c r="M199" s="70"/>
      <c r="N199" s="34"/>
      <c r="O199" s="34"/>
      <c r="P199" s="34"/>
      <c r="Q199" s="34"/>
      <c r="R199" s="34"/>
      <c r="S199" s="34"/>
      <c r="T199" s="71"/>
      <c r="AT199" s="16" t="s">
        <v>152</v>
      </c>
      <c r="AU199" s="16" t="s">
        <v>83</v>
      </c>
    </row>
    <row r="200" spans="2:65" s="1" customFormat="1" ht="20.45" customHeight="1">
      <c r="B200" s="33"/>
      <c r="C200" s="181" t="s">
        <v>398</v>
      </c>
      <c r="D200" s="181" t="s">
        <v>145</v>
      </c>
      <c r="E200" s="182" t="s">
        <v>1023</v>
      </c>
      <c r="F200" s="183" t="s">
        <v>1024</v>
      </c>
      <c r="G200" s="184" t="s">
        <v>225</v>
      </c>
      <c r="H200" s="185">
        <v>37</v>
      </c>
      <c r="I200" s="186"/>
      <c r="J200" s="187">
        <f>ROUND(I200*H200,2)</f>
        <v>0</v>
      </c>
      <c r="K200" s="183" t="s">
        <v>149</v>
      </c>
      <c r="L200" s="53"/>
      <c r="M200" s="188" t="s">
        <v>20</v>
      </c>
      <c r="N200" s="189" t="s">
        <v>46</v>
      </c>
      <c r="O200" s="34"/>
      <c r="P200" s="190">
        <f>O200*H200</f>
        <v>0</v>
      </c>
      <c r="Q200" s="190">
        <v>0</v>
      </c>
      <c r="R200" s="190">
        <f>Q200*H200</f>
        <v>0</v>
      </c>
      <c r="S200" s="190">
        <v>0</v>
      </c>
      <c r="T200" s="191">
        <f>S200*H200</f>
        <v>0</v>
      </c>
      <c r="AR200" s="16" t="s">
        <v>235</v>
      </c>
      <c r="AT200" s="16" t="s">
        <v>145</v>
      </c>
      <c r="AU200" s="16" t="s">
        <v>83</v>
      </c>
      <c r="AY200" s="16" t="s">
        <v>143</v>
      </c>
      <c r="BE200" s="192">
        <f>IF(N200="základní",J200,0)</f>
        <v>0</v>
      </c>
      <c r="BF200" s="192">
        <f>IF(N200="snížená",J200,0)</f>
        <v>0</v>
      </c>
      <c r="BG200" s="192">
        <f>IF(N200="zákl. přenesená",J200,0)</f>
        <v>0</v>
      </c>
      <c r="BH200" s="192">
        <f>IF(N200="sníž. přenesená",J200,0)</f>
        <v>0</v>
      </c>
      <c r="BI200" s="192">
        <f>IF(N200="nulová",J200,0)</f>
        <v>0</v>
      </c>
      <c r="BJ200" s="16" t="s">
        <v>23</v>
      </c>
      <c r="BK200" s="192">
        <f>ROUND(I200*H200,2)</f>
        <v>0</v>
      </c>
      <c r="BL200" s="16" t="s">
        <v>235</v>
      </c>
      <c r="BM200" s="16" t="s">
        <v>1025</v>
      </c>
    </row>
    <row r="201" spans="2:51" s="11" customFormat="1" ht="13.5">
      <c r="B201" s="197"/>
      <c r="C201" s="198"/>
      <c r="D201" s="193" t="s">
        <v>158</v>
      </c>
      <c r="E201" s="199" t="s">
        <v>20</v>
      </c>
      <c r="F201" s="200" t="s">
        <v>1026</v>
      </c>
      <c r="G201" s="198"/>
      <c r="H201" s="201">
        <v>37</v>
      </c>
      <c r="I201" s="202"/>
      <c r="J201" s="198"/>
      <c r="K201" s="198"/>
      <c r="L201" s="203"/>
      <c r="M201" s="204"/>
      <c r="N201" s="205"/>
      <c r="O201" s="205"/>
      <c r="P201" s="205"/>
      <c r="Q201" s="205"/>
      <c r="R201" s="205"/>
      <c r="S201" s="205"/>
      <c r="T201" s="206"/>
      <c r="AT201" s="207" t="s">
        <v>158</v>
      </c>
      <c r="AU201" s="207" t="s">
        <v>83</v>
      </c>
      <c r="AV201" s="11" t="s">
        <v>83</v>
      </c>
      <c r="AW201" s="11" t="s">
        <v>38</v>
      </c>
      <c r="AX201" s="11" t="s">
        <v>23</v>
      </c>
      <c r="AY201" s="207" t="s">
        <v>143</v>
      </c>
    </row>
    <row r="202" spans="2:65" s="1" customFormat="1" ht="40.15" customHeight="1">
      <c r="B202" s="33"/>
      <c r="C202" s="181" t="s">
        <v>403</v>
      </c>
      <c r="D202" s="181" t="s">
        <v>145</v>
      </c>
      <c r="E202" s="182" t="s">
        <v>1027</v>
      </c>
      <c r="F202" s="183" t="s">
        <v>1028</v>
      </c>
      <c r="G202" s="184" t="s">
        <v>231</v>
      </c>
      <c r="H202" s="185">
        <v>0.123</v>
      </c>
      <c r="I202" s="186"/>
      <c r="J202" s="187">
        <f>ROUND(I202*H202,2)</f>
        <v>0</v>
      </c>
      <c r="K202" s="183" t="s">
        <v>149</v>
      </c>
      <c r="L202" s="53"/>
      <c r="M202" s="188" t="s">
        <v>20</v>
      </c>
      <c r="N202" s="189" t="s">
        <v>46</v>
      </c>
      <c r="O202" s="34"/>
      <c r="P202" s="190">
        <f>O202*H202</f>
        <v>0</v>
      </c>
      <c r="Q202" s="190">
        <v>0</v>
      </c>
      <c r="R202" s="190">
        <f>Q202*H202</f>
        <v>0</v>
      </c>
      <c r="S202" s="190">
        <v>0</v>
      </c>
      <c r="T202" s="191">
        <f>S202*H202</f>
        <v>0</v>
      </c>
      <c r="AR202" s="16" t="s">
        <v>235</v>
      </c>
      <c r="AT202" s="16" t="s">
        <v>145</v>
      </c>
      <c r="AU202" s="16" t="s">
        <v>83</v>
      </c>
      <c r="AY202" s="16" t="s">
        <v>143</v>
      </c>
      <c r="BE202" s="192">
        <f>IF(N202="základní",J202,0)</f>
        <v>0</v>
      </c>
      <c r="BF202" s="192">
        <f>IF(N202="snížená",J202,0)</f>
        <v>0</v>
      </c>
      <c r="BG202" s="192">
        <f>IF(N202="zákl. přenesená",J202,0)</f>
        <v>0</v>
      </c>
      <c r="BH202" s="192">
        <f>IF(N202="sníž. přenesená",J202,0)</f>
        <v>0</v>
      </c>
      <c r="BI202" s="192">
        <f>IF(N202="nulová",J202,0)</f>
        <v>0</v>
      </c>
      <c r="BJ202" s="16" t="s">
        <v>23</v>
      </c>
      <c r="BK202" s="192">
        <f>ROUND(I202*H202,2)</f>
        <v>0</v>
      </c>
      <c r="BL202" s="16" t="s">
        <v>235</v>
      </c>
      <c r="BM202" s="16" t="s">
        <v>1029</v>
      </c>
    </row>
    <row r="203" spans="2:47" s="1" customFormat="1" ht="135">
      <c r="B203" s="33"/>
      <c r="C203" s="55"/>
      <c r="D203" s="195" t="s">
        <v>152</v>
      </c>
      <c r="E203" s="55"/>
      <c r="F203" s="196" t="s">
        <v>456</v>
      </c>
      <c r="G203" s="55"/>
      <c r="H203" s="55"/>
      <c r="I203" s="151"/>
      <c r="J203" s="55"/>
      <c r="K203" s="55"/>
      <c r="L203" s="53"/>
      <c r="M203" s="70"/>
      <c r="N203" s="34"/>
      <c r="O203" s="34"/>
      <c r="P203" s="34"/>
      <c r="Q203" s="34"/>
      <c r="R203" s="34"/>
      <c r="S203" s="34"/>
      <c r="T203" s="71"/>
      <c r="AT203" s="16" t="s">
        <v>152</v>
      </c>
      <c r="AU203" s="16" t="s">
        <v>83</v>
      </c>
    </row>
    <row r="204" spans="2:63" s="10" customFormat="1" ht="29.85" customHeight="1">
      <c r="B204" s="164"/>
      <c r="C204" s="165"/>
      <c r="D204" s="178" t="s">
        <v>74</v>
      </c>
      <c r="E204" s="179" t="s">
        <v>490</v>
      </c>
      <c r="F204" s="179" t="s">
        <v>491</v>
      </c>
      <c r="G204" s="165"/>
      <c r="H204" s="165"/>
      <c r="I204" s="168"/>
      <c r="J204" s="180">
        <f>BK204</f>
        <v>0</v>
      </c>
      <c r="K204" s="165"/>
      <c r="L204" s="170"/>
      <c r="M204" s="171"/>
      <c r="N204" s="172"/>
      <c r="O204" s="172"/>
      <c r="P204" s="173">
        <f>SUM(P205:P234)</f>
        <v>0</v>
      </c>
      <c r="Q204" s="172"/>
      <c r="R204" s="173">
        <f>SUM(R205:R234)</f>
        <v>0.23389000000000001</v>
      </c>
      <c r="S204" s="172"/>
      <c r="T204" s="174">
        <f>SUM(T205:T234)</f>
        <v>0</v>
      </c>
      <c r="AR204" s="175" t="s">
        <v>83</v>
      </c>
      <c r="AT204" s="176" t="s">
        <v>74</v>
      </c>
      <c r="AU204" s="176" t="s">
        <v>23</v>
      </c>
      <c r="AY204" s="175" t="s">
        <v>143</v>
      </c>
      <c r="BK204" s="177">
        <f>SUM(BK205:BK234)</f>
        <v>0</v>
      </c>
    </row>
    <row r="205" spans="2:65" s="1" customFormat="1" ht="28.9" customHeight="1">
      <c r="B205" s="33"/>
      <c r="C205" s="181" t="s">
        <v>410</v>
      </c>
      <c r="D205" s="181" t="s">
        <v>145</v>
      </c>
      <c r="E205" s="182" t="s">
        <v>1030</v>
      </c>
      <c r="F205" s="183" t="s">
        <v>1031</v>
      </c>
      <c r="G205" s="184" t="s">
        <v>225</v>
      </c>
      <c r="H205" s="185">
        <v>40</v>
      </c>
      <c r="I205" s="186"/>
      <c r="J205" s="187">
        <f>ROUND(I205*H205,2)</f>
        <v>0</v>
      </c>
      <c r="K205" s="183" t="s">
        <v>149</v>
      </c>
      <c r="L205" s="53"/>
      <c r="M205" s="188" t="s">
        <v>20</v>
      </c>
      <c r="N205" s="189" t="s">
        <v>46</v>
      </c>
      <c r="O205" s="34"/>
      <c r="P205" s="190">
        <f>O205*H205</f>
        <v>0</v>
      </c>
      <c r="Q205" s="190">
        <v>0.00066</v>
      </c>
      <c r="R205" s="190">
        <f>Q205*H205</f>
        <v>0.0264</v>
      </c>
      <c r="S205" s="190">
        <v>0</v>
      </c>
      <c r="T205" s="191">
        <f>S205*H205</f>
        <v>0</v>
      </c>
      <c r="AR205" s="16" t="s">
        <v>235</v>
      </c>
      <c r="AT205" s="16" t="s">
        <v>145</v>
      </c>
      <c r="AU205" s="16" t="s">
        <v>83</v>
      </c>
      <c r="AY205" s="16" t="s">
        <v>143</v>
      </c>
      <c r="BE205" s="192">
        <f>IF(N205="základní",J205,0)</f>
        <v>0</v>
      </c>
      <c r="BF205" s="192">
        <f>IF(N205="snížená",J205,0)</f>
        <v>0</v>
      </c>
      <c r="BG205" s="192">
        <f>IF(N205="zákl. přenesená",J205,0)</f>
        <v>0</v>
      </c>
      <c r="BH205" s="192">
        <f>IF(N205="sníž. přenesená",J205,0)</f>
        <v>0</v>
      </c>
      <c r="BI205" s="192">
        <f>IF(N205="nulová",J205,0)</f>
        <v>0</v>
      </c>
      <c r="BJ205" s="16" t="s">
        <v>23</v>
      </c>
      <c r="BK205" s="192">
        <f>ROUND(I205*H205,2)</f>
        <v>0</v>
      </c>
      <c r="BL205" s="16" t="s">
        <v>235</v>
      </c>
      <c r="BM205" s="16" t="s">
        <v>1032</v>
      </c>
    </row>
    <row r="206" spans="2:47" s="1" customFormat="1" ht="40.5">
      <c r="B206" s="33"/>
      <c r="C206" s="55"/>
      <c r="D206" s="195" t="s">
        <v>152</v>
      </c>
      <c r="E206" s="55"/>
      <c r="F206" s="196" t="s">
        <v>1033</v>
      </c>
      <c r="G206" s="55"/>
      <c r="H206" s="55"/>
      <c r="I206" s="151"/>
      <c r="J206" s="55"/>
      <c r="K206" s="55"/>
      <c r="L206" s="53"/>
      <c r="M206" s="70"/>
      <c r="N206" s="34"/>
      <c r="O206" s="34"/>
      <c r="P206" s="34"/>
      <c r="Q206" s="34"/>
      <c r="R206" s="34"/>
      <c r="S206" s="34"/>
      <c r="T206" s="71"/>
      <c r="AT206" s="16" t="s">
        <v>152</v>
      </c>
      <c r="AU206" s="16" t="s">
        <v>83</v>
      </c>
    </row>
    <row r="207" spans="2:51" s="11" customFormat="1" ht="13.5">
      <c r="B207" s="197"/>
      <c r="C207" s="198"/>
      <c r="D207" s="193" t="s">
        <v>158</v>
      </c>
      <c r="E207" s="199" t="s">
        <v>20</v>
      </c>
      <c r="F207" s="200" t="s">
        <v>370</v>
      </c>
      <c r="G207" s="198"/>
      <c r="H207" s="201">
        <v>40</v>
      </c>
      <c r="I207" s="202"/>
      <c r="J207" s="198"/>
      <c r="K207" s="198"/>
      <c r="L207" s="203"/>
      <c r="M207" s="204"/>
      <c r="N207" s="205"/>
      <c r="O207" s="205"/>
      <c r="P207" s="205"/>
      <c r="Q207" s="205"/>
      <c r="R207" s="205"/>
      <c r="S207" s="205"/>
      <c r="T207" s="206"/>
      <c r="AT207" s="207" t="s">
        <v>158</v>
      </c>
      <c r="AU207" s="207" t="s">
        <v>83</v>
      </c>
      <c r="AV207" s="11" t="s">
        <v>83</v>
      </c>
      <c r="AW207" s="11" t="s">
        <v>38</v>
      </c>
      <c r="AX207" s="11" t="s">
        <v>23</v>
      </c>
      <c r="AY207" s="207" t="s">
        <v>143</v>
      </c>
    </row>
    <row r="208" spans="2:65" s="1" customFormat="1" ht="28.9" customHeight="1">
      <c r="B208" s="33"/>
      <c r="C208" s="181" t="s">
        <v>419</v>
      </c>
      <c r="D208" s="181" t="s">
        <v>145</v>
      </c>
      <c r="E208" s="182" t="s">
        <v>1034</v>
      </c>
      <c r="F208" s="183" t="s">
        <v>1035</v>
      </c>
      <c r="G208" s="184" t="s">
        <v>225</v>
      </c>
      <c r="H208" s="185">
        <v>75</v>
      </c>
      <c r="I208" s="186"/>
      <c r="J208" s="187">
        <f>ROUND(I208*H208,2)</f>
        <v>0</v>
      </c>
      <c r="K208" s="183" t="s">
        <v>149</v>
      </c>
      <c r="L208" s="53"/>
      <c r="M208" s="188" t="s">
        <v>20</v>
      </c>
      <c r="N208" s="189" t="s">
        <v>46</v>
      </c>
      <c r="O208" s="34"/>
      <c r="P208" s="190">
        <f>O208*H208</f>
        <v>0</v>
      </c>
      <c r="Q208" s="190">
        <v>0.00091</v>
      </c>
      <c r="R208" s="190">
        <f>Q208*H208</f>
        <v>0.06825</v>
      </c>
      <c r="S208" s="190">
        <v>0</v>
      </c>
      <c r="T208" s="191">
        <f>S208*H208</f>
        <v>0</v>
      </c>
      <c r="AR208" s="16" t="s">
        <v>235</v>
      </c>
      <c r="AT208" s="16" t="s">
        <v>145</v>
      </c>
      <c r="AU208" s="16" t="s">
        <v>83</v>
      </c>
      <c r="AY208" s="16" t="s">
        <v>143</v>
      </c>
      <c r="BE208" s="192">
        <f>IF(N208="základní",J208,0)</f>
        <v>0</v>
      </c>
      <c r="BF208" s="192">
        <f>IF(N208="snížená",J208,0)</f>
        <v>0</v>
      </c>
      <c r="BG208" s="192">
        <f>IF(N208="zákl. přenesená",J208,0)</f>
        <v>0</v>
      </c>
      <c r="BH208" s="192">
        <f>IF(N208="sníž. přenesená",J208,0)</f>
        <v>0</v>
      </c>
      <c r="BI208" s="192">
        <f>IF(N208="nulová",J208,0)</f>
        <v>0</v>
      </c>
      <c r="BJ208" s="16" t="s">
        <v>23</v>
      </c>
      <c r="BK208" s="192">
        <f>ROUND(I208*H208,2)</f>
        <v>0</v>
      </c>
      <c r="BL208" s="16" t="s">
        <v>235</v>
      </c>
      <c r="BM208" s="16" t="s">
        <v>1036</v>
      </c>
    </row>
    <row r="209" spans="2:47" s="1" customFormat="1" ht="40.5">
      <c r="B209" s="33"/>
      <c r="C209" s="55"/>
      <c r="D209" s="193" t="s">
        <v>152</v>
      </c>
      <c r="E209" s="55"/>
      <c r="F209" s="194" t="s">
        <v>1033</v>
      </c>
      <c r="G209" s="55"/>
      <c r="H209" s="55"/>
      <c r="I209" s="151"/>
      <c r="J209" s="55"/>
      <c r="K209" s="55"/>
      <c r="L209" s="53"/>
      <c r="M209" s="70"/>
      <c r="N209" s="34"/>
      <c r="O209" s="34"/>
      <c r="P209" s="34"/>
      <c r="Q209" s="34"/>
      <c r="R209" s="34"/>
      <c r="S209" s="34"/>
      <c r="T209" s="71"/>
      <c r="AT209" s="16" t="s">
        <v>152</v>
      </c>
      <c r="AU209" s="16" t="s">
        <v>83</v>
      </c>
    </row>
    <row r="210" spans="2:65" s="1" customFormat="1" ht="28.9" customHeight="1">
      <c r="B210" s="33"/>
      <c r="C210" s="181" t="s">
        <v>424</v>
      </c>
      <c r="D210" s="181" t="s">
        <v>145</v>
      </c>
      <c r="E210" s="182" t="s">
        <v>1037</v>
      </c>
      <c r="F210" s="183" t="s">
        <v>1038</v>
      </c>
      <c r="G210" s="184" t="s">
        <v>225</v>
      </c>
      <c r="H210" s="185">
        <v>65</v>
      </c>
      <c r="I210" s="186"/>
      <c r="J210" s="187">
        <f>ROUND(I210*H210,2)</f>
        <v>0</v>
      </c>
      <c r="K210" s="183" t="s">
        <v>149</v>
      </c>
      <c r="L210" s="53"/>
      <c r="M210" s="188" t="s">
        <v>20</v>
      </c>
      <c r="N210" s="189" t="s">
        <v>46</v>
      </c>
      <c r="O210" s="34"/>
      <c r="P210" s="190">
        <f>O210*H210</f>
        <v>0</v>
      </c>
      <c r="Q210" s="190">
        <v>0.00078</v>
      </c>
      <c r="R210" s="190">
        <f>Q210*H210</f>
        <v>0.0507</v>
      </c>
      <c r="S210" s="190">
        <v>0</v>
      </c>
      <c r="T210" s="191">
        <f>S210*H210</f>
        <v>0</v>
      </c>
      <c r="AR210" s="16" t="s">
        <v>235</v>
      </c>
      <c r="AT210" s="16" t="s">
        <v>145</v>
      </c>
      <c r="AU210" s="16" t="s">
        <v>83</v>
      </c>
      <c r="AY210" s="16" t="s">
        <v>143</v>
      </c>
      <c r="BE210" s="192">
        <f>IF(N210="základní",J210,0)</f>
        <v>0</v>
      </c>
      <c r="BF210" s="192">
        <f>IF(N210="snížená",J210,0)</f>
        <v>0</v>
      </c>
      <c r="BG210" s="192">
        <f>IF(N210="zákl. přenesená",J210,0)</f>
        <v>0</v>
      </c>
      <c r="BH210" s="192">
        <f>IF(N210="sníž. přenesená",J210,0)</f>
        <v>0</v>
      </c>
      <c r="BI210" s="192">
        <f>IF(N210="nulová",J210,0)</f>
        <v>0</v>
      </c>
      <c r="BJ210" s="16" t="s">
        <v>23</v>
      </c>
      <c r="BK210" s="192">
        <f>ROUND(I210*H210,2)</f>
        <v>0</v>
      </c>
      <c r="BL210" s="16" t="s">
        <v>235</v>
      </c>
      <c r="BM210" s="16" t="s">
        <v>1039</v>
      </c>
    </row>
    <row r="211" spans="2:47" s="1" customFormat="1" ht="40.5">
      <c r="B211" s="33"/>
      <c r="C211" s="55"/>
      <c r="D211" s="195" t="s">
        <v>152</v>
      </c>
      <c r="E211" s="55"/>
      <c r="F211" s="196" t="s">
        <v>1033</v>
      </c>
      <c r="G211" s="55"/>
      <c r="H211" s="55"/>
      <c r="I211" s="151"/>
      <c r="J211" s="55"/>
      <c r="K211" s="55"/>
      <c r="L211" s="53"/>
      <c r="M211" s="70"/>
      <c r="N211" s="34"/>
      <c r="O211" s="34"/>
      <c r="P211" s="34"/>
      <c r="Q211" s="34"/>
      <c r="R211" s="34"/>
      <c r="S211" s="34"/>
      <c r="T211" s="71"/>
      <c r="AT211" s="16" t="s">
        <v>152</v>
      </c>
      <c r="AU211" s="16" t="s">
        <v>83</v>
      </c>
    </row>
    <row r="212" spans="2:51" s="11" customFormat="1" ht="13.5">
      <c r="B212" s="197"/>
      <c r="C212" s="198"/>
      <c r="D212" s="193" t="s">
        <v>158</v>
      </c>
      <c r="E212" s="199" t="s">
        <v>20</v>
      </c>
      <c r="F212" s="200" t="s">
        <v>511</v>
      </c>
      <c r="G212" s="198"/>
      <c r="H212" s="201">
        <v>65</v>
      </c>
      <c r="I212" s="202"/>
      <c r="J212" s="198"/>
      <c r="K212" s="198"/>
      <c r="L212" s="203"/>
      <c r="M212" s="204"/>
      <c r="N212" s="205"/>
      <c r="O212" s="205"/>
      <c r="P212" s="205"/>
      <c r="Q212" s="205"/>
      <c r="R212" s="205"/>
      <c r="S212" s="205"/>
      <c r="T212" s="206"/>
      <c r="AT212" s="207" t="s">
        <v>158</v>
      </c>
      <c r="AU212" s="207" t="s">
        <v>83</v>
      </c>
      <c r="AV212" s="11" t="s">
        <v>83</v>
      </c>
      <c r="AW212" s="11" t="s">
        <v>38</v>
      </c>
      <c r="AX212" s="11" t="s">
        <v>23</v>
      </c>
      <c r="AY212" s="207" t="s">
        <v>143</v>
      </c>
    </row>
    <row r="213" spans="2:65" s="1" customFormat="1" ht="40.15" customHeight="1">
      <c r="B213" s="33"/>
      <c r="C213" s="181" t="s">
        <v>429</v>
      </c>
      <c r="D213" s="181" t="s">
        <v>145</v>
      </c>
      <c r="E213" s="182" t="s">
        <v>1040</v>
      </c>
      <c r="F213" s="183" t="s">
        <v>1041</v>
      </c>
      <c r="G213" s="184" t="s">
        <v>225</v>
      </c>
      <c r="H213" s="185">
        <v>40</v>
      </c>
      <c r="I213" s="186"/>
      <c r="J213" s="187">
        <f>ROUND(I213*H213,2)</f>
        <v>0</v>
      </c>
      <c r="K213" s="183" t="s">
        <v>149</v>
      </c>
      <c r="L213" s="53"/>
      <c r="M213" s="188" t="s">
        <v>20</v>
      </c>
      <c r="N213" s="189" t="s">
        <v>46</v>
      </c>
      <c r="O213" s="34"/>
      <c r="P213" s="190">
        <f>O213*H213</f>
        <v>0</v>
      </c>
      <c r="Q213" s="190">
        <v>0.00012</v>
      </c>
      <c r="R213" s="190">
        <f>Q213*H213</f>
        <v>0.0048000000000000004</v>
      </c>
      <c r="S213" s="190">
        <v>0</v>
      </c>
      <c r="T213" s="191">
        <f>S213*H213</f>
        <v>0</v>
      </c>
      <c r="AR213" s="16" t="s">
        <v>235</v>
      </c>
      <c r="AT213" s="16" t="s">
        <v>145</v>
      </c>
      <c r="AU213" s="16" t="s">
        <v>83</v>
      </c>
      <c r="AY213" s="16" t="s">
        <v>143</v>
      </c>
      <c r="BE213" s="192">
        <f>IF(N213="základní",J213,0)</f>
        <v>0</v>
      </c>
      <c r="BF213" s="192">
        <f>IF(N213="snížená",J213,0)</f>
        <v>0</v>
      </c>
      <c r="BG213" s="192">
        <f>IF(N213="zákl. přenesená",J213,0)</f>
        <v>0</v>
      </c>
      <c r="BH213" s="192">
        <f>IF(N213="sníž. přenesená",J213,0)</f>
        <v>0</v>
      </c>
      <c r="BI213" s="192">
        <f>IF(N213="nulová",J213,0)</f>
        <v>0</v>
      </c>
      <c r="BJ213" s="16" t="s">
        <v>23</v>
      </c>
      <c r="BK213" s="192">
        <f>ROUND(I213*H213,2)</f>
        <v>0</v>
      </c>
      <c r="BL213" s="16" t="s">
        <v>235</v>
      </c>
      <c r="BM213" s="16" t="s">
        <v>1042</v>
      </c>
    </row>
    <row r="214" spans="2:47" s="1" customFormat="1" ht="40.5">
      <c r="B214" s="33"/>
      <c r="C214" s="55"/>
      <c r="D214" s="195" t="s">
        <v>152</v>
      </c>
      <c r="E214" s="55"/>
      <c r="F214" s="196" t="s">
        <v>1043</v>
      </c>
      <c r="G214" s="55"/>
      <c r="H214" s="55"/>
      <c r="I214" s="151"/>
      <c r="J214" s="55"/>
      <c r="K214" s="55"/>
      <c r="L214" s="53"/>
      <c r="M214" s="70"/>
      <c r="N214" s="34"/>
      <c r="O214" s="34"/>
      <c r="P214" s="34"/>
      <c r="Q214" s="34"/>
      <c r="R214" s="34"/>
      <c r="S214" s="34"/>
      <c r="T214" s="71"/>
      <c r="AT214" s="16" t="s">
        <v>152</v>
      </c>
      <c r="AU214" s="16" t="s">
        <v>83</v>
      </c>
    </row>
    <row r="215" spans="2:51" s="11" customFormat="1" ht="13.5">
      <c r="B215" s="197"/>
      <c r="C215" s="198"/>
      <c r="D215" s="193" t="s">
        <v>158</v>
      </c>
      <c r="E215" s="199" t="s">
        <v>20</v>
      </c>
      <c r="F215" s="200" t="s">
        <v>370</v>
      </c>
      <c r="G215" s="198"/>
      <c r="H215" s="201">
        <v>40</v>
      </c>
      <c r="I215" s="202"/>
      <c r="J215" s="198"/>
      <c r="K215" s="198"/>
      <c r="L215" s="203"/>
      <c r="M215" s="204"/>
      <c r="N215" s="205"/>
      <c r="O215" s="205"/>
      <c r="P215" s="205"/>
      <c r="Q215" s="205"/>
      <c r="R215" s="205"/>
      <c r="S215" s="205"/>
      <c r="T215" s="206"/>
      <c r="AT215" s="207" t="s">
        <v>158</v>
      </c>
      <c r="AU215" s="207" t="s">
        <v>83</v>
      </c>
      <c r="AV215" s="11" t="s">
        <v>83</v>
      </c>
      <c r="AW215" s="11" t="s">
        <v>38</v>
      </c>
      <c r="AX215" s="11" t="s">
        <v>23</v>
      </c>
      <c r="AY215" s="207" t="s">
        <v>143</v>
      </c>
    </row>
    <row r="216" spans="2:65" s="1" customFormat="1" ht="40.15" customHeight="1">
      <c r="B216" s="33"/>
      <c r="C216" s="181" t="s">
        <v>435</v>
      </c>
      <c r="D216" s="181" t="s">
        <v>145</v>
      </c>
      <c r="E216" s="182" t="s">
        <v>1044</v>
      </c>
      <c r="F216" s="183" t="s">
        <v>1045</v>
      </c>
      <c r="G216" s="184" t="s">
        <v>225</v>
      </c>
      <c r="H216" s="185">
        <v>75</v>
      </c>
      <c r="I216" s="186"/>
      <c r="J216" s="187">
        <f>ROUND(I216*H216,2)</f>
        <v>0</v>
      </c>
      <c r="K216" s="183" t="s">
        <v>149</v>
      </c>
      <c r="L216" s="53"/>
      <c r="M216" s="188" t="s">
        <v>20</v>
      </c>
      <c r="N216" s="189" t="s">
        <v>46</v>
      </c>
      <c r="O216" s="34"/>
      <c r="P216" s="190">
        <f>O216*H216</f>
        <v>0</v>
      </c>
      <c r="Q216" s="190">
        <v>0.00016</v>
      </c>
      <c r="R216" s="190">
        <f>Q216*H216</f>
        <v>0.012</v>
      </c>
      <c r="S216" s="190">
        <v>0</v>
      </c>
      <c r="T216" s="191">
        <f>S216*H216</f>
        <v>0</v>
      </c>
      <c r="AR216" s="16" t="s">
        <v>235</v>
      </c>
      <c r="AT216" s="16" t="s">
        <v>145</v>
      </c>
      <c r="AU216" s="16" t="s">
        <v>83</v>
      </c>
      <c r="AY216" s="16" t="s">
        <v>143</v>
      </c>
      <c r="BE216" s="192">
        <f>IF(N216="základní",J216,0)</f>
        <v>0</v>
      </c>
      <c r="BF216" s="192">
        <f>IF(N216="snížená",J216,0)</f>
        <v>0</v>
      </c>
      <c r="BG216" s="192">
        <f>IF(N216="zákl. přenesená",J216,0)</f>
        <v>0</v>
      </c>
      <c r="BH216" s="192">
        <f>IF(N216="sníž. přenesená",J216,0)</f>
        <v>0</v>
      </c>
      <c r="BI216" s="192">
        <f>IF(N216="nulová",J216,0)</f>
        <v>0</v>
      </c>
      <c r="BJ216" s="16" t="s">
        <v>23</v>
      </c>
      <c r="BK216" s="192">
        <f>ROUND(I216*H216,2)</f>
        <v>0</v>
      </c>
      <c r="BL216" s="16" t="s">
        <v>235</v>
      </c>
      <c r="BM216" s="16" t="s">
        <v>1046</v>
      </c>
    </row>
    <row r="217" spans="2:47" s="1" customFormat="1" ht="40.5">
      <c r="B217" s="33"/>
      <c r="C217" s="55"/>
      <c r="D217" s="193" t="s">
        <v>152</v>
      </c>
      <c r="E217" s="55"/>
      <c r="F217" s="194" t="s">
        <v>1043</v>
      </c>
      <c r="G217" s="55"/>
      <c r="H217" s="55"/>
      <c r="I217" s="151"/>
      <c r="J217" s="55"/>
      <c r="K217" s="55"/>
      <c r="L217" s="53"/>
      <c r="M217" s="70"/>
      <c r="N217" s="34"/>
      <c r="O217" s="34"/>
      <c r="P217" s="34"/>
      <c r="Q217" s="34"/>
      <c r="R217" s="34"/>
      <c r="S217" s="34"/>
      <c r="T217" s="71"/>
      <c r="AT217" s="16" t="s">
        <v>152</v>
      </c>
      <c r="AU217" s="16" t="s">
        <v>83</v>
      </c>
    </row>
    <row r="218" spans="2:65" s="1" customFormat="1" ht="40.15" customHeight="1">
      <c r="B218" s="33"/>
      <c r="C218" s="181" t="s">
        <v>440</v>
      </c>
      <c r="D218" s="181" t="s">
        <v>145</v>
      </c>
      <c r="E218" s="182" t="s">
        <v>1047</v>
      </c>
      <c r="F218" s="183" t="s">
        <v>1048</v>
      </c>
      <c r="G218" s="184" t="s">
        <v>225</v>
      </c>
      <c r="H218" s="185">
        <v>65</v>
      </c>
      <c r="I218" s="186"/>
      <c r="J218" s="187">
        <f>ROUND(I218*H218,2)</f>
        <v>0</v>
      </c>
      <c r="K218" s="183" t="s">
        <v>149</v>
      </c>
      <c r="L218" s="53"/>
      <c r="M218" s="188" t="s">
        <v>20</v>
      </c>
      <c r="N218" s="189" t="s">
        <v>46</v>
      </c>
      <c r="O218" s="34"/>
      <c r="P218" s="190">
        <f>O218*H218</f>
        <v>0</v>
      </c>
      <c r="Q218" s="190">
        <v>0.0002</v>
      </c>
      <c r="R218" s="190">
        <f>Q218*H218</f>
        <v>0.013000000000000001</v>
      </c>
      <c r="S218" s="190">
        <v>0</v>
      </c>
      <c r="T218" s="191">
        <f>S218*H218</f>
        <v>0</v>
      </c>
      <c r="AR218" s="16" t="s">
        <v>235</v>
      </c>
      <c r="AT218" s="16" t="s">
        <v>145</v>
      </c>
      <c r="AU218" s="16" t="s">
        <v>83</v>
      </c>
      <c r="AY218" s="16" t="s">
        <v>143</v>
      </c>
      <c r="BE218" s="192">
        <f>IF(N218="základní",J218,0)</f>
        <v>0</v>
      </c>
      <c r="BF218" s="192">
        <f>IF(N218="snížená",J218,0)</f>
        <v>0</v>
      </c>
      <c r="BG218" s="192">
        <f>IF(N218="zákl. přenesená",J218,0)</f>
        <v>0</v>
      </c>
      <c r="BH218" s="192">
        <f>IF(N218="sníž. přenesená",J218,0)</f>
        <v>0</v>
      </c>
      <c r="BI218" s="192">
        <f>IF(N218="nulová",J218,0)</f>
        <v>0</v>
      </c>
      <c r="BJ218" s="16" t="s">
        <v>23</v>
      </c>
      <c r="BK218" s="192">
        <f>ROUND(I218*H218,2)</f>
        <v>0</v>
      </c>
      <c r="BL218" s="16" t="s">
        <v>235</v>
      </c>
      <c r="BM218" s="16" t="s">
        <v>1049</v>
      </c>
    </row>
    <row r="219" spans="2:47" s="1" customFormat="1" ht="40.5">
      <c r="B219" s="33"/>
      <c r="C219" s="55"/>
      <c r="D219" s="195" t="s">
        <v>152</v>
      </c>
      <c r="E219" s="55"/>
      <c r="F219" s="196" t="s">
        <v>1043</v>
      </c>
      <c r="G219" s="55"/>
      <c r="H219" s="55"/>
      <c r="I219" s="151"/>
      <c r="J219" s="55"/>
      <c r="K219" s="55"/>
      <c r="L219" s="53"/>
      <c r="M219" s="70"/>
      <c r="N219" s="34"/>
      <c r="O219" s="34"/>
      <c r="P219" s="34"/>
      <c r="Q219" s="34"/>
      <c r="R219" s="34"/>
      <c r="S219" s="34"/>
      <c r="T219" s="71"/>
      <c r="AT219" s="16" t="s">
        <v>152</v>
      </c>
      <c r="AU219" s="16" t="s">
        <v>83</v>
      </c>
    </row>
    <row r="220" spans="2:51" s="11" customFormat="1" ht="13.5">
      <c r="B220" s="197"/>
      <c r="C220" s="198"/>
      <c r="D220" s="193" t="s">
        <v>158</v>
      </c>
      <c r="E220" s="199" t="s">
        <v>20</v>
      </c>
      <c r="F220" s="200" t="s">
        <v>511</v>
      </c>
      <c r="G220" s="198"/>
      <c r="H220" s="201">
        <v>65</v>
      </c>
      <c r="I220" s="202"/>
      <c r="J220" s="198"/>
      <c r="K220" s="198"/>
      <c r="L220" s="203"/>
      <c r="M220" s="204"/>
      <c r="N220" s="205"/>
      <c r="O220" s="205"/>
      <c r="P220" s="205"/>
      <c r="Q220" s="205"/>
      <c r="R220" s="205"/>
      <c r="S220" s="205"/>
      <c r="T220" s="206"/>
      <c r="AT220" s="207" t="s">
        <v>158</v>
      </c>
      <c r="AU220" s="207" t="s">
        <v>83</v>
      </c>
      <c r="AV220" s="11" t="s">
        <v>83</v>
      </c>
      <c r="AW220" s="11" t="s">
        <v>38</v>
      </c>
      <c r="AX220" s="11" t="s">
        <v>23</v>
      </c>
      <c r="AY220" s="207" t="s">
        <v>143</v>
      </c>
    </row>
    <row r="221" spans="2:65" s="1" customFormat="1" ht="20.45" customHeight="1">
      <c r="B221" s="33"/>
      <c r="C221" s="181" t="s">
        <v>445</v>
      </c>
      <c r="D221" s="181" t="s">
        <v>145</v>
      </c>
      <c r="E221" s="182" t="s">
        <v>1050</v>
      </c>
      <c r="F221" s="183" t="s">
        <v>1051</v>
      </c>
      <c r="G221" s="184" t="s">
        <v>225</v>
      </c>
      <c r="H221" s="185">
        <v>90</v>
      </c>
      <c r="I221" s="186"/>
      <c r="J221" s="187">
        <f>ROUND(I221*H221,2)</f>
        <v>0</v>
      </c>
      <c r="K221" s="183" t="s">
        <v>149</v>
      </c>
      <c r="L221" s="53"/>
      <c r="M221" s="188" t="s">
        <v>20</v>
      </c>
      <c r="N221" s="189" t="s">
        <v>46</v>
      </c>
      <c r="O221" s="34"/>
      <c r="P221" s="190">
        <f>O221*H221</f>
        <v>0</v>
      </c>
      <c r="Q221" s="190">
        <v>0.00021</v>
      </c>
      <c r="R221" s="190">
        <f>Q221*H221</f>
        <v>0.0189</v>
      </c>
      <c r="S221" s="190">
        <v>0</v>
      </c>
      <c r="T221" s="191">
        <f>S221*H221</f>
        <v>0</v>
      </c>
      <c r="AR221" s="16" t="s">
        <v>235</v>
      </c>
      <c r="AT221" s="16" t="s">
        <v>145</v>
      </c>
      <c r="AU221" s="16" t="s">
        <v>83</v>
      </c>
      <c r="AY221" s="16" t="s">
        <v>143</v>
      </c>
      <c r="BE221" s="192">
        <f>IF(N221="základní",J221,0)</f>
        <v>0</v>
      </c>
      <c r="BF221" s="192">
        <f>IF(N221="snížená",J221,0)</f>
        <v>0</v>
      </c>
      <c r="BG221" s="192">
        <f>IF(N221="zákl. přenesená",J221,0)</f>
        <v>0</v>
      </c>
      <c r="BH221" s="192">
        <f>IF(N221="sníž. přenesená",J221,0)</f>
        <v>0</v>
      </c>
      <c r="BI221" s="192">
        <f>IF(N221="nulová",J221,0)</f>
        <v>0</v>
      </c>
      <c r="BJ221" s="16" t="s">
        <v>23</v>
      </c>
      <c r="BK221" s="192">
        <f>ROUND(I221*H221,2)</f>
        <v>0</v>
      </c>
      <c r="BL221" s="16" t="s">
        <v>235</v>
      </c>
      <c r="BM221" s="16" t="s">
        <v>1052</v>
      </c>
    </row>
    <row r="222" spans="2:47" s="1" customFormat="1" ht="40.5">
      <c r="B222" s="33"/>
      <c r="C222" s="55"/>
      <c r="D222" s="193" t="s">
        <v>152</v>
      </c>
      <c r="E222" s="55"/>
      <c r="F222" s="194" t="s">
        <v>1053</v>
      </c>
      <c r="G222" s="55"/>
      <c r="H222" s="55"/>
      <c r="I222" s="151"/>
      <c r="J222" s="55"/>
      <c r="K222" s="55"/>
      <c r="L222" s="53"/>
      <c r="M222" s="70"/>
      <c r="N222" s="34"/>
      <c r="O222" s="34"/>
      <c r="P222" s="34"/>
      <c r="Q222" s="34"/>
      <c r="R222" s="34"/>
      <c r="S222" s="34"/>
      <c r="T222" s="71"/>
      <c r="AT222" s="16" t="s">
        <v>152</v>
      </c>
      <c r="AU222" s="16" t="s">
        <v>83</v>
      </c>
    </row>
    <row r="223" spans="2:65" s="1" customFormat="1" ht="20.45" customHeight="1">
      <c r="B223" s="33"/>
      <c r="C223" s="181" t="s">
        <v>452</v>
      </c>
      <c r="D223" s="181" t="s">
        <v>145</v>
      </c>
      <c r="E223" s="182" t="s">
        <v>1054</v>
      </c>
      <c r="F223" s="183" t="s">
        <v>1055</v>
      </c>
      <c r="G223" s="184" t="s">
        <v>206</v>
      </c>
      <c r="H223" s="185">
        <v>48</v>
      </c>
      <c r="I223" s="186"/>
      <c r="J223" s="187">
        <f>ROUND(I223*H223,2)</f>
        <v>0</v>
      </c>
      <c r="K223" s="183" t="s">
        <v>149</v>
      </c>
      <c r="L223" s="53"/>
      <c r="M223" s="188" t="s">
        <v>20</v>
      </c>
      <c r="N223" s="189" t="s">
        <v>46</v>
      </c>
      <c r="O223" s="34"/>
      <c r="P223" s="190">
        <f>O223*H223</f>
        <v>0</v>
      </c>
      <c r="Q223" s="190">
        <v>0</v>
      </c>
      <c r="R223" s="190">
        <f>Q223*H223</f>
        <v>0</v>
      </c>
      <c r="S223" s="190">
        <v>0</v>
      </c>
      <c r="T223" s="191">
        <f>S223*H223</f>
        <v>0</v>
      </c>
      <c r="AR223" s="16" t="s">
        <v>235</v>
      </c>
      <c r="AT223" s="16" t="s">
        <v>145</v>
      </c>
      <c r="AU223" s="16" t="s">
        <v>83</v>
      </c>
      <c r="AY223" s="16" t="s">
        <v>143</v>
      </c>
      <c r="BE223" s="192">
        <f>IF(N223="základní",J223,0)</f>
        <v>0</v>
      </c>
      <c r="BF223" s="192">
        <f>IF(N223="snížená",J223,0)</f>
        <v>0</v>
      </c>
      <c r="BG223" s="192">
        <f>IF(N223="zákl. přenesená",J223,0)</f>
        <v>0</v>
      </c>
      <c r="BH223" s="192">
        <f>IF(N223="sníž. přenesená",J223,0)</f>
        <v>0</v>
      </c>
      <c r="BI223" s="192">
        <f>IF(N223="nulová",J223,0)</f>
        <v>0</v>
      </c>
      <c r="BJ223" s="16" t="s">
        <v>23</v>
      </c>
      <c r="BK223" s="192">
        <f>ROUND(I223*H223,2)</f>
        <v>0</v>
      </c>
      <c r="BL223" s="16" t="s">
        <v>235</v>
      </c>
      <c r="BM223" s="16" t="s">
        <v>1056</v>
      </c>
    </row>
    <row r="224" spans="2:47" s="1" customFormat="1" ht="67.5">
      <c r="B224" s="33"/>
      <c r="C224" s="55"/>
      <c r="D224" s="195" t="s">
        <v>152</v>
      </c>
      <c r="E224" s="55"/>
      <c r="F224" s="196" t="s">
        <v>1057</v>
      </c>
      <c r="G224" s="55"/>
      <c r="H224" s="55"/>
      <c r="I224" s="151"/>
      <c r="J224" s="55"/>
      <c r="K224" s="55"/>
      <c r="L224" s="53"/>
      <c r="M224" s="70"/>
      <c r="N224" s="34"/>
      <c r="O224" s="34"/>
      <c r="P224" s="34"/>
      <c r="Q224" s="34"/>
      <c r="R224" s="34"/>
      <c r="S224" s="34"/>
      <c r="T224" s="71"/>
      <c r="AT224" s="16" t="s">
        <v>152</v>
      </c>
      <c r="AU224" s="16" t="s">
        <v>83</v>
      </c>
    </row>
    <row r="225" spans="2:51" s="11" customFormat="1" ht="13.5">
      <c r="B225" s="197"/>
      <c r="C225" s="198"/>
      <c r="D225" s="193" t="s">
        <v>158</v>
      </c>
      <c r="E225" s="199" t="s">
        <v>20</v>
      </c>
      <c r="F225" s="200" t="s">
        <v>1058</v>
      </c>
      <c r="G225" s="198"/>
      <c r="H225" s="201">
        <v>48</v>
      </c>
      <c r="I225" s="202"/>
      <c r="J225" s="198"/>
      <c r="K225" s="198"/>
      <c r="L225" s="203"/>
      <c r="M225" s="204"/>
      <c r="N225" s="205"/>
      <c r="O225" s="205"/>
      <c r="P225" s="205"/>
      <c r="Q225" s="205"/>
      <c r="R225" s="205"/>
      <c r="S225" s="205"/>
      <c r="T225" s="206"/>
      <c r="AT225" s="207" t="s">
        <v>158</v>
      </c>
      <c r="AU225" s="207" t="s">
        <v>83</v>
      </c>
      <c r="AV225" s="11" t="s">
        <v>83</v>
      </c>
      <c r="AW225" s="11" t="s">
        <v>38</v>
      </c>
      <c r="AX225" s="11" t="s">
        <v>23</v>
      </c>
      <c r="AY225" s="207" t="s">
        <v>143</v>
      </c>
    </row>
    <row r="226" spans="2:65" s="1" customFormat="1" ht="20.45" customHeight="1">
      <c r="B226" s="33"/>
      <c r="C226" s="181" t="s">
        <v>459</v>
      </c>
      <c r="D226" s="181" t="s">
        <v>145</v>
      </c>
      <c r="E226" s="182" t="s">
        <v>1059</v>
      </c>
      <c r="F226" s="183" t="s">
        <v>1060</v>
      </c>
      <c r="G226" s="184" t="s">
        <v>206</v>
      </c>
      <c r="H226" s="185">
        <v>48</v>
      </c>
      <c r="I226" s="186"/>
      <c r="J226" s="187">
        <f>ROUND(I226*H226,2)</f>
        <v>0</v>
      </c>
      <c r="K226" s="183" t="s">
        <v>149</v>
      </c>
      <c r="L226" s="53"/>
      <c r="M226" s="188" t="s">
        <v>20</v>
      </c>
      <c r="N226" s="189" t="s">
        <v>46</v>
      </c>
      <c r="O226" s="34"/>
      <c r="P226" s="190">
        <f>O226*H226</f>
        <v>0</v>
      </c>
      <c r="Q226" s="190">
        <v>0.00013</v>
      </c>
      <c r="R226" s="190">
        <f>Q226*H226</f>
        <v>0.006239999999999999</v>
      </c>
      <c r="S226" s="190">
        <v>0</v>
      </c>
      <c r="T226" s="191">
        <f>S226*H226</f>
        <v>0</v>
      </c>
      <c r="AR226" s="16" t="s">
        <v>235</v>
      </c>
      <c r="AT226" s="16" t="s">
        <v>145</v>
      </c>
      <c r="AU226" s="16" t="s">
        <v>83</v>
      </c>
      <c r="AY226" s="16" t="s">
        <v>143</v>
      </c>
      <c r="BE226" s="192">
        <f>IF(N226="základní",J226,0)</f>
        <v>0</v>
      </c>
      <c r="BF226" s="192">
        <f>IF(N226="snížená",J226,0)</f>
        <v>0</v>
      </c>
      <c r="BG226" s="192">
        <f>IF(N226="zákl. přenesená",J226,0)</f>
        <v>0</v>
      </c>
      <c r="BH226" s="192">
        <f>IF(N226="sníž. přenesená",J226,0)</f>
        <v>0</v>
      </c>
      <c r="BI226" s="192">
        <f>IF(N226="nulová",J226,0)</f>
        <v>0</v>
      </c>
      <c r="BJ226" s="16" t="s">
        <v>23</v>
      </c>
      <c r="BK226" s="192">
        <f>ROUND(I226*H226,2)</f>
        <v>0</v>
      </c>
      <c r="BL226" s="16" t="s">
        <v>235</v>
      </c>
      <c r="BM226" s="16" t="s">
        <v>1061</v>
      </c>
    </row>
    <row r="227" spans="2:47" s="1" customFormat="1" ht="40.5">
      <c r="B227" s="33"/>
      <c r="C227" s="55"/>
      <c r="D227" s="193" t="s">
        <v>152</v>
      </c>
      <c r="E227" s="55"/>
      <c r="F227" s="194" t="s">
        <v>1062</v>
      </c>
      <c r="G227" s="55"/>
      <c r="H227" s="55"/>
      <c r="I227" s="151"/>
      <c r="J227" s="55"/>
      <c r="K227" s="55"/>
      <c r="L227" s="53"/>
      <c r="M227" s="70"/>
      <c r="N227" s="34"/>
      <c r="O227" s="34"/>
      <c r="P227" s="34"/>
      <c r="Q227" s="34"/>
      <c r="R227" s="34"/>
      <c r="S227" s="34"/>
      <c r="T227" s="71"/>
      <c r="AT227" s="16" t="s">
        <v>152</v>
      </c>
      <c r="AU227" s="16" t="s">
        <v>83</v>
      </c>
    </row>
    <row r="228" spans="2:65" s="1" customFormat="1" ht="28.9" customHeight="1">
      <c r="B228" s="33"/>
      <c r="C228" s="181" t="s">
        <v>464</v>
      </c>
      <c r="D228" s="181" t="s">
        <v>145</v>
      </c>
      <c r="E228" s="182" t="s">
        <v>1063</v>
      </c>
      <c r="F228" s="183" t="s">
        <v>1064</v>
      </c>
      <c r="G228" s="184" t="s">
        <v>225</v>
      </c>
      <c r="H228" s="185">
        <v>168</v>
      </c>
      <c r="I228" s="186"/>
      <c r="J228" s="187">
        <f>ROUND(I228*H228,2)</f>
        <v>0</v>
      </c>
      <c r="K228" s="183" t="s">
        <v>149</v>
      </c>
      <c r="L228" s="53"/>
      <c r="M228" s="188" t="s">
        <v>20</v>
      </c>
      <c r="N228" s="189" t="s">
        <v>46</v>
      </c>
      <c r="O228" s="34"/>
      <c r="P228" s="190">
        <f>O228*H228</f>
        <v>0</v>
      </c>
      <c r="Q228" s="190">
        <v>0.00019</v>
      </c>
      <c r="R228" s="190">
        <f>Q228*H228</f>
        <v>0.031920000000000004</v>
      </c>
      <c r="S228" s="190">
        <v>0</v>
      </c>
      <c r="T228" s="191">
        <f>S228*H228</f>
        <v>0</v>
      </c>
      <c r="AR228" s="16" t="s">
        <v>235</v>
      </c>
      <c r="AT228" s="16" t="s">
        <v>145</v>
      </c>
      <c r="AU228" s="16" t="s">
        <v>83</v>
      </c>
      <c r="AY228" s="16" t="s">
        <v>143</v>
      </c>
      <c r="BE228" s="192">
        <f>IF(N228="základní",J228,0)</f>
        <v>0</v>
      </c>
      <c r="BF228" s="192">
        <f>IF(N228="snížená",J228,0)</f>
        <v>0</v>
      </c>
      <c r="BG228" s="192">
        <f>IF(N228="zákl. přenesená",J228,0)</f>
        <v>0</v>
      </c>
      <c r="BH228" s="192">
        <f>IF(N228="sníž. přenesená",J228,0)</f>
        <v>0</v>
      </c>
      <c r="BI228" s="192">
        <f>IF(N228="nulová",J228,0)</f>
        <v>0</v>
      </c>
      <c r="BJ228" s="16" t="s">
        <v>23</v>
      </c>
      <c r="BK228" s="192">
        <f>ROUND(I228*H228,2)</f>
        <v>0</v>
      </c>
      <c r="BL228" s="16" t="s">
        <v>235</v>
      </c>
      <c r="BM228" s="16" t="s">
        <v>1065</v>
      </c>
    </row>
    <row r="229" spans="2:47" s="1" customFormat="1" ht="81">
      <c r="B229" s="33"/>
      <c r="C229" s="55"/>
      <c r="D229" s="195" t="s">
        <v>152</v>
      </c>
      <c r="E229" s="55"/>
      <c r="F229" s="196" t="s">
        <v>1066</v>
      </c>
      <c r="G229" s="55"/>
      <c r="H229" s="55"/>
      <c r="I229" s="151"/>
      <c r="J229" s="55"/>
      <c r="K229" s="55"/>
      <c r="L229" s="53"/>
      <c r="M229" s="70"/>
      <c r="N229" s="34"/>
      <c r="O229" s="34"/>
      <c r="P229" s="34"/>
      <c r="Q229" s="34"/>
      <c r="R229" s="34"/>
      <c r="S229" s="34"/>
      <c r="T229" s="71"/>
      <c r="AT229" s="16" t="s">
        <v>152</v>
      </c>
      <c r="AU229" s="16" t="s">
        <v>83</v>
      </c>
    </row>
    <row r="230" spans="2:51" s="11" customFormat="1" ht="13.5">
      <c r="B230" s="197"/>
      <c r="C230" s="198"/>
      <c r="D230" s="193" t="s">
        <v>158</v>
      </c>
      <c r="E230" s="199" t="s">
        <v>20</v>
      </c>
      <c r="F230" s="200" t="s">
        <v>1067</v>
      </c>
      <c r="G230" s="198"/>
      <c r="H230" s="201">
        <v>168</v>
      </c>
      <c r="I230" s="202"/>
      <c r="J230" s="198"/>
      <c r="K230" s="198"/>
      <c r="L230" s="203"/>
      <c r="M230" s="204"/>
      <c r="N230" s="205"/>
      <c r="O230" s="205"/>
      <c r="P230" s="205"/>
      <c r="Q230" s="205"/>
      <c r="R230" s="205"/>
      <c r="S230" s="205"/>
      <c r="T230" s="206"/>
      <c r="AT230" s="207" t="s">
        <v>158</v>
      </c>
      <c r="AU230" s="207" t="s">
        <v>83</v>
      </c>
      <c r="AV230" s="11" t="s">
        <v>83</v>
      </c>
      <c r="AW230" s="11" t="s">
        <v>38</v>
      </c>
      <c r="AX230" s="11" t="s">
        <v>23</v>
      </c>
      <c r="AY230" s="207" t="s">
        <v>143</v>
      </c>
    </row>
    <row r="231" spans="2:65" s="1" customFormat="1" ht="28.9" customHeight="1">
      <c r="B231" s="33"/>
      <c r="C231" s="181" t="s">
        <v>470</v>
      </c>
      <c r="D231" s="181" t="s">
        <v>145</v>
      </c>
      <c r="E231" s="182" t="s">
        <v>1068</v>
      </c>
      <c r="F231" s="183" t="s">
        <v>1069</v>
      </c>
      <c r="G231" s="184" t="s">
        <v>225</v>
      </c>
      <c r="H231" s="185">
        <v>168</v>
      </c>
      <c r="I231" s="186"/>
      <c r="J231" s="187">
        <f>ROUND(I231*H231,2)</f>
        <v>0</v>
      </c>
      <c r="K231" s="183" t="s">
        <v>149</v>
      </c>
      <c r="L231" s="53"/>
      <c r="M231" s="188" t="s">
        <v>20</v>
      </c>
      <c r="N231" s="189" t="s">
        <v>46</v>
      </c>
      <c r="O231" s="34"/>
      <c r="P231" s="190">
        <f>O231*H231</f>
        <v>0</v>
      </c>
      <c r="Q231" s="190">
        <v>1E-05</v>
      </c>
      <c r="R231" s="190">
        <f>Q231*H231</f>
        <v>0.00168</v>
      </c>
      <c r="S231" s="190">
        <v>0</v>
      </c>
      <c r="T231" s="191">
        <f>S231*H231</f>
        <v>0</v>
      </c>
      <c r="AR231" s="16" t="s">
        <v>235</v>
      </c>
      <c r="AT231" s="16" t="s">
        <v>145</v>
      </c>
      <c r="AU231" s="16" t="s">
        <v>83</v>
      </c>
      <c r="AY231" s="16" t="s">
        <v>143</v>
      </c>
      <c r="BE231" s="192">
        <f>IF(N231="základní",J231,0)</f>
        <v>0</v>
      </c>
      <c r="BF231" s="192">
        <f>IF(N231="snížená",J231,0)</f>
        <v>0</v>
      </c>
      <c r="BG231" s="192">
        <f>IF(N231="zákl. přenesená",J231,0)</f>
        <v>0</v>
      </c>
      <c r="BH231" s="192">
        <f>IF(N231="sníž. přenesená",J231,0)</f>
        <v>0</v>
      </c>
      <c r="BI231" s="192">
        <f>IF(N231="nulová",J231,0)</f>
        <v>0</v>
      </c>
      <c r="BJ231" s="16" t="s">
        <v>23</v>
      </c>
      <c r="BK231" s="192">
        <f>ROUND(I231*H231,2)</f>
        <v>0</v>
      </c>
      <c r="BL231" s="16" t="s">
        <v>235</v>
      </c>
      <c r="BM231" s="16" t="s">
        <v>1070</v>
      </c>
    </row>
    <row r="232" spans="2:47" s="1" customFormat="1" ht="81">
      <c r="B232" s="33"/>
      <c r="C232" s="55"/>
      <c r="D232" s="193" t="s">
        <v>152</v>
      </c>
      <c r="E232" s="55"/>
      <c r="F232" s="194" t="s">
        <v>1066</v>
      </c>
      <c r="G232" s="55"/>
      <c r="H232" s="55"/>
      <c r="I232" s="151"/>
      <c r="J232" s="55"/>
      <c r="K232" s="55"/>
      <c r="L232" s="53"/>
      <c r="M232" s="70"/>
      <c r="N232" s="34"/>
      <c r="O232" s="34"/>
      <c r="P232" s="34"/>
      <c r="Q232" s="34"/>
      <c r="R232" s="34"/>
      <c r="S232" s="34"/>
      <c r="T232" s="71"/>
      <c r="AT232" s="16" t="s">
        <v>152</v>
      </c>
      <c r="AU232" s="16" t="s">
        <v>83</v>
      </c>
    </row>
    <row r="233" spans="2:65" s="1" customFormat="1" ht="40.15" customHeight="1">
      <c r="B233" s="33"/>
      <c r="C233" s="181" t="s">
        <v>476</v>
      </c>
      <c r="D233" s="181" t="s">
        <v>145</v>
      </c>
      <c r="E233" s="182" t="s">
        <v>1071</v>
      </c>
      <c r="F233" s="183" t="s">
        <v>1072</v>
      </c>
      <c r="G233" s="184" t="s">
        <v>231</v>
      </c>
      <c r="H233" s="185">
        <v>0.234</v>
      </c>
      <c r="I233" s="186"/>
      <c r="J233" s="187">
        <f>ROUND(I233*H233,2)</f>
        <v>0</v>
      </c>
      <c r="K233" s="183" t="s">
        <v>149</v>
      </c>
      <c r="L233" s="53"/>
      <c r="M233" s="188" t="s">
        <v>20</v>
      </c>
      <c r="N233" s="189" t="s">
        <v>46</v>
      </c>
      <c r="O233" s="34"/>
      <c r="P233" s="190">
        <f>O233*H233</f>
        <v>0</v>
      </c>
      <c r="Q233" s="190">
        <v>0</v>
      </c>
      <c r="R233" s="190">
        <f>Q233*H233</f>
        <v>0</v>
      </c>
      <c r="S233" s="190">
        <v>0</v>
      </c>
      <c r="T233" s="191">
        <f>S233*H233</f>
        <v>0</v>
      </c>
      <c r="AR233" s="16" t="s">
        <v>235</v>
      </c>
      <c r="AT233" s="16" t="s">
        <v>145</v>
      </c>
      <c r="AU233" s="16" t="s">
        <v>83</v>
      </c>
      <c r="AY233" s="16" t="s">
        <v>143</v>
      </c>
      <c r="BE233" s="192">
        <f>IF(N233="základní",J233,0)</f>
        <v>0</v>
      </c>
      <c r="BF233" s="192">
        <f>IF(N233="snížená",J233,0)</f>
        <v>0</v>
      </c>
      <c r="BG233" s="192">
        <f>IF(N233="zákl. přenesená",J233,0)</f>
        <v>0</v>
      </c>
      <c r="BH233" s="192">
        <f>IF(N233="sníž. přenesená",J233,0)</f>
        <v>0</v>
      </c>
      <c r="BI233" s="192">
        <f>IF(N233="nulová",J233,0)</f>
        <v>0</v>
      </c>
      <c r="BJ233" s="16" t="s">
        <v>23</v>
      </c>
      <c r="BK233" s="192">
        <f>ROUND(I233*H233,2)</f>
        <v>0</v>
      </c>
      <c r="BL233" s="16" t="s">
        <v>235</v>
      </c>
      <c r="BM233" s="16" t="s">
        <v>1073</v>
      </c>
    </row>
    <row r="234" spans="2:47" s="1" customFormat="1" ht="135">
      <c r="B234" s="33"/>
      <c r="C234" s="55"/>
      <c r="D234" s="195" t="s">
        <v>152</v>
      </c>
      <c r="E234" s="55"/>
      <c r="F234" s="196" t="s">
        <v>1074</v>
      </c>
      <c r="G234" s="55"/>
      <c r="H234" s="55"/>
      <c r="I234" s="151"/>
      <c r="J234" s="55"/>
      <c r="K234" s="55"/>
      <c r="L234" s="53"/>
      <c r="M234" s="70"/>
      <c r="N234" s="34"/>
      <c r="O234" s="34"/>
      <c r="P234" s="34"/>
      <c r="Q234" s="34"/>
      <c r="R234" s="34"/>
      <c r="S234" s="34"/>
      <c r="T234" s="71"/>
      <c r="AT234" s="16" t="s">
        <v>152</v>
      </c>
      <c r="AU234" s="16" t="s">
        <v>83</v>
      </c>
    </row>
    <row r="235" spans="2:63" s="10" customFormat="1" ht="29.85" customHeight="1">
      <c r="B235" s="164"/>
      <c r="C235" s="165"/>
      <c r="D235" s="178" t="s">
        <v>74</v>
      </c>
      <c r="E235" s="179" t="s">
        <v>496</v>
      </c>
      <c r="F235" s="179" t="s">
        <v>497</v>
      </c>
      <c r="G235" s="165"/>
      <c r="H235" s="165"/>
      <c r="I235" s="168"/>
      <c r="J235" s="180">
        <f>BK235</f>
        <v>0</v>
      </c>
      <c r="K235" s="165"/>
      <c r="L235" s="170"/>
      <c r="M235" s="171"/>
      <c r="N235" s="172"/>
      <c r="O235" s="172"/>
      <c r="P235" s="173">
        <f>SUM(P236:P262)</f>
        <v>0</v>
      </c>
      <c r="Q235" s="172"/>
      <c r="R235" s="173">
        <f>SUM(R236:R262)</f>
        <v>0.73731</v>
      </c>
      <c r="S235" s="172"/>
      <c r="T235" s="174">
        <f>SUM(T236:T262)</f>
        <v>0</v>
      </c>
      <c r="AR235" s="175" t="s">
        <v>83</v>
      </c>
      <c r="AT235" s="176" t="s">
        <v>74</v>
      </c>
      <c r="AU235" s="176" t="s">
        <v>23</v>
      </c>
      <c r="AY235" s="175" t="s">
        <v>143</v>
      </c>
      <c r="BK235" s="177">
        <f>SUM(BK236:BK262)</f>
        <v>0</v>
      </c>
    </row>
    <row r="236" spans="2:65" s="1" customFormat="1" ht="28.9" customHeight="1">
      <c r="B236" s="33"/>
      <c r="C236" s="181" t="s">
        <v>482</v>
      </c>
      <c r="D236" s="181" t="s">
        <v>145</v>
      </c>
      <c r="E236" s="182" t="s">
        <v>1075</v>
      </c>
      <c r="F236" s="183" t="s">
        <v>1076</v>
      </c>
      <c r="G236" s="184" t="s">
        <v>501</v>
      </c>
      <c r="H236" s="185">
        <v>6</v>
      </c>
      <c r="I236" s="186"/>
      <c r="J236" s="187">
        <f>ROUND(I236*H236,2)</f>
        <v>0</v>
      </c>
      <c r="K236" s="183" t="s">
        <v>149</v>
      </c>
      <c r="L236" s="53"/>
      <c r="M236" s="188" t="s">
        <v>20</v>
      </c>
      <c r="N236" s="189" t="s">
        <v>46</v>
      </c>
      <c r="O236" s="34"/>
      <c r="P236" s="190">
        <f>O236*H236</f>
        <v>0</v>
      </c>
      <c r="Q236" s="190">
        <v>0.01692</v>
      </c>
      <c r="R236" s="190">
        <f>Q236*H236</f>
        <v>0.10152</v>
      </c>
      <c r="S236" s="190">
        <v>0</v>
      </c>
      <c r="T236" s="191">
        <f>S236*H236</f>
        <v>0</v>
      </c>
      <c r="AR236" s="16" t="s">
        <v>235</v>
      </c>
      <c r="AT236" s="16" t="s">
        <v>145</v>
      </c>
      <c r="AU236" s="16" t="s">
        <v>83</v>
      </c>
      <c r="AY236" s="16" t="s">
        <v>143</v>
      </c>
      <c r="BE236" s="192">
        <f>IF(N236="základní",J236,0)</f>
        <v>0</v>
      </c>
      <c r="BF236" s="192">
        <f>IF(N236="snížená",J236,0)</f>
        <v>0</v>
      </c>
      <c r="BG236" s="192">
        <f>IF(N236="zákl. přenesená",J236,0)</f>
        <v>0</v>
      </c>
      <c r="BH236" s="192">
        <f>IF(N236="sníž. přenesená",J236,0)</f>
        <v>0</v>
      </c>
      <c r="BI236" s="192">
        <f>IF(N236="nulová",J236,0)</f>
        <v>0</v>
      </c>
      <c r="BJ236" s="16" t="s">
        <v>23</v>
      </c>
      <c r="BK236" s="192">
        <f>ROUND(I236*H236,2)</f>
        <v>0</v>
      </c>
      <c r="BL236" s="16" t="s">
        <v>235</v>
      </c>
      <c r="BM236" s="16" t="s">
        <v>1077</v>
      </c>
    </row>
    <row r="237" spans="2:47" s="1" customFormat="1" ht="40.5">
      <c r="B237" s="33"/>
      <c r="C237" s="55"/>
      <c r="D237" s="195" t="s">
        <v>152</v>
      </c>
      <c r="E237" s="55"/>
      <c r="F237" s="196" t="s">
        <v>1078</v>
      </c>
      <c r="G237" s="55"/>
      <c r="H237" s="55"/>
      <c r="I237" s="151"/>
      <c r="J237" s="55"/>
      <c r="K237" s="55"/>
      <c r="L237" s="53"/>
      <c r="M237" s="70"/>
      <c r="N237" s="34"/>
      <c r="O237" s="34"/>
      <c r="P237" s="34"/>
      <c r="Q237" s="34"/>
      <c r="R237" s="34"/>
      <c r="S237" s="34"/>
      <c r="T237" s="71"/>
      <c r="AT237" s="16" t="s">
        <v>152</v>
      </c>
      <c r="AU237" s="16" t="s">
        <v>83</v>
      </c>
    </row>
    <row r="238" spans="2:51" s="11" customFormat="1" ht="13.5">
      <c r="B238" s="197"/>
      <c r="C238" s="198"/>
      <c r="D238" s="193" t="s">
        <v>158</v>
      </c>
      <c r="E238" s="199" t="s">
        <v>20</v>
      </c>
      <c r="F238" s="200" t="s">
        <v>178</v>
      </c>
      <c r="G238" s="198"/>
      <c r="H238" s="201">
        <v>6</v>
      </c>
      <c r="I238" s="202"/>
      <c r="J238" s="198"/>
      <c r="K238" s="198"/>
      <c r="L238" s="203"/>
      <c r="M238" s="204"/>
      <c r="N238" s="205"/>
      <c r="O238" s="205"/>
      <c r="P238" s="205"/>
      <c r="Q238" s="205"/>
      <c r="R238" s="205"/>
      <c r="S238" s="205"/>
      <c r="T238" s="206"/>
      <c r="AT238" s="207" t="s">
        <v>158</v>
      </c>
      <c r="AU238" s="207" t="s">
        <v>83</v>
      </c>
      <c r="AV238" s="11" t="s">
        <v>83</v>
      </c>
      <c r="AW238" s="11" t="s">
        <v>38</v>
      </c>
      <c r="AX238" s="11" t="s">
        <v>23</v>
      </c>
      <c r="AY238" s="207" t="s">
        <v>143</v>
      </c>
    </row>
    <row r="239" spans="2:65" s="1" customFormat="1" ht="28.9" customHeight="1">
      <c r="B239" s="33"/>
      <c r="C239" s="181" t="s">
        <v>485</v>
      </c>
      <c r="D239" s="181" t="s">
        <v>145</v>
      </c>
      <c r="E239" s="182" t="s">
        <v>1079</v>
      </c>
      <c r="F239" s="183" t="s">
        <v>1080</v>
      </c>
      <c r="G239" s="184" t="s">
        <v>501</v>
      </c>
      <c r="H239" s="185">
        <v>4</v>
      </c>
      <c r="I239" s="186"/>
      <c r="J239" s="187">
        <f>ROUND(I239*H239,2)</f>
        <v>0</v>
      </c>
      <c r="K239" s="183" t="s">
        <v>149</v>
      </c>
      <c r="L239" s="53"/>
      <c r="M239" s="188" t="s">
        <v>20</v>
      </c>
      <c r="N239" s="189" t="s">
        <v>46</v>
      </c>
      <c r="O239" s="34"/>
      <c r="P239" s="190">
        <f>O239*H239</f>
        <v>0</v>
      </c>
      <c r="Q239" s="190">
        <v>0.01939</v>
      </c>
      <c r="R239" s="190">
        <f>Q239*H239</f>
        <v>0.07756</v>
      </c>
      <c r="S239" s="190">
        <v>0</v>
      </c>
      <c r="T239" s="191">
        <f>S239*H239</f>
        <v>0</v>
      </c>
      <c r="AR239" s="16" t="s">
        <v>235</v>
      </c>
      <c r="AT239" s="16" t="s">
        <v>145</v>
      </c>
      <c r="AU239" s="16" t="s">
        <v>83</v>
      </c>
      <c r="AY239" s="16" t="s">
        <v>143</v>
      </c>
      <c r="BE239" s="192">
        <f>IF(N239="základní",J239,0)</f>
        <v>0</v>
      </c>
      <c r="BF239" s="192">
        <f>IF(N239="snížená",J239,0)</f>
        <v>0</v>
      </c>
      <c r="BG239" s="192">
        <f>IF(N239="zákl. přenesená",J239,0)</f>
        <v>0</v>
      </c>
      <c r="BH239" s="192">
        <f>IF(N239="sníž. přenesená",J239,0)</f>
        <v>0</v>
      </c>
      <c r="BI239" s="192">
        <f>IF(N239="nulová",J239,0)</f>
        <v>0</v>
      </c>
      <c r="BJ239" s="16" t="s">
        <v>23</v>
      </c>
      <c r="BK239" s="192">
        <f>ROUND(I239*H239,2)</f>
        <v>0</v>
      </c>
      <c r="BL239" s="16" t="s">
        <v>235</v>
      </c>
      <c r="BM239" s="16" t="s">
        <v>1081</v>
      </c>
    </row>
    <row r="240" spans="2:47" s="1" customFormat="1" ht="40.5">
      <c r="B240" s="33"/>
      <c r="C240" s="55"/>
      <c r="D240" s="193" t="s">
        <v>152</v>
      </c>
      <c r="E240" s="55"/>
      <c r="F240" s="194" t="s">
        <v>1082</v>
      </c>
      <c r="G240" s="55"/>
      <c r="H240" s="55"/>
      <c r="I240" s="151"/>
      <c r="J240" s="55"/>
      <c r="K240" s="55"/>
      <c r="L240" s="53"/>
      <c r="M240" s="70"/>
      <c r="N240" s="34"/>
      <c r="O240" s="34"/>
      <c r="P240" s="34"/>
      <c r="Q240" s="34"/>
      <c r="R240" s="34"/>
      <c r="S240" s="34"/>
      <c r="T240" s="71"/>
      <c r="AT240" s="16" t="s">
        <v>152</v>
      </c>
      <c r="AU240" s="16" t="s">
        <v>83</v>
      </c>
    </row>
    <row r="241" spans="2:65" s="1" customFormat="1" ht="28.9" customHeight="1">
      <c r="B241" s="33"/>
      <c r="C241" s="181" t="s">
        <v>492</v>
      </c>
      <c r="D241" s="181" t="s">
        <v>145</v>
      </c>
      <c r="E241" s="182" t="s">
        <v>1083</v>
      </c>
      <c r="F241" s="183" t="s">
        <v>1084</v>
      </c>
      <c r="G241" s="184" t="s">
        <v>501</v>
      </c>
      <c r="H241" s="185">
        <v>9</v>
      </c>
      <c r="I241" s="186"/>
      <c r="J241" s="187">
        <f>ROUND(I241*H241,2)</f>
        <v>0</v>
      </c>
      <c r="K241" s="183" t="s">
        <v>149</v>
      </c>
      <c r="L241" s="53"/>
      <c r="M241" s="188" t="s">
        <v>20</v>
      </c>
      <c r="N241" s="189" t="s">
        <v>46</v>
      </c>
      <c r="O241" s="34"/>
      <c r="P241" s="190">
        <f>O241*H241</f>
        <v>0</v>
      </c>
      <c r="Q241" s="190">
        <v>0.01726</v>
      </c>
      <c r="R241" s="190">
        <f>Q241*H241</f>
        <v>0.15534</v>
      </c>
      <c r="S241" s="190">
        <v>0</v>
      </c>
      <c r="T241" s="191">
        <f>S241*H241</f>
        <v>0</v>
      </c>
      <c r="AR241" s="16" t="s">
        <v>235</v>
      </c>
      <c r="AT241" s="16" t="s">
        <v>145</v>
      </c>
      <c r="AU241" s="16" t="s">
        <v>83</v>
      </c>
      <c r="AY241" s="16" t="s">
        <v>143</v>
      </c>
      <c r="BE241" s="192">
        <f>IF(N241="základní",J241,0)</f>
        <v>0</v>
      </c>
      <c r="BF241" s="192">
        <f>IF(N241="snížená",J241,0)</f>
        <v>0</v>
      </c>
      <c r="BG241" s="192">
        <f>IF(N241="zákl. přenesená",J241,0)</f>
        <v>0</v>
      </c>
      <c r="BH241" s="192">
        <f>IF(N241="sníž. přenesená",J241,0)</f>
        <v>0</v>
      </c>
      <c r="BI241" s="192">
        <f>IF(N241="nulová",J241,0)</f>
        <v>0</v>
      </c>
      <c r="BJ241" s="16" t="s">
        <v>23</v>
      </c>
      <c r="BK241" s="192">
        <f>ROUND(I241*H241,2)</f>
        <v>0</v>
      </c>
      <c r="BL241" s="16" t="s">
        <v>235</v>
      </c>
      <c r="BM241" s="16" t="s">
        <v>1085</v>
      </c>
    </row>
    <row r="242" spans="2:47" s="1" customFormat="1" ht="54">
      <c r="B242" s="33"/>
      <c r="C242" s="55"/>
      <c r="D242" s="193" t="s">
        <v>152</v>
      </c>
      <c r="E242" s="55"/>
      <c r="F242" s="194" t="s">
        <v>1086</v>
      </c>
      <c r="G242" s="55"/>
      <c r="H242" s="55"/>
      <c r="I242" s="151"/>
      <c r="J242" s="55"/>
      <c r="K242" s="55"/>
      <c r="L242" s="53"/>
      <c r="M242" s="70"/>
      <c r="N242" s="34"/>
      <c r="O242" s="34"/>
      <c r="P242" s="34"/>
      <c r="Q242" s="34"/>
      <c r="R242" s="34"/>
      <c r="S242" s="34"/>
      <c r="T242" s="71"/>
      <c r="AT242" s="16" t="s">
        <v>152</v>
      </c>
      <c r="AU242" s="16" t="s">
        <v>83</v>
      </c>
    </row>
    <row r="243" spans="2:65" s="1" customFormat="1" ht="28.9" customHeight="1">
      <c r="B243" s="33"/>
      <c r="C243" s="181" t="s">
        <v>498</v>
      </c>
      <c r="D243" s="181" t="s">
        <v>145</v>
      </c>
      <c r="E243" s="182" t="s">
        <v>1087</v>
      </c>
      <c r="F243" s="183" t="s">
        <v>1088</v>
      </c>
      <c r="G243" s="184" t="s">
        <v>501</v>
      </c>
      <c r="H243" s="185">
        <v>9</v>
      </c>
      <c r="I243" s="186"/>
      <c r="J243" s="187">
        <f>ROUND(I243*H243,2)</f>
        <v>0</v>
      </c>
      <c r="K243" s="183" t="s">
        <v>149</v>
      </c>
      <c r="L243" s="53"/>
      <c r="M243" s="188" t="s">
        <v>20</v>
      </c>
      <c r="N243" s="189" t="s">
        <v>46</v>
      </c>
      <c r="O243" s="34"/>
      <c r="P243" s="190">
        <f>O243*H243</f>
        <v>0</v>
      </c>
      <c r="Q243" s="190">
        <v>0.00052</v>
      </c>
      <c r="R243" s="190">
        <f>Q243*H243</f>
        <v>0.004679999999999999</v>
      </c>
      <c r="S243" s="190">
        <v>0</v>
      </c>
      <c r="T243" s="191">
        <f>S243*H243</f>
        <v>0</v>
      </c>
      <c r="AR243" s="16" t="s">
        <v>235</v>
      </c>
      <c r="AT243" s="16" t="s">
        <v>145</v>
      </c>
      <c r="AU243" s="16" t="s">
        <v>83</v>
      </c>
      <c r="AY243" s="16" t="s">
        <v>143</v>
      </c>
      <c r="BE243" s="192">
        <f>IF(N243="základní",J243,0)</f>
        <v>0</v>
      </c>
      <c r="BF243" s="192">
        <f>IF(N243="snížená",J243,0)</f>
        <v>0</v>
      </c>
      <c r="BG243" s="192">
        <f>IF(N243="zákl. přenesená",J243,0)</f>
        <v>0</v>
      </c>
      <c r="BH243" s="192">
        <f>IF(N243="sníž. přenesená",J243,0)</f>
        <v>0</v>
      </c>
      <c r="BI243" s="192">
        <f>IF(N243="nulová",J243,0)</f>
        <v>0</v>
      </c>
      <c r="BJ243" s="16" t="s">
        <v>23</v>
      </c>
      <c r="BK243" s="192">
        <f>ROUND(I243*H243,2)</f>
        <v>0</v>
      </c>
      <c r="BL243" s="16" t="s">
        <v>235</v>
      </c>
      <c r="BM243" s="16" t="s">
        <v>1089</v>
      </c>
    </row>
    <row r="244" spans="2:65" s="1" customFormat="1" ht="20.45" customHeight="1">
      <c r="B244" s="33"/>
      <c r="C244" s="181" t="s">
        <v>503</v>
      </c>
      <c r="D244" s="181" t="s">
        <v>145</v>
      </c>
      <c r="E244" s="182" t="s">
        <v>1090</v>
      </c>
      <c r="F244" s="183" t="s">
        <v>1091</v>
      </c>
      <c r="G244" s="184" t="s">
        <v>501</v>
      </c>
      <c r="H244" s="185">
        <v>6</v>
      </c>
      <c r="I244" s="186"/>
      <c r="J244" s="187">
        <f>ROUND(I244*H244,2)</f>
        <v>0</v>
      </c>
      <c r="K244" s="183" t="s">
        <v>149</v>
      </c>
      <c r="L244" s="53"/>
      <c r="M244" s="188" t="s">
        <v>20</v>
      </c>
      <c r="N244" s="189" t="s">
        <v>46</v>
      </c>
      <c r="O244" s="34"/>
      <c r="P244" s="190">
        <f>O244*H244</f>
        <v>0</v>
      </c>
      <c r="Q244" s="190">
        <v>0.00052</v>
      </c>
      <c r="R244" s="190">
        <f>Q244*H244</f>
        <v>0.0031199999999999995</v>
      </c>
      <c r="S244" s="190">
        <v>0</v>
      </c>
      <c r="T244" s="191">
        <f>S244*H244</f>
        <v>0</v>
      </c>
      <c r="AR244" s="16" t="s">
        <v>235</v>
      </c>
      <c r="AT244" s="16" t="s">
        <v>145</v>
      </c>
      <c r="AU244" s="16" t="s">
        <v>83</v>
      </c>
      <c r="AY244" s="16" t="s">
        <v>143</v>
      </c>
      <c r="BE244" s="192">
        <f>IF(N244="základní",J244,0)</f>
        <v>0</v>
      </c>
      <c r="BF244" s="192">
        <f>IF(N244="snížená",J244,0)</f>
        <v>0</v>
      </c>
      <c r="BG244" s="192">
        <f>IF(N244="zákl. přenesená",J244,0)</f>
        <v>0</v>
      </c>
      <c r="BH244" s="192">
        <f>IF(N244="sníž. přenesená",J244,0)</f>
        <v>0</v>
      </c>
      <c r="BI244" s="192">
        <f>IF(N244="nulová",J244,0)</f>
        <v>0</v>
      </c>
      <c r="BJ244" s="16" t="s">
        <v>23</v>
      </c>
      <c r="BK244" s="192">
        <f>ROUND(I244*H244,2)</f>
        <v>0</v>
      </c>
      <c r="BL244" s="16" t="s">
        <v>235</v>
      </c>
      <c r="BM244" s="16" t="s">
        <v>1092</v>
      </c>
    </row>
    <row r="245" spans="2:65" s="1" customFormat="1" ht="20.45" customHeight="1">
      <c r="B245" s="33"/>
      <c r="C245" s="181" t="s">
        <v>507</v>
      </c>
      <c r="D245" s="181" t="s">
        <v>145</v>
      </c>
      <c r="E245" s="182" t="s">
        <v>1093</v>
      </c>
      <c r="F245" s="183" t="s">
        <v>1094</v>
      </c>
      <c r="G245" s="184" t="s">
        <v>501</v>
      </c>
      <c r="H245" s="185">
        <v>3</v>
      </c>
      <c r="I245" s="186"/>
      <c r="J245" s="187">
        <f>ROUND(I245*H245,2)</f>
        <v>0</v>
      </c>
      <c r="K245" s="183" t="s">
        <v>149</v>
      </c>
      <c r="L245" s="53"/>
      <c r="M245" s="188" t="s">
        <v>20</v>
      </c>
      <c r="N245" s="189" t="s">
        <v>46</v>
      </c>
      <c r="O245" s="34"/>
      <c r="P245" s="190">
        <f>O245*H245</f>
        <v>0</v>
      </c>
      <c r="Q245" s="190">
        <v>0.00052</v>
      </c>
      <c r="R245" s="190">
        <f>Q245*H245</f>
        <v>0.0015599999999999998</v>
      </c>
      <c r="S245" s="190">
        <v>0</v>
      </c>
      <c r="T245" s="191">
        <f>S245*H245</f>
        <v>0</v>
      </c>
      <c r="AR245" s="16" t="s">
        <v>235</v>
      </c>
      <c r="AT245" s="16" t="s">
        <v>145</v>
      </c>
      <c r="AU245" s="16" t="s">
        <v>83</v>
      </c>
      <c r="AY245" s="16" t="s">
        <v>143</v>
      </c>
      <c r="BE245" s="192">
        <f>IF(N245="základní",J245,0)</f>
        <v>0</v>
      </c>
      <c r="BF245" s="192">
        <f>IF(N245="snížená",J245,0)</f>
        <v>0</v>
      </c>
      <c r="BG245" s="192">
        <f>IF(N245="zákl. přenesená",J245,0)</f>
        <v>0</v>
      </c>
      <c r="BH245" s="192">
        <f>IF(N245="sníž. přenesená",J245,0)</f>
        <v>0</v>
      </c>
      <c r="BI245" s="192">
        <f>IF(N245="nulová",J245,0)</f>
        <v>0</v>
      </c>
      <c r="BJ245" s="16" t="s">
        <v>23</v>
      </c>
      <c r="BK245" s="192">
        <f>ROUND(I245*H245,2)</f>
        <v>0</v>
      </c>
      <c r="BL245" s="16" t="s">
        <v>235</v>
      </c>
      <c r="BM245" s="16" t="s">
        <v>1095</v>
      </c>
    </row>
    <row r="246" spans="2:65" s="1" customFormat="1" ht="28.9" customHeight="1">
      <c r="B246" s="33"/>
      <c r="C246" s="181" t="s">
        <v>511</v>
      </c>
      <c r="D246" s="181" t="s">
        <v>145</v>
      </c>
      <c r="E246" s="182" t="s">
        <v>1096</v>
      </c>
      <c r="F246" s="183" t="s">
        <v>1097</v>
      </c>
      <c r="G246" s="184" t="s">
        <v>501</v>
      </c>
      <c r="H246" s="185">
        <v>1</v>
      </c>
      <c r="I246" s="186"/>
      <c r="J246" s="187">
        <f>ROUND(I246*H246,2)</f>
        <v>0</v>
      </c>
      <c r="K246" s="183" t="s">
        <v>149</v>
      </c>
      <c r="L246" s="53"/>
      <c r="M246" s="188" t="s">
        <v>20</v>
      </c>
      <c r="N246" s="189" t="s">
        <v>46</v>
      </c>
      <c r="O246" s="34"/>
      <c r="P246" s="190">
        <f>O246*H246</f>
        <v>0</v>
      </c>
      <c r="Q246" s="190">
        <v>0.0147</v>
      </c>
      <c r="R246" s="190">
        <f>Q246*H246</f>
        <v>0.0147</v>
      </c>
      <c r="S246" s="190">
        <v>0</v>
      </c>
      <c r="T246" s="191">
        <f>S246*H246</f>
        <v>0</v>
      </c>
      <c r="AR246" s="16" t="s">
        <v>235</v>
      </c>
      <c r="AT246" s="16" t="s">
        <v>145</v>
      </c>
      <c r="AU246" s="16" t="s">
        <v>83</v>
      </c>
      <c r="AY246" s="16" t="s">
        <v>143</v>
      </c>
      <c r="BE246" s="192">
        <f>IF(N246="základní",J246,0)</f>
        <v>0</v>
      </c>
      <c r="BF246" s="192">
        <f>IF(N246="snížená",J246,0)</f>
        <v>0</v>
      </c>
      <c r="BG246" s="192">
        <f>IF(N246="zákl. přenesená",J246,0)</f>
        <v>0</v>
      </c>
      <c r="BH246" s="192">
        <f>IF(N246="sníž. přenesená",J246,0)</f>
        <v>0</v>
      </c>
      <c r="BI246" s="192">
        <f>IF(N246="nulová",J246,0)</f>
        <v>0</v>
      </c>
      <c r="BJ246" s="16" t="s">
        <v>23</v>
      </c>
      <c r="BK246" s="192">
        <f>ROUND(I246*H246,2)</f>
        <v>0</v>
      </c>
      <c r="BL246" s="16" t="s">
        <v>235</v>
      </c>
      <c r="BM246" s="16" t="s">
        <v>1098</v>
      </c>
    </row>
    <row r="247" spans="2:65" s="1" customFormat="1" ht="28.9" customHeight="1">
      <c r="B247" s="33"/>
      <c r="C247" s="181" t="s">
        <v>517</v>
      </c>
      <c r="D247" s="181" t="s">
        <v>145</v>
      </c>
      <c r="E247" s="182" t="s">
        <v>1099</v>
      </c>
      <c r="F247" s="183" t="s">
        <v>1100</v>
      </c>
      <c r="G247" s="184" t="s">
        <v>501</v>
      </c>
      <c r="H247" s="185">
        <v>1</v>
      </c>
      <c r="I247" s="186"/>
      <c r="J247" s="187">
        <f>ROUND(I247*H247,2)</f>
        <v>0</v>
      </c>
      <c r="K247" s="183" t="s">
        <v>149</v>
      </c>
      <c r="L247" s="53"/>
      <c r="M247" s="188" t="s">
        <v>20</v>
      </c>
      <c r="N247" s="189" t="s">
        <v>46</v>
      </c>
      <c r="O247" s="34"/>
      <c r="P247" s="190">
        <f>O247*H247</f>
        <v>0</v>
      </c>
      <c r="Q247" s="190">
        <v>0.02425</v>
      </c>
      <c r="R247" s="190">
        <f>Q247*H247</f>
        <v>0.02425</v>
      </c>
      <c r="S247" s="190">
        <v>0</v>
      </c>
      <c r="T247" s="191">
        <f>S247*H247</f>
        <v>0</v>
      </c>
      <c r="AR247" s="16" t="s">
        <v>235</v>
      </c>
      <c r="AT247" s="16" t="s">
        <v>145</v>
      </c>
      <c r="AU247" s="16" t="s">
        <v>83</v>
      </c>
      <c r="AY247" s="16" t="s">
        <v>143</v>
      </c>
      <c r="BE247" s="192">
        <f>IF(N247="základní",J247,0)</f>
        <v>0</v>
      </c>
      <c r="BF247" s="192">
        <f>IF(N247="snížená",J247,0)</f>
        <v>0</v>
      </c>
      <c r="BG247" s="192">
        <f>IF(N247="zákl. přenesená",J247,0)</f>
        <v>0</v>
      </c>
      <c r="BH247" s="192">
        <f>IF(N247="sníž. přenesená",J247,0)</f>
        <v>0</v>
      </c>
      <c r="BI247" s="192">
        <f>IF(N247="nulová",J247,0)</f>
        <v>0</v>
      </c>
      <c r="BJ247" s="16" t="s">
        <v>23</v>
      </c>
      <c r="BK247" s="192">
        <f>ROUND(I247*H247,2)</f>
        <v>0</v>
      </c>
      <c r="BL247" s="16" t="s">
        <v>235</v>
      </c>
      <c r="BM247" s="16" t="s">
        <v>1101</v>
      </c>
    </row>
    <row r="248" spans="2:47" s="1" customFormat="1" ht="54">
      <c r="B248" s="33"/>
      <c r="C248" s="55"/>
      <c r="D248" s="193" t="s">
        <v>152</v>
      </c>
      <c r="E248" s="55"/>
      <c r="F248" s="194" t="s">
        <v>1102</v>
      </c>
      <c r="G248" s="55"/>
      <c r="H248" s="55"/>
      <c r="I248" s="151"/>
      <c r="J248" s="55"/>
      <c r="K248" s="55"/>
      <c r="L248" s="53"/>
      <c r="M248" s="70"/>
      <c r="N248" s="34"/>
      <c r="O248" s="34"/>
      <c r="P248" s="34"/>
      <c r="Q248" s="34"/>
      <c r="R248" s="34"/>
      <c r="S248" s="34"/>
      <c r="T248" s="71"/>
      <c r="AT248" s="16" t="s">
        <v>152</v>
      </c>
      <c r="AU248" s="16" t="s">
        <v>83</v>
      </c>
    </row>
    <row r="249" spans="2:65" s="1" customFormat="1" ht="40.15" customHeight="1">
      <c r="B249" s="33"/>
      <c r="C249" s="181" t="s">
        <v>527</v>
      </c>
      <c r="D249" s="181" t="s">
        <v>145</v>
      </c>
      <c r="E249" s="182" t="s">
        <v>1103</v>
      </c>
      <c r="F249" s="183" t="s">
        <v>1104</v>
      </c>
      <c r="G249" s="184" t="s">
        <v>501</v>
      </c>
      <c r="H249" s="185">
        <v>2</v>
      </c>
      <c r="I249" s="186"/>
      <c r="J249" s="187">
        <f>ROUND(I249*H249,2)</f>
        <v>0</v>
      </c>
      <c r="K249" s="183" t="s">
        <v>149</v>
      </c>
      <c r="L249" s="53"/>
      <c r="M249" s="188" t="s">
        <v>20</v>
      </c>
      <c r="N249" s="189" t="s">
        <v>46</v>
      </c>
      <c r="O249" s="34"/>
      <c r="P249" s="190">
        <f>O249*H249</f>
        <v>0</v>
      </c>
      <c r="Q249" s="190">
        <v>0.15828</v>
      </c>
      <c r="R249" s="190">
        <f>Q249*H249</f>
        <v>0.31656</v>
      </c>
      <c r="S249" s="190">
        <v>0</v>
      </c>
      <c r="T249" s="191">
        <f>S249*H249</f>
        <v>0</v>
      </c>
      <c r="AR249" s="16" t="s">
        <v>235</v>
      </c>
      <c r="AT249" s="16" t="s">
        <v>145</v>
      </c>
      <c r="AU249" s="16" t="s">
        <v>83</v>
      </c>
      <c r="AY249" s="16" t="s">
        <v>143</v>
      </c>
      <c r="BE249" s="192">
        <f>IF(N249="základní",J249,0)</f>
        <v>0</v>
      </c>
      <c r="BF249" s="192">
        <f>IF(N249="snížená",J249,0)</f>
        <v>0</v>
      </c>
      <c r="BG249" s="192">
        <f>IF(N249="zákl. přenesená",J249,0)</f>
        <v>0</v>
      </c>
      <c r="BH249" s="192">
        <f>IF(N249="sníž. přenesená",J249,0)</f>
        <v>0</v>
      </c>
      <c r="BI249" s="192">
        <f>IF(N249="nulová",J249,0)</f>
        <v>0</v>
      </c>
      <c r="BJ249" s="16" t="s">
        <v>23</v>
      </c>
      <c r="BK249" s="192">
        <f>ROUND(I249*H249,2)</f>
        <v>0</v>
      </c>
      <c r="BL249" s="16" t="s">
        <v>235</v>
      </c>
      <c r="BM249" s="16" t="s">
        <v>1105</v>
      </c>
    </row>
    <row r="250" spans="2:47" s="1" customFormat="1" ht="54">
      <c r="B250" s="33"/>
      <c r="C250" s="55"/>
      <c r="D250" s="193" t="s">
        <v>152</v>
      </c>
      <c r="E250" s="55"/>
      <c r="F250" s="194" t="s">
        <v>1102</v>
      </c>
      <c r="G250" s="55"/>
      <c r="H250" s="55"/>
      <c r="I250" s="151"/>
      <c r="J250" s="55"/>
      <c r="K250" s="55"/>
      <c r="L250" s="53"/>
      <c r="M250" s="70"/>
      <c r="N250" s="34"/>
      <c r="O250" s="34"/>
      <c r="P250" s="34"/>
      <c r="Q250" s="34"/>
      <c r="R250" s="34"/>
      <c r="S250" s="34"/>
      <c r="T250" s="71"/>
      <c r="AT250" s="16" t="s">
        <v>152</v>
      </c>
      <c r="AU250" s="16" t="s">
        <v>83</v>
      </c>
    </row>
    <row r="251" spans="2:65" s="1" customFormat="1" ht="20.45" customHeight="1">
      <c r="B251" s="33"/>
      <c r="C251" s="181" t="s">
        <v>532</v>
      </c>
      <c r="D251" s="181" t="s">
        <v>145</v>
      </c>
      <c r="E251" s="182" t="s">
        <v>1106</v>
      </c>
      <c r="F251" s="183" t="s">
        <v>1107</v>
      </c>
      <c r="G251" s="184" t="s">
        <v>206</v>
      </c>
      <c r="H251" s="185">
        <v>2</v>
      </c>
      <c r="I251" s="186"/>
      <c r="J251" s="187">
        <f>ROUND(I251*H251,2)</f>
        <v>0</v>
      </c>
      <c r="K251" s="183" t="s">
        <v>149</v>
      </c>
      <c r="L251" s="53"/>
      <c r="M251" s="188" t="s">
        <v>20</v>
      </c>
      <c r="N251" s="189" t="s">
        <v>46</v>
      </c>
      <c r="O251" s="34"/>
      <c r="P251" s="190">
        <f>O251*H251</f>
        <v>0</v>
      </c>
      <c r="Q251" s="190">
        <v>0.00021</v>
      </c>
      <c r="R251" s="190">
        <f>Q251*H251</f>
        <v>0.00042</v>
      </c>
      <c r="S251" s="190">
        <v>0</v>
      </c>
      <c r="T251" s="191">
        <f>S251*H251</f>
        <v>0</v>
      </c>
      <c r="AR251" s="16" t="s">
        <v>235</v>
      </c>
      <c r="AT251" s="16" t="s">
        <v>145</v>
      </c>
      <c r="AU251" s="16" t="s">
        <v>83</v>
      </c>
      <c r="AY251" s="16" t="s">
        <v>143</v>
      </c>
      <c r="BE251" s="192">
        <f>IF(N251="základní",J251,0)</f>
        <v>0</v>
      </c>
      <c r="BF251" s="192">
        <f>IF(N251="snížená",J251,0)</f>
        <v>0</v>
      </c>
      <c r="BG251" s="192">
        <f>IF(N251="zákl. přenesená",J251,0)</f>
        <v>0</v>
      </c>
      <c r="BH251" s="192">
        <f>IF(N251="sníž. přenesená",J251,0)</f>
        <v>0</v>
      </c>
      <c r="BI251" s="192">
        <f>IF(N251="nulová",J251,0)</f>
        <v>0</v>
      </c>
      <c r="BJ251" s="16" t="s">
        <v>23</v>
      </c>
      <c r="BK251" s="192">
        <f>ROUND(I251*H251,2)</f>
        <v>0</v>
      </c>
      <c r="BL251" s="16" t="s">
        <v>235</v>
      </c>
      <c r="BM251" s="16" t="s">
        <v>1108</v>
      </c>
    </row>
    <row r="252" spans="2:47" s="1" customFormat="1" ht="54">
      <c r="B252" s="33"/>
      <c r="C252" s="55"/>
      <c r="D252" s="193" t="s">
        <v>152</v>
      </c>
      <c r="E252" s="55"/>
      <c r="F252" s="194" t="s">
        <v>1102</v>
      </c>
      <c r="G252" s="55"/>
      <c r="H252" s="55"/>
      <c r="I252" s="151"/>
      <c r="J252" s="55"/>
      <c r="K252" s="55"/>
      <c r="L252" s="53"/>
      <c r="M252" s="70"/>
      <c r="N252" s="34"/>
      <c r="O252" s="34"/>
      <c r="P252" s="34"/>
      <c r="Q252" s="34"/>
      <c r="R252" s="34"/>
      <c r="S252" s="34"/>
      <c r="T252" s="71"/>
      <c r="AT252" s="16" t="s">
        <v>152</v>
      </c>
      <c r="AU252" s="16" t="s">
        <v>83</v>
      </c>
    </row>
    <row r="253" spans="2:65" s="1" customFormat="1" ht="28.9" customHeight="1">
      <c r="B253" s="33"/>
      <c r="C253" s="181" t="s">
        <v>540</v>
      </c>
      <c r="D253" s="181" t="s">
        <v>145</v>
      </c>
      <c r="E253" s="182" t="s">
        <v>1109</v>
      </c>
      <c r="F253" s="183" t="s">
        <v>1110</v>
      </c>
      <c r="G253" s="184" t="s">
        <v>501</v>
      </c>
      <c r="H253" s="185">
        <v>28</v>
      </c>
      <c r="I253" s="186"/>
      <c r="J253" s="187">
        <f>ROUND(I253*H253,2)</f>
        <v>0</v>
      </c>
      <c r="K253" s="183" t="s">
        <v>149</v>
      </c>
      <c r="L253" s="53"/>
      <c r="M253" s="188" t="s">
        <v>20</v>
      </c>
      <c r="N253" s="189" t="s">
        <v>46</v>
      </c>
      <c r="O253" s="34"/>
      <c r="P253" s="190">
        <f>O253*H253</f>
        <v>0</v>
      </c>
      <c r="Q253" s="190">
        <v>9E-05</v>
      </c>
      <c r="R253" s="190">
        <f>Q253*H253</f>
        <v>0.00252</v>
      </c>
      <c r="S253" s="190">
        <v>0</v>
      </c>
      <c r="T253" s="191">
        <f>S253*H253</f>
        <v>0</v>
      </c>
      <c r="AR253" s="16" t="s">
        <v>235</v>
      </c>
      <c r="AT253" s="16" t="s">
        <v>145</v>
      </c>
      <c r="AU253" s="16" t="s">
        <v>83</v>
      </c>
      <c r="AY253" s="16" t="s">
        <v>143</v>
      </c>
      <c r="BE253" s="192">
        <f>IF(N253="základní",J253,0)</f>
        <v>0</v>
      </c>
      <c r="BF253" s="192">
        <f>IF(N253="snížená",J253,0)</f>
        <v>0</v>
      </c>
      <c r="BG253" s="192">
        <f>IF(N253="zákl. přenesená",J253,0)</f>
        <v>0</v>
      </c>
      <c r="BH253" s="192">
        <f>IF(N253="sníž. přenesená",J253,0)</f>
        <v>0</v>
      </c>
      <c r="BI253" s="192">
        <f>IF(N253="nulová",J253,0)</f>
        <v>0</v>
      </c>
      <c r="BJ253" s="16" t="s">
        <v>23</v>
      </c>
      <c r="BK253" s="192">
        <f>ROUND(I253*H253,2)</f>
        <v>0</v>
      </c>
      <c r="BL253" s="16" t="s">
        <v>235</v>
      </c>
      <c r="BM253" s="16" t="s">
        <v>1111</v>
      </c>
    </row>
    <row r="254" spans="2:65" s="1" customFormat="1" ht="20.45" customHeight="1">
      <c r="B254" s="33"/>
      <c r="C254" s="223" t="s">
        <v>545</v>
      </c>
      <c r="D254" s="223" t="s">
        <v>249</v>
      </c>
      <c r="E254" s="224" t="s">
        <v>1112</v>
      </c>
      <c r="F254" s="225" t="s">
        <v>1113</v>
      </c>
      <c r="G254" s="226" t="s">
        <v>206</v>
      </c>
      <c r="H254" s="227">
        <v>28</v>
      </c>
      <c r="I254" s="228"/>
      <c r="J254" s="229">
        <f>ROUND(I254*H254,2)</f>
        <v>0</v>
      </c>
      <c r="K254" s="225" t="s">
        <v>149</v>
      </c>
      <c r="L254" s="230"/>
      <c r="M254" s="231" t="s">
        <v>20</v>
      </c>
      <c r="N254" s="232" t="s">
        <v>46</v>
      </c>
      <c r="O254" s="34"/>
      <c r="P254" s="190">
        <f>O254*H254</f>
        <v>0</v>
      </c>
      <c r="Q254" s="190">
        <v>0.00021</v>
      </c>
      <c r="R254" s="190">
        <f>Q254*H254</f>
        <v>0.00588</v>
      </c>
      <c r="S254" s="190">
        <v>0</v>
      </c>
      <c r="T254" s="191">
        <f>S254*H254</f>
        <v>0</v>
      </c>
      <c r="AR254" s="16" t="s">
        <v>325</v>
      </c>
      <c r="AT254" s="16" t="s">
        <v>249</v>
      </c>
      <c r="AU254" s="16" t="s">
        <v>83</v>
      </c>
      <c r="AY254" s="16" t="s">
        <v>143</v>
      </c>
      <c r="BE254" s="192">
        <f>IF(N254="základní",J254,0)</f>
        <v>0</v>
      </c>
      <c r="BF254" s="192">
        <f>IF(N254="snížená",J254,0)</f>
        <v>0</v>
      </c>
      <c r="BG254" s="192">
        <f>IF(N254="zákl. přenesená",J254,0)</f>
        <v>0</v>
      </c>
      <c r="BH254" s="192">
        <f>IF(N254="sníž. přenesená",J254,0)</f>
        <v>0</v>
      </c>
      <c r="BI254" s="192">
        <f>IF(N254="nulová",J254,0)</f>
        <v>0</v>
      </c>
      <c r="BJ254" s="16" t="s">
        <v>23</v>
      </c>
      <c r="BK254" s="192">
        <f>ROUND(I254*H254,2)</f>
        <v>0</v>
      </c>
      <c r="BL254" s="16" t="s">
        <v>235</v>
      </c>
      <c r="BM254" s="16" t="s">
        <v>1114</v>
      </c>
    </row>
    <row r="255" spans="2:65" s="1" customFormat="1" ht="28.9" customHeight="1">
      <c r="B255" s="33"/>
      <c r="C255" s="181" t="s">
        <v>550</v>
      </c>
      <c r="D255" s="181" t="s">
        <v>145</v>
      </c>
      <c r="E255" s="182" t="s">
        <v>1115</v>
      </c>
      <c r="F255" s="183" t="s">
        <v>1116</v>
      </c>
      <c r="G255" s="184" t="s">
        <v>501</v>
      </c>
      <c r="H255" s="185">
        <v>1</v>
      </c>
      <c r="I255" s="186"/>
      <c r="J255" s="187">
        <f>ROUND(I255*H255,2)</f>
        <v>0</v>
      </c>
      <c r="K255" s="183" t="s">
        <v>149</v>
      </c>
      <c r="L255" s="53"/>
      <c r="M255" s="188" t="s">
        <v>20</v>
      </c>
      <c r="N255" s="189" t="s">
        <v>46</v>
      </c>
      <c r="O255" s="34"/>
      <c r="P255" s="190">
        <f>O255*H255</f>
        <v>0</v>
      </c>
      <c r="Q255" s="190">
        <v>0.00196</v>
      </c>
      <c r="R255" s="190">
        <f>Q255*H255</f>
        <v>0.00196</v>
      </c>
      <c r="S255" s="190">
        <v>0</v>
      </c>
      <c r="T255" s="191">
        <f>S255*H255</f>
        <v>0</v>
      </c>
      <c r="AR255" s="16" t="s">
        <v>235</v>
      </c>
      <c r="AT255" s="16" t="s">
        <v>145</v>
      </c>
      <c r="AU255" s="16" t="s">
        <v>83</v>
      </c>
      <c r="AY255" s="16" t="s">
        <v>143</v>
      </c>
      <c r="BE255" s="192">
        <f>IF(N255="základní",J255,0)</f>
        <v>0</v>
      </c>
      <c r="BF255" s="192">
        <f>IF(N255="snížená",J255,0)</f>
        <v>0</v>
      </c>
      <c r="BG255" s="192">
        <f>IF(N255="zákl. přenesená",J255,0)</f>
        <v>0</v>
      </c>
      <c r="BH255" s="192">
        <f>IF(N255="sníž. přenesená",J255,0)</f>
        <v>0</v>
      </c>
      <c r="BI255" s="192">
        <f>IF(N255="nulová",J255,0)</f>
        <v>0</v>
      </c>
      <c r="BJ255" s="16" t="s">
        <v>23</v>
      </c>
      <c r="BK255" s="192">
        <f>ROUND(I255*H255,2)</f>
        <v>0</v>
      </c>
      <c r="BL255" s="16" t="s">
        <v>235</v>
      </c>
      <c r="BM255" s="16" t="s">
        <v>1117</v>
      </c>
    </row>
    <row r="256" spans="2:47" s="1" customFormat="1" ht="27">
      <c r="B256" s="33"/>
      <c r="C256" s="55"/>
      <c r="D256" s="193" t="s">
        <v>152</v>
      </c>
      <c r="E256" s="55"/>
      <c r="F256" s="194" t="s">
        <v>1118</v>
      </c>
      <c r="G256" s="55"/>
      <c r="H256" s="55"/>
      <c r="I256" s="151"/>
      <c r="J256" s="55"/>
      <c r="K256" s="55"/>
      <c r="L256" s="53"/>
      <c r="M256" s="70"/>
      <c r="N256" s="34"/>
      <c r="O256" s="34"/>
      <c r="P256" s="34"/>
      <c r="Q256" s="34"/>
      <c r="R256" s="34"/>
      <c r="S256" s="34"/>
      <c r="T256" s="71"/>
      <c r="AT256" s="16" t="s">
        <v>152</v>
      </c>
      <c r="AU256" s="16" t="s">
        <v>83</v>
      </c>
    </row>
    <row r="257" spans="2:65" s="1" customFormat="1" ht="20.45" customHeight="1">
      <c r="B257" s="33"/>
      <c r="C257" s="181" t="s">
        <v>556</v>
      </c>
      <c r="D257" s="181" t="s">
        <v>145</v>
      </c>
      <c r="E257" s="182" t="s">
        <v>1119</v>
      </c>
      <c r="F257" s="183" t="s">
        <v>1120</v>
      </c>
      <c r="G257" s="184" t="s">
        <v>501</v>
      </c>
      <c r="H257" s="185">
        <v>9</v>
      </c>
      <c r="I257" s="186"/>
      <c r="J257" s="187">
        <f>ROUND(I257*H257,2)</f>
        <v>0</v>
      </c>
      <c r="K257" s="183" t="s">
        <v>149</v>
      </c>
      <c r="L257" s="53"/>
      <c r="M257" s="188" t="s">
        <v>20</v>
      </c>
      <c r="N257" s="189" t="s">
        <v>46</v>
      </c>
      <c r="O257" s="34"/>
      <c r="P257" s="190">
        <f>O257*H257</f>
        <v>0</v>
      </c>
      <c r="Q257" s="190">
        <v>0.0018</v>
      </c>
      <c r="R257" s="190">
        <f>Q257*H257</f>
        <v>0.0162</v>
      </c>
      <c r="S257" s="190">
        <v>0</v>
      </c>
      <c r="T257" s="191">
        <f>S257*H257</f>
        <v>0</v>
      </c>
      <c r="AR257" s="16" t="s">
        <v>235</v>
      </c>
      <c r="AT257" s="16" t="s">
        <v>145</v>
      </c>
      <c r="AU257" s="16" t="s">
        <v>83</v>
      </c>
      <c r="AY257" s="16" t="s">
        <v>143</v>
      </c>
      <c r="BE257" s="192">
        <f>IF(N257="základní",J257,0)</f>
        <v>0</v>
      </c>
      <c r="BF257" s="192">
        <f>IF(N257="snížená",J257,0)</f>
        <v>0</v>
      </c>
      <c r="BG257" s="192">
        <f>IF(N257="zákl. přenesená",J257,0)</f>
        <v>0</v>
      </c>
      <c r="BH257" s="192">
        <f>IF(N257="sníž. přenesená",J257,0)</f>
        <v>0</v>
      </c>
      <c r="BI257" s="192">
        <f>IF(N257="nulová",J257,0)</f>
        <v>0</v>
      </c>
      <c r="BJ257" s="16" t="s">
        <v>23</v>
      </c>
      <c r="BK257" s="192">
        <f>ROUND(I257*H257,2)</f>
        <v>0</v>
      </c>
      <c r="BL257" s="16" t="s">
        <v>235</v>
      </c>
      <c r="BM257" s="16" t="s">
        <v>1121</v>
      </c>
    </row>
    <row r="258" spans="2:47" s="1" customFormat="1" ht="27">
      <c r="B258" s="33"/>
      <c r="C258" s="55"/>
      <c r="D258" s="193" t="s">
        <v>152</v>
      </c>
      <c r="E258" s="55"/>
      <c r="F258" s="194" t="s">
        <v>1122</v>
      </c>
      <c r="G258" s="55"/>
      <c r="H258" s="55"/>
      <c r="I258" s="151"/>
      <c r="J258" s="55"/>
      <c r="K258" s="55"/>
      <c r="L258" s="53"/>
      <c r="M258" s="70"/>
      <c r="N258" s="34"/>
      <c r="O258" s="34"/>
      <c r="P258" s="34"/>
      <c r="Q258" s="34"/>
      <c r="R258" s="34"/>
      <c r="S258" s="34"/>
      <c r="T258" s="71"/>
      <c r="AT258" s="16" t="s">
        <v>152</v>
      </c>
      <c r="AU258" s="16" t="s">
        <v>83</v>
      </c>
    </row>
    <row r="259" spans="2:65" s="1" customFormat="1" ht="20.45" customHeight="1">
      <c r="B259" s="33"/>
      <c r="C259" s="181" t="s">
        <v>561</v>
      </c>
      <c r="D259" s="181" t="s">
        <v>145</v>
      </c>
      <c r="E259" s="182" t="s">
        <v>1123</v>
      </c>
      <c r="F259" s="183" t="s">
        <v>1124</v>
      </c>
      <c r="G259" s="184" t="s">
        <v>501</v>
      </c>
      <c r="H259" s="185">
        <v>6</v>
      </c>
      <c r="I259" s="186"/>
      <c r="J259" s="187">
        <f>ROUND(I259*H259,2)</f>
        <v>0</v>
      </c>
      <c r="K259" s="183" t="s">
        <v>149</v>
      </c>
      <c r="L259" s="53"/>
      <c r="M259" s="188" t="s">
        <v>20</v>
      </c>
      <c r="N259" s="189" t="s">
        <v>46</v>
      </c>
      <c r="O259" s="34"/>
      <c r="P259" s="190">
        <f>O259*H259</f>
        <v>0</v>
      </c>
      <c r="Q259" s="190">
        <v>0.00184</v>
      </c>
      <c r="R259" s="190">
        <f>Q259*H259</f>
        <v>0.011040000000000001</v>
      </c>
      <c r="S259" s="190">
        <v>0</v>
      </c>
      <c r="T259" s="191">
        <f>S259*H259</f>
        <v>0</v>
      </c>
      <c r="AR259" s="16" t="s">
        <v>235</v>
      </c>
      <c r="AT259" s="16" t="s">
        <v>145</v>
      </c>
      <c r="AU259" s="16" t="s">
        <v>83</v>
      </c>
      <c r="AY259" s="16" t="s">
        <v>143</v>
      </c>
      <c r="BE259" s="192">
        <f>IF(N259="základní",J259,0)</f>
        <v>0</v>
      </c>
      <c r="BF259" s="192">
        <f>IF(N259="snížená",J259,0)</f>
        <v>0</v>
      </c>
      <c r="BG259" s="192">
        <f>IF(N259="zákl. přenesená",J259,0)</f>
        <v>0</v>
      </c>
      <c r="BH259" s="192">
        <f>IF(N259="sníž. přenesená",J259,0)</f>
        <v>0</v>
      </c>
      <c r="BI259" s="192">
        <f>IF(N259="nulová",J259,0)</f>
        <v>0</v>
      </c>
      <c r="BJ259" s="16" t="s">
        <v>23</v>
      </c>
      <c r="BK259" s="192">
        <f>ROUND(I259*H259,2)</f>
        <v>0</v>
      </c>
      <c r="BL259" s="16" t="s">
        <v>235</v>
      </c>
      <c r="BM259" s="16" t="s">
        <v>1125</v>
      </c>
    </row>
    <row r="260" spans="2:47" s="1" customFormat="1" ht="27">
      <c r="B260" s="33"/>
      <c r="C260" s="55"/>
      <c r="D260" s="193" t="s">
        <v>152</v>
      </c>
      <c r="E260" s="55"/>
      <c r="F260" s="194" t="s">
        <v>1126</v>
      </c>
      <c r="G260" s="55"/>
      <c r="H260" s="55"/>
      <c r="I260" s="151"/>
      <c r="J260" s="55"/>
      <c r="K260" s="55"/>
      <c r="L260" s="53"/>
      <c r="M260" s="70"/>
      <c r="N260" s="34"/>
      <c r="O260" s="34"/>
      <c r="P260" s="34"/>
      <c r="Q260" s="34"/>
      <c r="R260" s="34"/>
      <c r="S260" s="34"/>
      <c r="T260" s="71"/>
      <c r="AT260" s="16" t="s">
        <v>152</v>
      </c>
      <c r="AU260" s="16" t="s">
        <v>83</v>
      </c>
    </row>
    <row r="261" spans="2:65" s="1" customFormat="1" ht="40.15" customHeight="1">
      <c r="B261" s="33"/>
      <c r="C261" s="181" t="s">
        <v>567</v>
      </c>
      <c r="D261" s="181" t="s">
        <v>145</v>
      </c>
      <c r="E261" s="182" t="s">
        <v>1127</v>
      </c>
      <c r="F261" s="183" t="s">
        <v>1128</v>
      </c>
      <c r="G261" s="184" t="s">
        <v>231</v>
      </c>
      <c r="H261" s="185">
        <v>0.737</v>
      </c>
      <c r="I261" s="186"/>
      <c r="J261" s="187">
        <f>ROUND(I261*H261,2)</f>
        <v>0</v>
      </c>
      <c r="K261" s="183" t="s">
        <v>149</v>
      </c>
      <c r="L261" s="53"/>
      <c r="M261" s="188" t="s">
        <v>20</v>
      </c>
      <c r="N261" s="189" t="s">
        <v>46</v>
      </c>
      <c r="O261" s="34"/>
      <c r="P261" s="190">
        <f>O261*H261</f>
        <v>0</v>
      </c>
      <c r="Q261" s="190">
        <v>0</v>
      </c>
      <c r="R261" s="190">
        <f>Q261*H261</f>
        <v>0</v>
      </c>
      <c r="S261" s="190">
        <v>0</v>
      </c>
      <c r="T261" s="191">
        <f>S261*H261</f>
        <v>0</v>
      </c>
      <c r="AR261" s="16" t="s">
        <v>235</v>
      </c>
      <c r="AT261" s="16" t="s">
        <v>145</v>
      </c>
      <c r="AU261" s="16" t="s">
        <v>83</v>
      </c>
      <c r="AY261" s="16" t="s">
        <v>143</v>
      </c>
      <c r="BE261" s="192">
        <f>IF(N261="základní",J261,0)</f>
        <v>0</v>
      </c>
      <c r="BF261" s="192">
        <f>IF(N261="snížená",J261,0)</f>
        <v>0</v>
      </c>
      <c r="BG261" s="192">
        <f>IF(N261="zákl. přenesená",J261,0)</f>
        <v>0</v>
      </c>
      <c r="BH261" s="192">
        <f>IF(N261="sníž. přenesená",J261,0)</f>
        <v>0</v>
      </c>
      <c r="BI261" s="192">
        <f>IF(N261="nulová",J261,0)</f>
        <v>0</v>
      </c>
      <c r="BJ261" s="16" t="s">
        <v>23</v>
      </c>
      <c r="BK261" s="192">
        <f>ROUND(I261*H261,2)</f>
        <v>0</v>
      </c>
      <c r="BL261" s="16" t="s">
        <v>235</v>
      </c>
      <c r="BM261" s="16" t="s">
        <v>1129</v>
      </c>
    </row>
    <row r="262" spans="2:47" s="1" customFormat="1" ht="135">
      <c r="B262" s="33"/>
      <c r="C262" s="55"/>
      <c r="D262" s="195" t="s">
        <v>152</v>
      </c>
      <c r="E262" s="55"/>
      <c r="F262" s="196" t="s">
        <v>1130</v>
      </c>
      <c r="G262" s="55"/>
      <c r="H262" s="55"/>
      <c r="I262" s="151"/>
      <c r="J262" s="55"/>
      <c r="K262" s="55"/>
      <c r="L262" s="53"/>
      <c r="M262" s="70"/>
      <c r="N262" s="34"/>
      <c r="O262" s="34"/>
      <c r="P262" s="34"/>
      <c r="Q262" s="34"/>
      <c r="R262" s="34"/>
      <c r="S262" s="34"/>
      <c r="T262" s="71"/>
      <c r="AT262" s="16" t="s">
        <v>152</v>
      </c>
      <c r="AU262" s="16" t="s">
        <v>83</v>
      </c>
    </row>
    <row r="263" spans="2:63" s="10" customFormat="1" ht="29.85" customHeight="1">
      <c r="B263" s="164"/>
      <c r="C263" s="165"/>
      <c r="D263" s="178" t="s">
        <v>74</v>
      </c>
      <c r="E263" s="179" t="s">
        <v>1131</v>
      </c>
      <c r="F263" s="179" t="s">
        <v>1132</v>
      </c>
      <c r="G263" s="165"/>
      <c r="H263" s="165"/>
      <c r="I263" s="168"/>
      <c r="J263" s="180">
        <f>BK263</f>
        <v>0</v>
      </c>
      <c r="K263" s="165"/>
      <c r="L263" s="170"/>
      <c r="M263" s="171"/>
      <c r="N263" s="172"/>
      <c r="O263" s="172"/>
      <c r="P263" s="173">
        <f>SUM(P264:P273)</f>
        <v>0</v>
      </c>
      <c r="Q263" s="172"/>
      <c r="R263" s="173">
        <f>SUM(R264:R273)</f>
        <v>0.23249999999999998</v>
      </c>
      <c r="S263" s="172"/>
      <c r="T263" s="174">
        <f>SUM(T264:T273)</f>
        <v>0</v>
      </c>
      <c r="AR263" s="175" t="s">
        <v>83</v>
      </c>
      <c r="AT263" s="176" t="s">
        <v>74</v>
      </c>
      <c r="AU263" s="176" t="s">
        <v>23</v>
      </c>
      <c r="AY263" s="175" t="s">
        <v>143</v>
      </c>
      <c r="BK263" s="177">
        <f>SUM(BK264:BK273)</f>
        <v>0</v>
      </c>
    </row>
    <row r="264" spans="2:65" s="1" customFormat="1" ht="28.9" customHeight="1">
      <c r="B264" s="33"/>
      <c r="C264" s="181" t="s">
        <v>572</v>
      </c>
      <c r="D264" s="181" t="s">
        <v>145</v>
      </c>
      <c r="E264" s="182" t="s">
        <v>1133</v>
      </c>
      <c r="F264" s="183" t="s">
        <v>1134</v>
      </c>
      <c r="G264" s="184" t="s">
        <v>501</v>
      </c>
      <c r="H264" s="185">
        <v>4</v>
      </c>
      <c r="I264" s="186"/>
      <c r="J264" s="187">
        <f>ROUND(I264*H264,2)</f>
        <v>0</v>
      </c>
      <c r="K264" s="183" t="s">
        <v>149</v>
      </c>
      <c r="L264" s="53"/>
      <c r="M264" s="188" t="s">
        <v>20</v>
      </c>
      <c r="N264" s="189" t="s">
        <v>46</v>
      </c>
      <c r="O264" s="34"/>
      <c r="P264" s="190">
        <f>O264*H264</f>
        <v>0</v>
      </c>
      <c r="Q264" s="190">
        <v>0.0092</v>
      </c>
      <c r="R264" s="190">
        <f>Q264*H264</f>
        <v>0.0368</v>
      </c>
      <c r="S264" s="190">
        <v>0</v>
      </c>
      <c r="T264" s="191">
        <f>S264*H264</f>
        <v>0</v>
      </c>
      <c r="AR264" s="16" t="s">
        <v>235</v>
      </c>
      <c r="AT264" s="16" t="s">
        <v>145</v>
      </c>
      <c r="AU264" s="16" t="s">
        <v>83</v>
      </c>
      <c r="AY264" s="16" t="s">
        <v>143</v>
      </c>
      <c r="BE264" s="192">
        <f>IF(N264="základní",J264,0)</f>
        <v>0</v>
      </c>
      <c r="BF264" s="192">
        <f>IF(N264="snížená",J264,0)</f>
        <v>0</v>
      </c>
      <c r="BG264" s="192">
        <f>IF(N264="zákl. přenesená",J264,0)</f>
        <v>0</v>
      </c>
      <c r="BH264" s="192">
        <f>IF(N264="sníž. přenesená",J264,0)</f>
        <v>0</v>
      </c>
      <c r="BI264" s="192">
        <f>IF(N264="nulová",J264,0)</f>
        <v>0</v>
      </c>
      <c r="BJ264" s="16" t="s">
        <v>23</v>
      </c>
      <c r="BK264" s="192">
        <f>ROUND(I264*H264,2)</f>
        <v>0</v>
      </c>
      <c r="BL264" s="16" t="s">
        <v>235</v>
      </c>
      <c r="BM264" s="16" t="s">
        <v>1135</v>
      </c>
    </row>
    <row r="265" spans="2:47" s="1" customFormat="1" ht="54">
      <c r="B265" s="33"/>
      <c r="C265" s="55"/>
      <c r="D265" s="193" t="s">
        <v>152</v>
      </c>
      <c r="E265" s="55"/>
      <c r="F265" s="194" t="s">
        <v>1136</v>
      </c>
      <c r="G265" s="55"/>
      <c r="H265" s="55"/>
      <c r="I265" s="151"/>
      <c r="J265" s="55"/>
      <c r="K265" s="55"/>
      <c r="L265" s="53"/>
      <c r="M265" s="70"/>
      <c r="N265" s="34"/>
      <c r="O265" s="34"/>
      <c r="P265" s="34"/>
      <c r="Q265" s="34"/>
      <c r="R265" s="34"/>
      <c r="S265" s="34"/>
      <c r="T265" s="71"/>
      <c r="AT265" s="16" t="s">
        <v>152</v>
      </c>
      <c r="AU265" s="16" t="s">
        <v>83</v>
      </c>
    </row>
    <row r="266" spans="2:65" s="1" customFormat="1" ht="28.9" customHeight="1">
      <c r="B266" s="33"/>
      <c r="C266" s="181" t="s">
        <v>576</v>
      </c>
      <c r="D266" s="181" t="s">
        <v>145</v>
      </c>
      <c r="E266" s="182" t="s">
        <v>1137</v>
      </c>
      <c r="F266" s="183" t="s">
        <v>1138</v>
      </c>
      <c r="G266" s="184" t="s">
        <v>501</v>
      </c>
      <c r="H266" s="185">
        <v>8</v>
      </c>
      <c r="I266" s="186"/>
      <c r="J266" s="187">
        <f>ROUND(I266*H266,2)</f>
        <v>0</v>
      </c>
      <c r="K266" s="183" t="s">
        <v>149</v>
      </c>
      <c r="L266" s="53"/>
      <c r="M266" s="188" t="s">
        <v>20</v>
      </c>
      <c r="N266" s="189" t="s">
        <v>46</v>
      </c>
      <c r="O266" s="34"/>
      <c r="P266" s="190">
        <f>O266*H266</f>
        <v>0</v>
      </c>
      <c r="Q266" s="190">
        <v>0.012</v>
      </c>
      <c r="R266" s="190">
        <f>Q266*H266</f>
        <v>0.096</v>
      </c>
      <c r="S266" s="190">
        <v>0</v>
      </c>
      <c r="T266" s="191">
        <f>S266*H266</f>
        <v>0</v>
      </c>
      <c r="AR266" s="16" t="s">
        <v>235</v>
      </c>
      <c r="AT266" s="16" t="s">
        <v>145</v>
      </c>
      <c r="AU266" s="16" t="s">
        <v>83</v>
      </c>
      <c r="AY266" s="16" t="s">
        <v>143</v>
      </c>
      <c r="BE266" s="192">
        <f>IF(N266="základní",J266,0)</f>
        <v>0</v>
      </c>
      <c r="BF266" s="192">
        <f>IF(N266="snížená",J266,0)</f>
        <v>0</v>
      </c>
      <c r="BG266" s="192">
        <f>IF(N266="zákl. přenesená",J266,0)</f>
        <v>0</v>
      </c>
      <c r="BH266" s="192">
        <f>IF(N266="sníž. přenesená",J266,0)</f>
        <v>0</v>
      </c>
      <c r="BI266" s="192">
        <f>IF(N266="nulová",J266,0)</f>
        <v>0</v>
      </c>
      <c r="BJ266" s="16" t="s">
        <v>23</v>
      </c>
      <c r="BK266" s="192">
        <f>ROUND(I266*H266,2)</f>
        <v>0</v>
      </c>
      <c r="BL266" s="16" t="s">
        <v>235</v>
      </c>
      <c r="BM266" s="16" t="s">
        <v>1139</v>
      </c>
    </row>
    <row r="267" spans="2:47" s="1" customFormat="1" ht="108">
      <c r="B267" s="33"/>
      <c r="C267" s="55"/>
      <c r="D267" s="193" t="s">
        <v>152</v>
      </c>
      <c r="E267" s="55"/>
      <c r="F267" s="194" t="s">
        <v>1140</v>
      </c>
      <c r="G267" s="55"/>
      <c r="H267" s="55"/>
      <c r="I267" s="151"/>
      <c r="J267" s="55"/>
      <c r="K267" s="55"/>
      <c r="L267" s="53"/>
      <c r="M267" s="70"/>
      <c r="N267" s="34"/>
      <c r="O267" s="34"/>
      <c r="P267" s="34"/>
      <c r="Q267" s="34"/>
      <c r="R267" s="34"/>
      <c r="S267" s="34"/>
      <c r="T267" s="71"/>
      <c r="AT267" s="16" t="s">
        <v>152</v>
      </c>
      <c r="AU267" s="16" t="s">
        <v>83</v>
      </c>
    </row>
    <row r="268" spans="2:65" s="1" customFormat="1" ht="28.9" customHeight="1">
      <c r="B268" s="33"/>
      <c r="C268" s="181" t="s">
        <v>580</v>
      </c>
      <c r="D268" s="181" t="s">
        <v>145</v>
      </c>
      <c r="E268" s="182" t="s">
        <v>1141</v>
      </c>
      <c r="F268" s="183" t="s">
        <v>1142</v>
      </c>
      <c r="G268" s="184" t="s">
        <v>501</v>
      </c>
      <c r="H268" s="185">
        <v>4</v>
      </c>
      <c r="I268" s="186"/>
      <c r="J268" s="187">
        <f>ROUND(I268*H268,2)</f>
        <v>0</v>
      </c>
      <c r="K268" s="183" t="s">
        <v>149</v>
      </c>
      <c r="L268" s="53"/>
      <c r="M268" s="188" t="s">
        <v>20</v>
      </c>
      <c r="N268" s="189" t="s">
        <v>46</v>
      </c>
      <c r="O268" s="34"/>
      <c r="P268" s="190">
        <f>O268*H268</f>
        <v>0</v>
      </c>
      <c r="Q268" s="190">
        <v>0.0156</v>
      </c>
      <c r="R268" s="190">
        <f>Q268*H268</f>
        <v>0.0624</v>
      </c>
      <c r="S268" s="190">
        <v>0</v>
      </c>
      <c r="T268" s="191">
        <f>S268*H268</f>
        <v>0</v>
      </c>
      <c r="AR268" s="16" t="s">
        <v>235</v>
      </c>
      <c r="AT268" s="16" t="s">
        <v>145</v>
      </c>
      <c r="AU268" s="16" t="s">
        <v>83</v>
      </c>
      <c r="AY268" s="16" t="s">
        <v>143</v>
      </c>
      <c r="BE268" s="192">
        <f>IF(N268="základní",J268,0)</f>
        <v>0</v>
      </c>
      <c r="BF268" s="192">
        <f>IF(N268="snížená",J268,0)</f>
        <v>0</v>
      </c>
      <c r="BG268" s="192">
        <f>IF(N268="zákl. přenesená",J268,0)</f>
        <v>0</v>
      </c>
      <c r="BH268" s="192">
        <f>IF(N268="sníž. přenesená",J268,0)</f>
        <v>0</v>
      </c>
      <c r="BI268" s="192">
        <f>IF(N268="nulová",J268,0)</f>
        <v>0</v>
      </c>
      <c r="BJ268" s="16" t="s">
        <v>23</v>
      </c>
      <c r="BK268" s="192">
        <f>ROUND(I268*H268,2)</f>
        <v>0</v>
      </c>
      <c r="BL268" s="16" t="s">
        <v>235</v>
      </c>
      <c r="BM268" s="16" t="s">
        <v>1143</v>
      </c>
    </row>
    <row r="269" spans="2:47" s="1" customFormat="1" ht="108">
      <c r="B269" s="33"/>
      <c r="C269" s="55"/>
      <c r="D269" s="193" t="s">
        <v>152</v>
      </c>
      <c r="E269" s="55"/>
      <c r="F269" s="194" t="s">
        <v>1140</v>
      </c>
      <c r="G269" s="55"/>
      <c r="H269" s="55"/>
      <c r="I269" s="151"/>
      <c r="J269" s="55"/>
      <c r="K269" s="55"/>
      <c r="L269" s="53"/>
      <c r="M269" s="70"/>
      <c r="N269" s="34"/>
      <c r="O269" s="34"/>
      <c r="P269" s="34"/>
      <c r="Q269" s="34"/>
      <c r="R269" s="34"/>
      <c r="S269" s="34"/>
      <c r="T269" s="71"/>
      <c r="AT269" s="16" t="s">
        <v>152</v>
      </c>
      <c r="AU269" s="16" t="s">
        <v>83</v>
      </c>
    </row>
    <row r="270" spans="2:65" s="1" customFormat="1" ht="28.9" customHeight="1">
      <c r="B270" s="33"/>
      <c r="C270" s="181" t="s">
        <v>583</v>
      </c>
      <c r="D270" s="181" t="s">
        <v>145</v>
      </c>
      <c r="E270" s="182" t="s">
        <v>1144</v>
      </c>
      <c r="F270" s="183" t="s">
        <v>1145</v>
      </c>
      <c r="G270" s="184" t="s">
        <v>501</v>
      </c>
      <c r="H270" s="185">
        <v>2</v>
      </c>
      <c r="I270" s="186"/>
      <c r="J270" s="187">
        <f>ROUND(I270*H270,2)</f>
        <v>0</v>
      </c>
      <c r="K270" s="183" t="s">
        <v>149</v>
      </c>
      <c r="L270" s="53"/>
      <c r="M270" s="188" t="s">
        <v>20</v>
      </c>
      <c r="N270" s="189" t="s">
        <v>46</v>
      </c>
      <c r="O270" s="34"/>
      <c r="P270" s="190">
        <f>O270*H270</f>
        <v>0</v>
      </c>
      <c r="Q270" s="190">
        <v>0.01865</v>
      </c>
      <c r="R270" s="190">
        <f>Q270*H270</f>
        <v>0.0373</v>
      </c>
      <c r="S270" s="190">
        <v>0</v>
      </c>
      <c r="T270" s="191">
        <f>S270*H270</f>
        <v>0</v>
      </c>
      <c r="AR270" s="16" t="s">
        <v>235</v>
      </c>
      <c r="AT270" s="16" t="s">
        <v>145</v>
      </c>
      <c r="AU270" s="16" t="s">
        <v>83</v>
      </c>
      <c r="AY270" s="16" t="s">
        <v>143</v>
      </c>
      <c r="BE270" s="192">
        <f>IF(N270="základní",J270,0)</f>
        <v>0</v>
      </c>
      <c r="BF270" s="192">
        <f>IF(N270="snížená",J270,0)</f>
        <v>0</v>
      </c>
      <c r="BG270" s="192">
        <f>IF(N270="zákl. přenesená",J270,0)</f>
        <v>0</v>
      </c>
      <c r="BH270" s="192">
        <f>IF(N270="sníž. přenesená",J270,0)</f>
        <v>0</v>
      </c>
      <c r="BI270" s="192">
        <f>IF(N270="nulová",J270,0)</f>
        <v>0</v>
      </c>
      <c r="BJ270" s="16" t="s">
        <v>23</v>
      </c>
      <c r="BK270" s="192">
        <f>ROUND(I270*H270,2)</f>
        <v>0</v>
      </c>
      <c r="BL270" s="16" t="s">
        <v>235</v>
      </c>
      <c r="BM270" s="16" t="s">
        <v>1146</v>
      </c>
    </row>
    <row r="271" spans="2:47" s="1" customFormat="1" ht="108">
      <c r="B271" s="33"/>
      <c r="C271" s="55"/>
      <c r="D271" s="193" t="s">
        <v>152</v>
      </c>
      <c r="E271" s="55"/>
      <c r="F271" s="194" t="s">
        <v>1140</v>
      </c>
      <c r="G271" s="55"/>
      <c r="H271" s="55"/>
      <c r="I271" s="151"/>
      <c r="J271" s="55"/>
      <c r="K271" s="55"/>
      <c r="L271" s="53"/>
      <c r="M271" s="70"/>
      <c r="N271" s="34"/>
      <c r="O271" s="34"/>
      <c r="P271" s="34"/>
      <c r="Q271" s="34"/>
      <c r="R271" s="34"/>
      <c r="S271" s="34"/>
      <c r="T271" s="71"/>
      <c r="AT271" s="16" t="s">
        <v>152</v>
      </c>
      <c r="AU271" s="16" t="s">
        <v>83</v>
      </c>
    </row>
    <row r="272" spans="2:65" s="1" customFormat="1" ht="40.15" customHeight="1">
      <c r="B272" s="33"/>
      <c r="C272" s="181" t="s">
        <v>587</v>
      </c>
      <c r="D272" s="181" t="s">
        <v>145</v>
      </c>
      <c r="E272" s="182" t="s">
        <v>1147</v>
      </c>
      <c r="F272" s="183" t="s">
        <v>1148</v>
      </c>
      <c r="G272" s="184" t="s">
        <v>231</v>
      </c>
      <c r="H272" s="185">
        <v>0.233</v>
      </c>
      <c r="I272" s="186"/>
      <c r="J272" s="187">
        <f>ROUND(I272*H272,2)</f>
        <v>0</v>
      </c>
      <c r="K272" s="183" t="s">
        <v>149</v>
      </c>
      <c r="L272" s="53"/>
      <c r="M272" s="188" t="s">
        <v>20</v>
      </c>
      <c r="N272" s="189" t="s">
        <v>46</v>
      </c>
      <c r="O272" s="34"/>
      <c r="P272" s="190">
        <f>O272*H272</f>
        <v>0</v>
      </c>
      <c r="Q272" s="190">
        <v>0</v>
      </c>
      <c r="R272" s="190">
        <f>Q272*H272</f>
        <v>0</v>
      </c>
      <c r="S272" s="190">
        <v>0</v>
      </c>
      <c r="T272" s="191">
        <f>S272*H272</f>
        <v>0</v>
      </c>
      <c r="AR272" s="16" t="s">
        <v>235</v>
      </c>
      <c r="AT272" s="16" t="s">
        <v>145</v>
      </c>
      <c r="AU272" s="16" t="s">
        <v>83</v>
      </c>
      <c r="AY272" s="16" t="s">
        <v>143</v>
      </c>
      <c r="BE272" s="192">
        <f>IF(N272="základní",J272,0)</f>
        <v>0</v>
      </c>
      <c r="BF272" s="192">
        <f>IF(N272="snížená",J272,0)</f>
        <v>0</v>
      </c>
      <c r="BG272" s="192">
        <f>IF(N272="zákl. přenesená",J272,0)</f>
        <v>0</v>
      </c>
      <c r="BH272" s="192">
        <f>IF(N272="sníž. přenesená",J272,0)</f>
        <v>0</v>
      </c>
      <c r="BI272" s="192">
        <f>IF(N272="nulová",J272,0)</f>
        <v>0</v>
      </c>
      <c r="BJ272" s="16" t="s">
        <v>23</v>
      </c>
      <c r="BK272" s="192">
        <f>ROUND(I272*H272,2)</f>
        <v>0</v>
      </c>
      <c r="BL272" s="16" t="s">
        <v>235</v>
      </c>
      <c r="BM272" s="16" t="s">
        <v>1149</v>
      </c>
    </row>
    <row r="273" spans="2:47" s="1" customFormat="1" ht="135">
      <c r="B273" s="33"/>
      <c r="C273" s="55"/>
      <c r="D273" s="195" t="s">
        <v>152</v>
      </c>
      <c r="E273" s="55"/>
      <c r="F273" s="196" t="s">
        <v>707</v>
      </c>
      <c r="G273" s="55"/>
      <c r="H273" s="55"/>
      <c r="I273" s="151"/>
      <c r="J273" s="55"/>
      <c r="K273" s="55"/>
      <c r="L273" s="53"/>
      <c r="M273" s="239"/>
      <c r="N273" s="240"/>
      <c r="O273" s="240"/>
      <c r="P273" s="240"/>
      <c r="Q273" s="240"/>
      <c r="R273" s="240"/>
      <c r="S273" s="240"/>
      <c r="T273" s="241"/>
      <c r="AT273" s="16" t="s">
        <v>152</v>
      </c>
      <c r="AU273" s="16" t="s">
        <v>83</v>
      </c>
    </row>
    <row r="274" spans="2:12" s="1" customFormat="1" ht="6.95" customHeight="1">
      <c r="B274" s="48"/>
      <c r="C274" s="49"/>
      <c r="D274" s="49"/>
      <c r="E274" s="49"/>
      <c r="F274" s="49"/>
      <c r="G274" s="49"/>
      <c r="H274" s="49"/>
      <c r="I274" s="127"/>
      <c r="J274" s="49"/>
      <c r="K274" s="49"/>
      <c r="L274" s="53"/>
    </row>
  </sheetData>
  <sheetProtection algorithmName="SHA-512" hashValue="tPSXegmITyIkBKzcBU8iMV7w6euAQuMlimRXKMAVL2xb2ASo1My4Xh8kWLJe3mobF5xdm8LN3podLlkgUxu9rA==" saltValue="578qG/gez0ooYAD4QKHusw==" spinCount="100000" sheet="1" objects="1" scenarios="1" formatColumns="0" formatRows="0" sort="0" autoFilter="0"/>
  <autoFilter ref="C86:K86"/>
  <mergeCells count="9">
    <mergeCell ref="E77:H77"/>
    <mergeCell ref="E79:H79"/>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86"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174"/>
  <sheetViews>
    <sheetView showGridLines="0" workbookViewId="0" topLeftCell="A1">
      <pane ySplit="1" topLeftCell="A26" activePane="bottomLeft" state="frozen"/>
      <selection pane="bottomLeft" activeCell="A1" sqref="A1"/>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03"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14"/>
      <c r="B1" s="248"/>
      <c r="C1" s="248"/>
      <c r="D1" s="247" t="s">
        <v>1</v>
      </c>
      <c r="E1" s="248"/>
      <c r="F1" s="249" t="s">
        <v>1538</v>
      </c>
      <c r="G1" s="374" t="s">
        <v>1539</v>
      </c>
      <c r="H1" s="374"/>
      <c r="I1" s="254"/>
      <c r="J1" s="249" t="s">
        <v>1540</v>
      </c>
      <c r="K1" s="247" t="s">
        <v>96</v>
      </c>
      <c r="L1" s="249" t="s">
        <v>1541</v>
      </c>
      <c r="M1" s="249"/>
      <c r="N1" s="249"/>
      <c r="O1" s="249"/>
      <c r="P1" s="249"/>
      <c r="Q1" s="249"/>
      <c r="R1" s="249"/>
      <c r="S1" s="249"/>
      <c r="T1" s="249"/>
      <c r="U1" s="245"/>
      <c r="V1" s="245"/>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row>
    <row r="2" spans="3:46" ht="36.95" customHeight="1">
      <c r="L2" s="334"/>
      <c r="M2" s="334"/>
      <c r="N2" s="334"/>
      <c r="O2" s="334"/>
      <c r="P2" s="334"/>
      <c r="Q2" s="334"/>
      <c r="R2" s="334"/>
      <c r="S2" s="334"/>
      <c r="T2" s="334"/>
      <c r="U2" s="334"/>
      <c r="V2" s="334"/>
      <c r="AT2" s="16" t="s">
        <v>89</v>
      </c>
    </row>
    <row r="3" spans="2:46" ht="6.95" customHeight="1">
      <c r="B3" s="17"/>
      <c r="C3" s="18"/>
      <c r="D3" s="18"/>
      <c r="E3" s="18"/>
      <c r="F3" s="18"/>
      <c r="G3" s="18"/>
      <c r="H3" s="18"/>
      <c r="I3" s="104"/>
      <c r="J3" s="18"/>
      <c r="K3" s="19"/>
      <c r="AT3" s="16" t="s">
        <v>83</v>
      </c>
    </row>
    <row r="4" spans="2:46" ht="36.95" customHeight="1">
      <c r="B4" s="20"/>
      <c r="C4" s="21"/>
      <c r="D4" s="22" t="s">
        <v>97</v>
      </c>
      <c r="E4" s="21"/>
      <c r="F4" s="21"/>
      <c r="G4" s="21"/>
      <c r="H4" s="21"/>
      <c r="I4" s="105"/>
      <c r="J4" s="21"/>
      <c r="K4" s="23"/>
      <c r="M4" s="24" t="s">
        <v>10</v>
      </c>
      <c r="AT4" s="16" t="s">
        <v>4</v>
      </c>
    </row>
    <row r="5" spans="2:11" ht="6.95" customHeight="1">
      <c r="B5" s="20"/>
      <c r="C5" s="21"/>
      <c r="D5" s="21"/>
      <c r="E5" s="21"/>
      <c r="F5" s="21"/>
      <c r="G5" s="21"/>
      <c r="H5" s="21"/>
      <c r="I5" s="105"/>
      <c r="J5" s="21"/>
      <c r="K5" s="23"/>
    </row>
    <row r="6" spans="2:11" ht="15">
      <c r="B6" s="20"/>
      <c r="C6" s="21"/>
      <c r="D6" s="29" t="s">
        <v>16</v>
      </c>
      <c r="E6" s="21"/>
      <c r="F6" s="21"/>
      <c r="G6" s="21"/>
      <c r="H6" s="21"/>
      <c r="I6" s="105"/>
      <c r="J6" s="21"/>
      <c r="K6" s="23"/>
    </row>
    <row r="7" spans="2:11" ht="20.45" customHeight="1">
      <c r="B7" s="20"/>
      <c r="C7" s="21"/>
      <c r="D7" s="21"/>
      <c r="E7" s="375" t="str">
        <f>'Rekapitulace stavby'!K6</f>
        <v>Šatny VPP Č. Lípa</v>
      </c>
      <c r="F7" s="366"/>
      <c r="G7" s="366"/>
      <c r="H7" s="366"/>
      <c r="I7" s="105"/>
      <c r="J7" s="21"/>
      <c r="K7" s="23"/>
    </row>
    <row r="8" spans="2:11" s="1" customFormat="1" ht="15">
      <c r="B8" s="33"/>
      <c r="C8" s="34"/>
      <c r="D8" s="29" t="s">
        <v>98</v>
      </c>
      <c r="E8" s="34"/>
      <c r="F8" s="34"/>
      <c r="G8" s="34"/>
      <c r="H8" s="34"/>
      <c r="I8" s="106"/>
      <c r="J8" s="34"/>
      <c r="K8" s="37"/>
    </row>
    <row r="9" spans="2:11" s="1" customFormat="1" ht="36.95" customHeight="1">
      <c r="B9" s="33"/>
      <c r="C9" s="34"/>
      <c r="D9" s="34"/>
      <c r="E9" s="376" t="s">
        <v>1150</v>
      </c>
      <c r="F9" s="350"/>
      <c r="G9" s="350"/>
      <c r="H9" s="350"/>
      <c r="I9" s="106"/>
      <c r="J9" s="34"/>
      <c r="K9" s="37"/>
    </row>
    <row r="10" spans="2:11" s="1" customFormat="1" ht="13.5">
      <c r="B10" s="33"/>
      <c r="C10" s="34"/>
      <c r="D10" s="34"/>
      <c r="E10" s="34"/>
      <c r="F10" s="34"/>
      <c r="G10" s="34"/>
      <c r="H10" s="34"/>
      <c r="I10" s="106"/>
      <c r="J10" s="34"/>
      <c r="K10" s="37"/>
    </row>
    <row r="11" spans="2:11" s="1" customFormat="1" ht="14.45" customHeight="1">
      <c r="B11" s="33"/>
      <c r="C11" s="34"/>
      <c r="D11" s="29" t="s">
        <v>19</v>
      </c>
      <c r="E11" s="34"/>
      <c r="F11" s="27" t="s">
        <v>20</v>
      </c>
      <c r="G11" s="34"/>
      <c r="H11" s="34"/>
      <c r="I11" s="107" t="s">
        <v>21</v>
      </c>
      <c r="J11" s="27" t="s">
        <v>20</v>
      </c>
      <c r="K11" s="37"/>
    </row>
    <row r="12" spans="2:11" s="1" customFormat="1" ht="14.45" customHeight="1">
      <c r="B12" s="33"/>
      <c r="C12" s="34"/>
      <c r="D12" s="29" t="s">
        <v>24</v>
      </c>
      <c r="E12" s="34"/>
      <c r="F12" s="27" t="s">
        <v>25</v>
      </c>
      <c r="G12" s="34"/>
      <c r="H12" s="34"/>
      <c r="I12" s="107" t="s">
        <v>26</v>
      </c>
      <c r="J12" s="108" t="str">
        <f>'Rekapitulace stavby'!AN8</f>
        <v>3. 10. 2016</v>
      </c>
      <c r="K12" s="37"/>
    </row>
    <row r="13" spans="2:11" s="1" customFormat="1" ht="10.9" customHeight="1">
      <c r="B13" s="33"/>
      <c r="C13" s="34"/>
      <c r="D13" s="34"/>
      <c r="E13" s="34"/>
      <c r="F13" s="34"/>
      <c r="G13" s="34"/>
      <c r="H13" s="34"/>
      <c r="I13" s="106"/>
      <c r="J13" s="34"/>
      <c r="K13" s="37"/>
    </row>
    <row r="14" spans="2:11" s="1" customFormat="1" ht="14.45" customHeight="1">
      <c r="B14" s="33"/>
      <c r="C14" s="34"/>
      <c r="D14" s="29" t="s">
        <v>30</v>
      </c>
      <c r="E14" s="34"/>
      <c r="F14" s="34"/>
      <c r="G14" s="34"/>
      <c r="H14" s="34"/>
      <c r="I14" s="107" t="s">
        <v>31</v>
      </c>
      <c r="J14" s="27" t="s">
        <v>20</v>
      </c>
      <c r="K14" s="37"/>
    </row>
    <row r="15" spans="2:11" s="1" customFormat="1" ht="18" customHeight="1">
      <c r="B15" s="33"/>
      <c r="C15" s="34"/>
      <c r="D15" s="34"/>
      <c r="E15" s="27" t="s">
        <v>32</v>
      </c>
      <c r="F15" s="34"/>
      <c r="G15" s="34"/>
      <c r="H15" s="34"/>
      <c r="I15" s="107" t="s">
        <v>33</v>
      </c>
      <c r="J15" s="27" t="s">
        <v>20</v>
      </c>
      <c r="K15" s="37"/>
    </row>
    <row r="16" spans="2:11" s="1" customFormat="1" ht="6.95" customHeight="1">
      <c r="B16" s="33"/>
      <c r="C16" s="34"/>
      <c r="D16" s="34"/>
      <c r="E16" s="34"/>
      <c r="F16" s="34"/>
      <c r="G16" s="34"/>
      <c r="H16" s="34"/>
      <c r="I16" s="106"/>
      <c r="J16" s="34"/>
      <c r="K16" s="37"/>
    </row>
    <row r="17" spans="2:11" s="1" customFormat="1" ht="14.45" customHeight="1">
      <c r="B17" s="33"/>
      <c r="C17" s="34"/>
      <c r="D17" s="29" t="s">
        <v>34</v>
      </c>
      <c r="E17" s="34"/>
      <c r="F17" s="34"/>
      <c r="G17" s="34"/>
      <c r="H17" s="34"/>
      <c r="I17" s="107" t="s">
        <v>31</v>
      </c>
      <c r="J17" s="27" t="str">
        <f>IF('Rekapitulace stavby'!AN13="Vyplň údaj","",IF('Rekapitulace stavby'!AN13="","",'Rekapitulace stavby'!AN13))</f>
        <v/>
      </c>
      <c r="K17" s="37"/>
    </row>
    <row r="18" spans="2:11" s="1" customFormat="1" ht="18" customHeight="1">
      <c r="B18" s="33"/>
      <c r="C18" s="34"/>
      <c r="D18" s="34"/>
      <c r="E18" s="27" t="str">
        <f>IF('Rekapitulace stavby'!E14="Vyplň údaj","",IF('Rekapitulace stavby'!E14="","",'Rekapitulace stavby'!E14))</f>
        <v/>
      </c>
      <c r="F18" s="34"/>
      <c r="G18" s="34"/>
      <c r="H18" s="34"/>
      <c r="I18" s="107" t="s">
        <v>33</v>
      </c>
      <c r="J18" s="27" t="str">
        <f>IF('Rekapitulace stavby'!AN14="Vyplň údaj","",IF('Rekapitulace stavby'!AN14="","",'Rekapitulace stavby'!AN14))</f>
        <v/>
      </c>
      <c r="K18" s="37"/>
    </row>
    <row r="19" spans="2:11" s="1" customFormat="1" ht="6.95" customHeight="1">
      <c r="B19" s="33"/>
      <c r="C19" s="34"/>
      <c r="D19" s="34"/>
      <c r="E19" s="34"/>
      <c r="F19" s="34"/>
      <c r="G19" s="34"/>
      <c r="H19" s="34"/>
      <c r="I19" s="106"/>
      <c r="J19" s="34"/>
      <c r="K19" s="37"/>
    </row>
    <row r="20" spans="2:11" s="1" customFormat="1" ht="14.45" customHeight="1">
      <c r="B20" s="33"/>
      <c r="C20" s="34"/>
      <c r="D20" s="29" t="s">
        <v>36</v>
      </c>
      <c r="E20" s="34"/>
      <c r="F20" s="34"/>
      <c r="G20" s="34"/>
      <c r="H20" s="34"/>
      <c r="I20" s="107" t="s">
        <v>31</v>
      </c>
      <c r="J20" s="27" t="str">
        <f>IF('Rekapitulace stavby'!AN16="","",'Rekapitulace stavby'!AN16)</f>
        <v/>
      </c>
      <c r="K20" s="37"/>
    </row>
    <row r="21" spans="2:11" s="1" customFormat="1" ht="18" customHeight="1">
      <c r="B21" s="33"/>
      <c r="C21" s="34"/>
      <c r="D21" s="34"/>
      <c r="E21" s="27" t="str">
        <f>IF('Rekapitulace stavby'!E17="","",'Rekapitulace stavby'!E17)</f>
        <v xml:space="preserve"> </v>
      </c>
      <c r="F21" s="34"/>
      <c r="G21" s="34"/>
      <c r="H21" s="34"/>
      <c r="I21" s="107" t="s">
        <v>33</v>
      </c>
      <c r="J21" s="27" t="str">
        <f>IF('Rekapitulace stavby'!AN17="","",'Rekapitulace stavby'!AN17)</f>
        <v/>
      </c>
      <c r="K21" s="37"/>
    </row>
    <row r="22" spans="2:11" s="1" customFormat="1" ht="6.95" customHeight="1">
      <c r="B22" s="33"/>
      <c r="C22" s="34"/>
      <c r="D22" s="34"/>
      <c r="E22" s="34"/>
      <c r="F22" s="34"/>
      <c r="G22" s="34"/>
      <c r="H22" s="34"/>
      <c r="I22" s="106"/>
      <c r="J22" s="34"/>
      <c r="K22" s="37"/>
    </row>
    <row r="23" spans="2:11" s="1" customFormat="1" ht="14.45" customHeight="1">
      <c r="B23" s="33"/>
      <c r="C23" s="34"/>
      <c r="D23" s="29" t="s">
        <v>39</v>
      </c>
      <c r="E23" s="34"/>
      <c r="F23" s="34"/>
      <c r="G23" s="34"/>
      <c r="H23" s="34"/>
      <c r="I23" s="106"/>
      <c r="J23" s="34"/>
      <c r="K23" s="37"/>
    </row>
    <row r="24" spans="2:11" s="6" customFormat="1" ht="20.45" customHeight="1">
      <c r="B24" s="109"/>
      <c r="C24" s="110"/>
      <c r="D24" s="110"/>
      <c r="E24" s="369" t="s">
        <v>20</v>
      </c>
      <c r="F24" s="377"/>
      <c r="G24" s="377"/>
      <c r="H24" s="377"/>
      <c r="I24" s="111"/>
      <c r="J24" s="110"/>
      <c r="K24" s="112"/>
    </row>
    <row r="25" spans="2:11" s="1" customFormat="1" ht="6.95" customHeight="1">
      <c r="B25" s="33"/>
      <c r="C25" s="34"/>
      <c r="D25" s="34"/>
      <c r="E25" s="34"/>
      <c r="F25" s="34"/>
      <c r="G25" s="34"/>
      <c r="H25" s="34"/>
      <c r="I25" s="106"/>
      <c r="J25" s="34"/>
      <c r="K25" s="37"/>
    </row>
    <row r="26" spans="2:11" s="1" customFormat="1" ht="6.95" customHeight="1">
      <c r="B26" s="33"/>
      <c r="C26" s="34"/>
      <c r="D26" s="78"/>
      <c r="E26" s="78"/>
      <c r="F26" s="78"/>
      <c r="G26" s="78"/>
      <c r="H26" s="78"/>
      <c r="I26" s="113"/>
      <c r="J26" s="78"/>
      <c r="K26" s="114"/>
    </row>
    <row r="27" spans="2:11" s="1" customFormat="1" ht="25.35" customHeight="1">
      <c r="B27" s="33"/>
      <c r="C27" s="34"/>
      <c r="D27" s="115" t="s">
        <v>41</v>
      </c>
      <c r="E27" s="34"/>
      <c r="F27" s="34"/>
      <c r="G27" s="34"/>
      <c r="H27" s="34"/>
      <c r="I27" s="106"/>
      <c r="J27" s="116">
        <f>ROUND(J86,2)</f>
        <v>0</v>
      </c>
      <c r="K27" s="37"/>
    </row>
    <row r="28" spans="2:11" s="1" customFormat="1" ht="6.95" customHeight="1">
      <c r="B28" s="33"/>
      <c r="C28" s="34"/>
      <c r="D28" s="78"/>
      <c r="E28" s="78"/>
      <c r="F28" s="78"/>
      <c r="G28" s="78"/>
      <c r="H28" s="78"/>
      <c r="I28" s="113"/>
      <c r="J28" s="78"/>
      <c r="K28" s="114"/>
    </row>
    <row r="29" spans="2:11" s="1" customFormat="1" ht="14.45" customHeight="1">
      <c r="B29" s="33"/>
      <c r="C29" s="34"/>
      <c r="D29" s="34"/>
      <c r="E29" s="34"/>
      <c r="F29" s="38" t="s">
        <v>43</v>
      </c>
      <c r="G29" s="34"/>
      <c r="H29" s="34"/>
      <c r="I29" s="117" t="s">
        <v>42</v>
      </c>
      <c r="J29" s="38" t="s">
        <v>44</v>
      </c>
      <c r="K29" s="37"/>
    </row>
    <row r="30" spans="2:11" s="1" customFormat="1" ht="14.45" customHeight="1">
      <c r="B30" s="33"/>
      <c r="C30" s="34"/>
      <c r="D30" s="41" t="s">
        <v>45</v>
      </c>
      <c r="E30" s="41" t="s">
        <v>46</v>
      </c>
      <c r="F30" s="118">
        <f>ROUND(SUM(BE86:BE173),2)</f>
        <v>0</v>
      </c>
      <c r="G30" s="34"/>
      <c r="H30" s="34"/>
      <c r="I30" s="119">
        <v>0.21</v>
      </c>
      <c r="J30" s="118">
        <f>ROUND(ROUND((SUM(BE86:BE173)),2)*I30,2)</f>
        <v>0</v>
      </c>
      <c r="K30" s="37"/>
    </row>
    <row r="31" spans="2:11" s="1" customFormat="1" ht="14.45" customHeight="1">
      <c r="B31" s="33"/>
      <c r="C31" s="34"/>
      <c r="D31" s="34"/>
      <c r="E31" s="41" t="s">
        <v>47</v>
      </c>
      <c r="F31" s="118">
        <f>ROUND(SUM(BF86:BF173),2)</f>
        <v>0</v>
      </c>
      <c r="G31" s="34"/>
      <c r="H31" s="34"/>
      <c r="I31" s="119">
        <v>0.15</v>
      </c>
      <c r="J31" s="118">
        <f>ROUND(ROUND((SUM(BF86:BF173)),2)*I31,2)</f>
        <v>0</v>
      </c>
      <c r="K31" s="37"/>
    </row>
    <row r="32" spans="2:11" s="1" customFormat="1" ht="14.45" customHeight="1" hidden="1">
      <c r="B32" s="33"/>
      <c r="C32" s="34"/>
      <c r="D32" s="34"/>
      <c r="E32" s="41" t="s">
        <v>48</v>
      </c>
      <c r="F32" s="118">
        <f>ROUND(SUM(BG86:BG173),2)</f>
        <v>0</v>
      </c>
      <c r="G32" s="34"/>
      <c r="H32" s="34"/>
      <c r="I32" s="119">
        <v>0.21</v>
      </c>
      <c r="J32" s="118">
        <v>0</v>
      </c>
      <c r="K32" s="37"/>
    </row>
    <row r="33" spans="2:11" s="1" customFormat="1" ht="14.45" customHeight="1" hidden="1">
      <c r="B33" s="33"/>
      <c r="C33" s="34"/>
      <c r="D33" s="34"/>
      <c r="E33" s="41" t="s">
        <v>49</v>
      </c>
      <c r="F33" s="118">
        <f>ROUND(SUM(BH86:BH173),2)</f>
        <v>0</v>
      </c>
      <c r="G33" s="34"/>
      <c r="H33" s="34"/>
      <c r="I33" s="119">
        <v>0.15</v>
      </c>
      <c r="J33" s="118">
        <v>0</v>
      </c>
      <c r="K33" s="37"/>
    </row>
    <row r="34" spans="2:11" s="1" customFormat="1" ht="14.45" customHeight="1" hidden="1">
      <c r="B34" s="33"/>
      <c r="C34" s="34"/>
      <c r="D34" s="34"/>
      <c r="E34" s="41" t="s">
        <v>50</v>
      </c>
      <c r="F34" s="118">
        <f>ROUND(SUM(BI86:BI173),2)</f>
        <v>0</v>
      </c>
      <c r="G34" s="34"/>
      <c r="H34" s="34"/>
      <c r="I34" s="119">
        <v>0</v>
      </c>
      <c r="J34" s="118">
        <v>0</v>
      </c>
      <c r="K34" s="37"/>
    </row>
    <row r="35" spans="2:11" s="1" customFormat="1" ht="6.95" customHeight="1">
      <c r="B35" s="33"/>
      <c r="C35" s="34"/>
      <c r="D35" s="34"/>
      <c r="E35" s="34"/>
      <c r="F35" s="34"/>
      <c r="G35" s="34"/>
      <c r="H35" s="34"/>
      <c r="I35" s="106"/>
      <c r="J35" s="34"/>
      <c r="K35" s="37"/>
    </row>
    <row r="36" spans="2:11" s="1" customFormat="1" ht="25.35" customHeight="1">
      <c r="B36" s="33"/>
      <c r="C36" s="120"/>
      <c r="D36" s="121" t="s">
        <v>51</v>
      </c>
      <c r="E36" s="72"/>
      <c r="F36" s="72"/>
      <c r="G36" s="122" t="s">
        <v>52</v>
      </c>
      <c r="H36" s="123" t="s">
        <v>53</v>
      </c>
      <c r="I36" s="124"/>
      <c r="J36" s="125">
        <f>SUM(J27:J34)</f>
        <v>0</v>
      </c>
      <c r="K36" s="126"/>
    </row>
    <row r="37" spans="2:11" s="1" customFormat="1" ht="14.45" customHeight="1">
      <c r="B37" s="48"/>
      <c r="C37" s="49"/>
      <c r="D37" s="49"/>
      <c r="E37" s="49"/>
      <c r="F37" s="49"/>
      <c r="G37" s="49"/>
      <c r="H37" s="49"/>
      <c r="I37" s="127"/>
      <c r="J37" s="49"/>
      <c r="K37" s="50"/>
    </row>
    <row r="41" spans="2:11" s="1" customFormat="1" ht="6.95" customHeight="1">
      <c r="B41" s="128"/>
      <c r="C41" s="129"/>
      <c r="D41" s="129"/>
      <c r="E41" s="129"/>
      <c r="F41" s="129"/>
      <c r="G41" s="129"/>
      <c r="H41" s="129"/>
      <c r="I41" s="130"/>
      <c r="J41" s="129"/>
      <c r="K41" s="131"/>
    </row>
    <row r="42" spans="2:11" s="1" customFormat="1" ht="36.95" customHeight="1">
      <c r="B42" s="33"/>
      <c r="C42" s="22" t="s">
        <v>100</v>
      </c>
      <c r="D42" s="34"/>
      <c r="E42" s="34"/>
      <c r="F42" s="34"/>
      <c r="G42" s="34"/>
      <c r="H42" s="34"/>
      <c r="I42" s="106"/>
      <c r="J42" s="34"/>
      <c r="K42" s="37"/>
    </row>
    <row r="43" spans="2:11" s="1" customFormat="1" ht="6.95" customHeight="1">
      <c r="B43" s="33"/>
      <c r="C43" s="34"/>
      <c r="D43" s="34"/>
      <c r="E43" s="34"/>
      <c r="F43" s="34"/>
      <c r="G43" s="34"/>
      <c r="H43" s="34"/>
      <c r="I43" s="106"/>
      <c r="J43" s="34"/>
      <c r="K43" s="37"/>
    </row>
    <row r="44" spans="2:11" s="1" customFormat="1" ht="14.45" customHeight="1">
      <c r="B44" s="33"/>
      <c r="C44" s="29" t="s">
        <v>16</v>
      </c>
      <c r="D44" s="34"/>
      <c r="E44" s="34"/>
      <c r="F44" s="34"/>
      <c r="G44" s="34"/>
      <c r="H44" s="34"/>
      <c r="I44" s="106"/>
      <c r="J44" s="34"/>
      <c r="K44" s="37"/>
    </row>
    <row r="45" spans="2:11" s="1" customFormat="1" ht="20.45" customHeight="1">
      <c r="B45" s="33"/>
      <c r="C45" s="34"/>
      <c r="D45" s="34"/>
      <c r="E45" s="375" t="str">
        <f>E7</f>
        <v>Šatny VPP Č. Lípa</v>
      </c>
      <c r="F45" s="350"/>
      <c r="G45" s="350"/>
      <c r="H45" s="350"/>
      <c r="I45" s="106"/>
      <c r="J45" s="34"/>
      <c r="K45" s="37"/>
    </row>
    <row r="46" spans="2:11" s="1" customFormat="1" ht="14.45" customHeight="1">
      <c r="B46" s="33"/>
      <c r="C46" s="29" t="s">
        <v>98</v>
      </c>
      <c r="D46" s="34"/>
      <c r="E46" s="34"/>
      <c r="F46" s="34"/>
      <c r="G46" s="34"/>
      <c r="H46" s="34"/>
      <c r="I46" s="106"/>
      <c r="J46" s="34"/>
      <c r="K46" s="37"/>
    </row>
    <row r="47" spans="2:11" s="1" customFormat="1" ht="22.15" customHeight="1">
      <c r="B47" s="33"/>
      <c r="C47" s="34"/>
      <c r="D47" s="34"/>
      <c r="E47" s="376" t="str">
        <f>E9</f>
        <v>20161003c - UT a VZT</v>
      </c>
      <c r="F47" s="350"/>
      <c r="G47" s="350"/>
      <c r="H47" s="350"/>
      <c r="I47" s="106"/>
      <c r="J47" s="34"/>
      <c r="K47" s="37"/>
    </row>
    <row r="48" spans="2:11" s="1" customFormat="1" ht="6.95" customHeight="1">
      <c r="B48" s="33"/>
      <c r="C48" s="34"/>
      <c r="D48" s="34"/>
      <c r="E48" s="34"/>
      <c r="F48" s="34"/>
      <c r="G48" s="34"/>
      <c r="H48" s="34"/>
      <c r="I48" s="106"/>
      <c r="J48" s="34"/>
      <c r="K48" s="37"/>
    </row>
    <row r="49" spans="2:11" s="1" customFormat="1" ht="18" customHeight="1">
      <c r="B49" s="33"/>
      <c r="C49" s="29" t="s">
        <v>24</v>
      </c>
      <c r="D49" s="34"/>
      <c r="E49" s="34"/>
      <c r="F49" s="27" t="str">
        <f>F12</f>
        <v>Č. Lípa</v>
      </c>
      <c r="G49" s="34"/>
      <c r="H49" s="34"/>
      <c r="I49" s="107" t="s">
        <v>26</v>
      </c>
      <c r="J49" s="108" t="str">
        <f>IF(J12="","",J12)</f>
        <v>3. 10. 2016</v>
      </c>
      <c r="K49" s="37"/>
    </row>
    <row r="50" spans="2:11" s="1" customFormat="1" ht="6.95" customHeight="1">
      <c r="B50" s="33"/>
      <c r="C50" s="34"/>
      <c r="D50" s="34"/>
      <c r="E50" s="34"/>
      <c r="F50" s="34"/>
      <c r="G50" s="34"/>
      <c r="H50" s="34"/>
      <c r="I50" s="106"/>
      <c r="J50" s="34"/>
      <c r="K50" s="37"/>
    </row>
    <row r="51" spans="2:11" s="1" customFormat="1" ht="15">
      <c r="B51" s="33"/>
      <c r="C51" s="29" t="s">
        <v>30</v>
      </c>
      <c r="D51" s="34"/>
      <c r="E51" s="34"/>
      <c r="F51" s="27" t="str">
        <f>E15</f>
        <v>Město Č. Lípa</v>
      </c>
      <c r="G51" s="34"/>
      <c r="H51" s="34"/>
      <c r="I51" s="107" t="s">
        <v>36</v>
      </c>
      <c r="J51" s="27" t="str">
        <f>E21</f>
        <v xml:space="preserve"> </v>
      </c>
      <c r="K51" s="37"/>
    </row>
    <row r="52" spans="2:11" s="1" customFormat="1" ht="14.45" customHeight="1">
      <c r="B52" s="33"/>
      <c r="C52" s="29" t="s">
        <v>34</v>
      </c>
      <c r="D52" s="34"/>
      <c r="E52" s="34"/>
      <c r="F52" s="27" t="str">
        <f>IF(E18="","",E18)</f>
        <v/>
      </c>
      <c r="G52" s="34"/>
      <c r="H52" s="34"/>
      <c r="I52" s="106"/>
      <c r="J52" s="34"/>
      <c r="K52" s="37"/>
    </row>
    <row r="53" spans="2:11" s="1" customFormat="1" ht="10.35" customHeight="1">
      <c r="B53" s="33"/>
      <c r="C53" s="34"/>
      <c r="D53" s="34"/>
      <c r="E53" s="34"/>
      <c r="F53" s="34"/>
      <c r="G53" s="34"/>
      <c r="H53" s="34"/>
      <c r="I53" s="106"/>
      <c r="J53" s="34"/>
      <c r="K53" s="37"/>
    </row>
    <row r="54" spans="2:11" s="1" customFormat="1" ht="29.25" customHeight="1">
      <c r="B54" s="33"/>
      <c r="C54" s="132" t="s">
        <v>101</v>
      </c>
      <c r="D54" s="120"/>
      <c r="E54" s="120"/>
      <c r="F54" s="120"/>
      <c r="G54" s="120"/>
      <c r="H54" s="120"/>
      <c r="I54" s="133"/>
      <c r="J54" s="134" t="s">
        <v>102</v>
      </c>
      <c r="K54" s="135"/>
    </row>
    <row r="55" spans="2:11" s="1" customFormat="1" ht="10.35" customHeight="1">
      <c r="B55" s="33"/>
      <c r="C55" s="34"/>
      <c r="D55" s="34"/>
      <c r="E55" s="34"/>
      <c r="F55" s="34"/>
      <c r="G55" s="34"/>
      <c r="H55" s="34"/>
      <c r="I55" s="106"/>
      <c r="J55" s="34"/>
      <c r="K55" s="37"/>
    </row>
    <row r="56" spans="2:47" s="1" customFormat="1" ht="29.25" customHeight="1">
      <c r="B56" s="33"/>
      <c r="C56" s="136" t="s">
        <v>103</v>
      </c>
      <c r="D56" s="34"/>
      <c r="E56" s="34"/>
      <c r="F56" s="34"/>
      <c r="G56" s="34"/>
      <c r="H56" s="34"/>
      <c r="I56" s="106"/>
      <c r="J56" s="116">
        <f>J86</f>
        <v>0</v>
      </c>
      <c r="K56" s="37"/>
      <c r="AU56" s="16" t="s">
        <v>104</v>
      </c>
    </row>
    <row r="57" spans="2:11" s="7" customFormat="1" ht="24.95" customHeight="1">
      <c r="B57" s="137"/>
      <c r="C57" s="138"/>
      <c r="D57" s="139" t="s">
        <v>114</v>
      </c>
      <c r="E57" s="140"/>
      <c r="F57" s="140"/>
      <c r="G57" s="140"/>
      <c r="H57" s="140"/>
      <c r="I57" s="141"/>
      <c r="J57" s="142">
        <f>J87</f>
        <v>0</v>
      </c>
      <c r="K57" s="143"/>
    </row>
    <row r="58" spans="2:11" s="8" customFormat="1" ht="19.9" customHeight="1">
      <c r="B58" s="144"/>
      <c r="C58" s="145"/>
      <c r="D58" s="146" t="s">
        <v>116</v>
      </c>
      <c r="E58" s="147"/>
      <c r="F58" s="147"/>
      <c r="G58" s="147"/>
      <c r="H58" s="147"/>
      <c r="I58" s="148"/>
      <c r="J58" s="149">
        <f>J88</f>
        <v>0</v>
      </c>
      <c r="K58" s="150"/>
    </row>
    <row r="59" spans="2:11" s="8" customFormat="1" ht="19.9" customHeight="1">
      <c r="B59" s="144"/>
      <c r="C59" s="145"/>
      <c r="D59" s="146" t="s">
        <v>117</v>
      </c>
      <c r="E59" s="147"/>
      <c r="F59" s="147"/>
      <c r="G59" s="147"/>
      <c r="H59" s="147"/>
      <c r="I59" s="148"/>
      <c r="J59" s="149">
        <f>J92</f>
        <v>0</v>
      </c>
      <c r="K59" s="150"/>
    </row>
    <row r="60" spans="2:11" s="8" customFormat="1" ht="19.9" customHeight="1">
      <c r="B60" s="144"/>
      <c r="C60" s="145"/>
      <c r="D60" s="146" t="s">
        <v>1151</v>
      </c>
      <c r="E60" s="147"/>
      <c r="F60" s="147"/>
      <c r="G60" s="147"/>
      <c r="H60" s="147"/>
      <c r="I60" s="148"/>
      <c r="J60" s="149">
        <f>J97</f>
        <v>0</v>
      </c>
      <c r="K60" s="150"/>
    </row>
    <row r="61" spans="2:11" s="8" customFormat="1" ht="19.9" customHeight="1">
      <c r="B61" s="144"/>
      <c r="C61" s="145"/>
      <c r="D61" s="146" t="s">
        <v>1152</v>
      </c>
      <c r="E61" s="147"/>
      <c r="F61" s="147"/>
      <c r="G61" s="147"/>
      <c r="H61" s="147"/>
      <c r="I61" s="148"/>
      <c r="J61" s="149">
        <f>J110</f>
        <v>0</v>
      </c>
      <c r="K61" s="150"/>
    </row>
    <row r="62" spans="2:11" s="8" customFormat="1" ht="19.9" customHeight="1">
      <c r="B62" s="144"/>
      <c r="C62" s="145"/>
      <c r="D62" s="146" t="s">
        <v>1153</v>
      </c>
      <c r="E62" s="147"/>
      <c r="F62" s="147"/>
      <c r="G62" s="147"/>
      <c r="H62" s="147"/>
      <c r="I62" s="148"/>
      <c r="J62" s="149">
        <f>J120</f>
        <v>0</v>
      </c>
      <c r="K62" s="150"/>
    </row>
    <row r="63" spans="2:11" s="8" customFormat="1" ht="19.9" customHeight="1">
      <c r="B63" s="144"/>
      <c r="C63" s="145"/>
      <c r="D63" s="146" t="s">
        <v>1154</v>
      </c>
      <c r="E63" s="147"/>
      <c r="F63" s="147"/>
      <c r="G63" s="147"/>
      <c r="H63" s="147"/>
      <c r="I63" s="148"/>
      <c r="J63" s="149">
        <f>J138</f>
        <v>0</v>
      </c>
      <c r="K63" s="150"/>
    </row>
    <row r="64" spans="2:11" s="8" customFormat="1" ht="19.9" customHeight="1">
      <c r="B64" s="144"/>
      <c r="C64" s="145"/>
      <c r="D64" s="146" t="s">
        <v>121</v>
      </c>
      <c r="E64" s="147"/>
      <c r="F64" s="147"/>
      <c r="G64" s="147"/>
      <c r="H64" s="147"/>
      <c r="I64" s="148"/>
      <c r="J64" s="149">
        <f>J166</f>
        <v>0</v>
      </c>
      <c r="K64" s="150"/>
    </row>
    <row r="65" spans="2:11" s="7" customFormat="1" ht="24.95" customHeight="1">
      <c r="B65" s="137"/>
      <c r="C65" s="138"/>
      <c r="D65" s="139" t="s">
        <v>1155</v>
      </c>
      <c r="E65" s="140"/>
      <c r="F65" s="140"/>
      <c r="G65" s="140"/>
      <c r="H65" s="140"/>
      <c r="I65" s="141"/>
      <c r="J65" s="142">
        <f>J170</f>
        <v>0</v>
      </c>
      <c r="K65" s="143"/>
    </row>
    <row r="66" spans="2:11" s="8" customFormat="1" ht="19.9" customHeight="1">
      <c r="B66" s="144"/>
      <c r="C66" s="145"/>
      <c r="D66" s="146" t="s">
        <v>1156</v>
      </c>
      <c r="E66" s="147"/>
      <c r="F66" s="147"/>
      <c r="G66" s="147"/>
      <c r="H66" s="147"/>
      <c r="I66" s="148"/>
      <c r="J66" s="149">
        <f>J171</f>
        <v>0</v>
      </c>
      <c r="K66" s="150"/>
    </row>
    <row r="67" spans="2:11" s="1" customFormat="1" ht="21.75" customHeight="1">
      <c r="B67" s="33"/>
      <c r="C67" s="34"/>
      <c r="D67" s="34"/>
      <c r="E67" s="34"/>
      <c r="F67" s="34"/>
      <c r="G67" s="34"/>
      <c r="H67" s="34"/>
      <c r="I67" s="106"/>
      <c r="J67" s="34"/>
      <c r="K67" s="37"/>
    </row>
    <row r="68" spans="2:11" s="1" customFormat="1" ht="6.95" customHeight="1">
      <c r="B68" s="48"/>
      <c r="C68" s="49"/>
      <c r="D68" s="49"/>
      <c r="E68" s="49"/>
      <c r="F68" s="49"/>
      <c r="G68" s="49"/>
      <c r="H68" s="49"/>
      <c r="I68" s="127"/>
      <c r="J68" s="49"/>
      <c r="K68" s="50"/>
    </row>
    <row r="72" spans="2:12" s="1" customFormat="1" ht="6.95" customHeight="1">
      <c r="B72" s="51"/>
      <c r="C72" s="52"/>
      <c r="D72" s="52"/>
      <c r="E72" s="52"/>
      <c r="F72" s="52"/>
      <c r="G72" s="52"/>
      <c r="H72" s="52"/>
      <c r="I72" s="130"/>
      <c r="J72" s="52"/>
      <c r="K72" s="52"/>
      <c r="L72" s="53"/>
    </row>
    <row r="73" spans="2:12" s="1" customFormat="1" ht="36.95" customHeight="1">
      <c r="B73" s="33"/>
      <c r="C73" s="54" t="s">
        <v>127</v>
      </c>
      <c r="D73" s="55"/>
      <c r="E73" s="55"/>
      <c r="F73" s="55"/>
      <c r="G73" s="55"/>
      <c r="H73" s="55"/>
      <c r="I73" s="151"/>
      <c r="J73" s="55"/>
      <c r="K73" s="55"/>
      <c r="L73" s="53"/>
    </row>
    <row r="74" spans="2:12" s="1" customFormat="1" ht="6.95" customHeight="1">
      <c r="B74" s="33"/>
      <c r="C74" s="55"/>
      <c r="D74" s="55"/>
      <c r="E74" s="55"/>
      <c r="F74" s="55"/>
      <c r="G74" s="55"/>
      <c r="H74" s="55"/>
      <c r="I74" s="151"/>
      <c r="J74" s="55"/>
      <c r="K74" s="55"/>
      <c r="L74" s="53"/>
    </row>
    <row r="75" spans="2:12" s="1" customFormat="1" ht="14.45" customHeight="1">
      <c r="B75" s="33"/>
      <c r="C75" s="57" t="s">
        <v>16</v>
      </c>
      <c r="D75" s="55"/>
      <c r="E75" s="55"/>
      <c r="F75" s="55"/>
      <c r="G75" s="55"/>
      <c r="H75" s="55"/>
      <c r="I75" s="151"/>
      <c r="J75" s="55"/>
      <c r="K75" s="55"/>
      <c r="L75" s="53"/>
    </row>
    <row r="76" spans="2:12" s="1" customFormat="1" ht="20.45" customHeight="1">
      <c r="B76" s="33"/>
      <c r="C76" s="55"/>
      <c r="D76" s="55"/>
      <c r="E76" s="373" t="str">
        <f>E7</f>
        <v>Šatny VPP Č. Lípa</v>
      </c>
      <c r="F76" s="343"/>
      <c r="G76" s="343"/>
      <c r="H76" s="343"/>
      <c r="I76" s="151"/>
      <c r="J76" s="55"/>
      <c r="K76" s="55"/>
      <c r="L76" s="53"/>
    </row>
    <row r="77" spans="2:12" s="1" customFormat="1" ht="14.45" customHeight="1">
      <c r="B77" s="33"/>
      <c r="C77" s="57" t="s">
        <v>98</v>
      </c>
      <c r="D77" s="55"/>
      <c r="E77" s="55"/>
      <c r="F77" s="55"/>
      <c r="G77" s="55"/>
      <c r="H77" s="55"/>
      <c r="I77" s="151"/>
      <c r="J77" s="55"/>
      <c r="K77" s="55"/>
      <c r="L77" s="53"/>
    </row>
    <row r="78" spans="2:12" s="1" customFormat="1" ht="22.15" customHeight="1">
      <c r="B78" s="33"/>
      <c r="C78" s="55"/>
      <c r="D78" s="55"/>
      <c r="E78" s="340" t="str">
        <f>E9</f>
        <v>20161003c - UT a VZT</v>
      </c>
      <c r="F78" s="343"/>
      <c r="G78" s="343"/>
      <c r="H78" s="343"/>
      <c r="I78" s="151"/>
      <c r="J78" s="55"/>
      <c r="K78" s="55"/>
      <c r="L78" s="53"/>
    </row>
    <row r="79" spans="2:12" s="1" customFormat="1" ht="6.95" customHeight="1">
      <c r="B79" s="33"/>
      <c r="C79" s="55"/>
      <c r="D79" s="55"/>
      <c r="E79" s="55"/>
      <c r="F79" s="55"/>
      <c r="G79" s="55"/>
      <c r="H79" s="55"/>
      <c r="I79" s="151"/>
      <c r="J79" s="55"/>
      <c r="K79" s="55"/>
      <c r="L79" s="53"/>
    </row>
    <row r="80" spans="2:12" s="1" customFormat="1" ht="18" customHeight="1">
      <c r="B80" s="33"/>
      <c r="C80" s="57" t="s">
        <v>24</v>
      </c>
      <c r="D80" s="55"/>
      <c r="E80" s="55"/>
      <c r="F80" s="152" t="str">
        <f>F12</f>
        <v>Č. Lípa</v>
      </c>
      <c r="G80" s="55"/>
      <c r="H80" s="55"/>
      <c r="I80" s="153" t="s">
        <v>26</v>
      </c>
      <c r="J80" s="65" t="str">
        <f>IF(J12="","",J12)</f>
        <v>3. 10. 2016</v>
      </c>
      <c r="K80" s="55"/>
      <c r="L80" s="53"/>
    </row>
    <row r="81" spans="2:12" s="1" customFormat="1" ht="6.95" customHeight="1">
      <c r="B81" s="33"/>
      <c r="C81" s="55"/>
      <c r="D81" s="55"/>
      <c r="E81" s="55"/>
      <c r="F81" s="55"/>
      <c r="G81" s="55"/>
      <c r="H81" s="55"/>
      <c r="I81" s="151"/>
      <c r="J81" s="55"/>
      <c r="K81" s="55"/>
      <c r="L81" s="53"/>
    </row>
    <row r="82" spans="2:12" s="1" customFormat="1" ht="15">
      <c r="B82" s="33"/>
      <c r="C82" s="57" t="s">
        <v>30</v>
      </c>
      <c r="D82" s="55"/>
      <c r="E82" s="55"/>
      <c r="F82" s="152" t="str">
        <f>E15</f>
        <v>Město Č. Lípa</v>
      </c>
      <c r="G82" s="55"/>
      <c r="H82" s="55"/>
      <c r="I82" s="153" t="s">
        <v>36</v>
      </c>
      <c r="J82" s="152" t="str">
        <f>E21</f>
        <v xml:space="preserve"> </v>
      </c>
      <c r="K82" s="55"/>
      <c r="L82" s="53"/>
    </row>
    <row r="83" spans="2:12" s="1" customFormat="1" ht="14.45" customHeight="1">
      <c r="B83" s="33"/>
      <c r="C83" s="57" t="s">
        <v>34</v>
      </c>
      <c r="D83" s="55"/>
      <c r="E83" s="55"/>
      <c r="F83" s="152" t="str">
        <f>IF(E18="","",E18)</f>
        <v/>
      </c>
      <c r="G83" s="55"/>
      <c r="H83" s="55"/>
      <c r="I83" s="151"/>
      <c r="J83" s="55"/>
      <c r="K83" s="55"/>
      <c r="L83" s="53"/>
    </row>
    <row r="84" spans="2:12" s="1" customFormat="1" ht="10.35" customHeight="1">
      <c r="B84" s="33"/>
      <c r="C84" s="55"/>
      <c r="D84" s="55"/>
      <c r="E84" s="55"/>
      <c r="F84" s="55"/>
      <c r="G84" s="55"/>
      <c r="H84" s="55"/>
      <c r="I84" s="151"/>
      <c r="J84" s="55"/>
      <c r="K84" s="55"/>
      <c r="L84" s="53"/>
    </row>
    <row r="85" spans="2:20" s="9" customFormat="1" ht="29.25" customHeight="1">
      <c r="B85" s="154"/>
      <c r="C85" s="155" t="s">
        <v>128</v>
      </c>
      <c r="D85" s="156" t="s">
        <v>60</v>
      </c>
      <c r="E85" s="156" t="s">
        <v>56</v>
      </c>
      <c r="F85" s="156" t="s">
        <v>129</v>
      </c>
      <c r="G85" s="156" t="s">
        <v>130</v>
      </c>
      <c r="H85" s="156" t="s">
        <v>131</v>
      </c>
      <c r="I85" s="157" t="s">
        <v>132</v>
      </c>
      <c r="J85" s="156" t="s">
        <v>102</v>
      </c>
      <c r="K85" s="158" t="s">
        <v>133</v>
      </c>
      <c r="L85" s="159"/>
      <c r="M85" s="74" t="s">
        <v>134</v>
      </c>
      <c r="N85" s="75" t="s">
        <v>45</v>
      </c>
      <c r="O85" s="75" t="s">
        <v>135</v>
      </c>
      <c r="P85" s="75" t="s">
        <v>136</v>
      </c>
      <c r="Q85" s="75" t="s">
        <v>137</v>
      </c>
      <c r="R85" s="75" t="s">
        <v>138</v>
      </c>
      <c r="S85" s="75" t="s">
        <v>139</v>
      </c>
      <c r="T85" s="76" t="s">
        <v>140</v>
      </c>
    </row>
    <row r="86" spans="2:63" s="1" customFormat="1" ht="29.25" customHeight="1">
      <c r="B86" s="33"/>
      <c r="C86" s="80" t="s">
        <v>103</v>
      </c>
      <c r="D86" s="55"/>
      <c r="E86" s="55"/>
      <c r="F86" s="55"/>
      <c r="G86" s="55"/>
      <c r="H86" s="55"/>
      <c r="I86" s="151"/>
      <c r="J86" s="160">
        <f>BK86</f>
        <v>0</v>
      </c>
      <c r="K86" s="55"/>
      <c r="L86" s="53"/>
      <c r="M86" s="77"/>
      <c r="N86" s="78"/>
      <c r="O86" s="78"/>
      <c r="P86" s="161">
        <f>P87+P170</f>
        <v>0</v>
      </c>
      <c r="Q86" s="78"/>
      <c r="R86" s="161">
        <f>R87+R170</f>
        <v>1.2435774</v>
      </c>
      <c r="S86" s="78"/>
      <c r="T86" s="162">
        <f>T87+T170</f>
        <v>1.00539</v>
      </c>
      <c r="AT86" s="16" t="s">
        <v>74</v>
      </c>
      <c r="AU86" s="16" t="s">
        <v>104</v>
      </c>
      <c r="BK86" s="163">
        <f>BK87+BK170</f>
        <v>0</v>
      </c>
    </row>
    <row r="87" spans="2:63" s="10" customFormat="1" ht="37.35" customHeight="1">
      <c r="B87" s="164"/>
      <c r="C87" s="165"/>
      <c r="D87" s="166" t="s">
        <v>74</v>
      </c>
      <c r="E87" s="167" t="s">
        <v>415</v>
      </c>
      <c r="F87" s="167" t="s">
        <v>416</v>
      </c>
      <c r="G87" s="165"/>
      <c r="H87" s="165"/>
      <c r="I87" s="168"/>
      <c r="J87" s="169">
        <f>BK87</f>
        <v>0</v>
      </c>
      <c r="K87" s="165"/>
      <c r="L87" s="170"/>
      <c r="M87" s="171"/>
      <c r="N87" s="172"/>
      <c r="O87" s="172"/>
      <c r="P87" s="173">
        <f>P88+P92+P97+P110+P120+P138+P166</f>
        <v>0</v>
      </c>
      <c r="Q87" s="172"/>
      <c r="R87" s="173">
        <f>R88+R92+R97+R110+R120+R138+R166</f>
        <v>1.2435774</v>
      </c>
      <c r="S87" s="172"/>
      <c r="T87" s="174">
        <f>T88+T92+T97+T110+T120+T138+T166</f>
        <v>1.00539</v>
      </c>
      <c r="AR87" s="175" t="s">
        <v>83</v>
      </c>
      <c r="AT87" s="176" t="s">
        <v>74</v>
      </c>
      <c r="AU87" s="176" t="s">
        <v>75</v>
      </c>
      <c r="AY87" s="175" t="s">
        <v>143</v>
      </c>
      <c r="BK87" s="177">
        <f>BK88+BK92+BK97+BK110+BK120+BK138+BK166</f>
        <v>0</v>
      </c>
    </row>
    <row r="88" spans="2:63" s="10" customFormat="1" ht="19.9" customHeight="1">
      <c r="B88" s="164"/>
      <c r="C88" s="165"/>
      <c r="D88" s="178" t="s">
        <v>74</v>
      </c>
      <c r="E88" s="179" t="s">
        <v>457</v>
      </c>
      <c r="F88" s="179" t="s">
        <v>458</v>
      </c>
      <c r="G88" s="165"/>
      <c r="H88" s="165"/>
      <c r="I88" s="168"/>
      <c r="J88" s="180">
        <f>BK88</f>
        <v>0</v>
      </c>
      <c r="K88" s="165"/>
      <c r="L88" s="170"/>
      <c r="M88" s="171"/>
      <c r="N88" s="172"/>
      <c r="O88" s="172"/>
      <c r="P88" s="173">
        <f>SUM(P89:P91)</f>
        <v>0</v>
      </c>
      <c r="Q88" s="172"/>
      <c r="R88" s="173">
        <f>SUM(R89:R91)</f>
        <v>0.18724739999999998</v>
      </c>
      <c r="S88" s="172"/>
      <c r="T88" s="174">
        <f>SUM(T89:T91)</f>
        <v>0</v>
      </c>
      <c r="AR88" s="175" t="s">
        <v>83</v>
      </c>
      <c r="AT88" s="176" t="s">
        <v>74</v>
      </c>
      <c r="AU88" s="176" t="s">
        <v>23</v>
      </c>
      <c r="AY88" s="175" t="s">
        <v>143</v>
      </c>
      <c r="BK88" s="177">
        <f>SUM(BK89:BK91)</f>
        <v>0</v>
      </c>
    </row>
    <row r="89" spans="2:65" s="1" customFormat="1" ht="51.6" customHeight="1">
      <c r="B89" s="33"/>
      <c r="C89" s="181" t="s">
        <v>23</v>
      </c>
      <c r="D89" s="181" t="s">
        <v>145</v>
      </c>
      <c r="E89" s="182" t="s">
        <v>1157</v>
      </c>
      <c r="F89" s="183" t="s">
        <v>1158</v>
      </c>
      <c r="G89" s="184" t="s">
        <v>148</v>
      </c>
      <c r="H89" s="185">
        <v>35.94</v>
      </c>
      <c r="I89" s="186"/>
      <c r="J89" s="187">
        <f>ROUND(I89*H89,2)</f>
        <v>0</v>
      </c>
      <c r="K89" s="183" t="s">
        <v>149</v>
      </c>
      <c r="L89" s="53"/>
      <c r="M89" s="188" t="s">
        <v>20</v>
      </c>
      <c r="N89" s="189" t="s">
        <v>46</v>
      </c>
      <c r="O89" s="34"/>
      <c r="P89" s="190">
        <f>O89*H89</f>
        <v>0</v>
      </c>
      <c r="Q89" s="190">
        <v>0.00131</v>
      </c>
      <c r="R89" s="190">
        <f>Q89*H89</f>
        <v>0.047081399999999995</v>
      </c>
      <c r="S89" s="190">
        <v>0</v>
      </c>
      <c r="T89" s="191">
        <f>S89*H89</f>
        <v>0</v>
      </c>
      <c r="AR89" s="16" t="s">
        <v>235</v>
      </c>
      <c r="AT89" s="16" t="s">
        <v>145</v>
      </c>
      <c r="AU89" s="16" t="s">
        <v>83</v>
      </c>
      <c r="AY89" s="16" t="s">
        <v>143</v>
      </c>
      <c r="BE89" s="192">
        <f>IF(N89="základní",J89,0)</f>
        <v>0</v>
      </c>
      <c r="BF89" s="192">
        <f>IF(N89="snížená",J89,0)</f>
        <v>0</v>
      </c>
      <c r="BG89" s="192">
        <f>IF(N89="zákl. přenesená",J89,0)</f>
        <v>0</v>
      </c>
      <c r="BH89" s="192">
        <f>IF(N89="sníž. přenesená",J89,0)</f>
        <v>0</v>
      </c>
      <c r="BI89" s="192">
        <f>IF(N89="nulová",J89,0)</f>
        <v>0</v>
      </c>
      <c r="BJ89" s="16" t="s">
        <v>23</v>
      </c>
      <c r="BK89" s="192">
        <f>ROUND(I89*H89,2)</f>
        <v>0</v>
      </c>
      <c r="BL89" s="16" t="s">
        <v>235</v>
      </c>
      <c r="BM89" s="16" t="s">
        <v>1159</v>
      </c>
    </row>
    <row r="90" spans="2:51" s="11" customFormat="1" ht="13.5">
      <c r="B90" s="197"/>
      <c r="C90" s="198"/>
      <c r="D90" s="193" t="s">
        <v>158</v>
      </c>
      <c r="E90" s="199" t="s">
        <v>20</v>
      </c>
      <c r="F90" s="200" t="s">
        <v>1160</v>
      </c>
      <c r="G90" s="198"/>
      <c r="H90" s="201">
        <v>35.94</v>
      </c>
      <c r="I90" s="202"/>
      <c r="J90" s="198"/>
      <c r="K90" s="198"/>
      <c r="L90" s="203"/>
      <c r="M90" s="204"/>
      <c r="N90" s="205"/>
      <c r="O90" s="205"/>
      <c r="P90" s="205"/>
      <c r="Q90" s="205"/>
      <c r="R90" s="205"/>
      <c r="S90" s="205"/>
      <c r="T90" s="206"/>
      <c r="AT90" s="207" t="s">
        <v>158</v>
      </c>
      <c r="AU90" s="207" t="s">
        <v>83</v>
      </c>
      <c r="AV90" s="11" t="s">
        <v>83</v>
      </c>
      <c r="AW90" s="11" t="s">
        <v>38</v>
      </c>
      <c r="AX90" s="11" t="s">
        <v>23</v>
      </c>
      <c r="AY90" s="207" t="s">
        <v>143</v>
      </c>
    </row>
    <row r="91" spans="2:65" s="1" customFormat="1" ht="20.45" customHeight="1">
      <c r="B91" s="33"/>
      <c r="C91" s="223" t="s">
        <v>83</v>
      </c>
      <c r="D91" s="223" t="s">
        <v>249</v>
      </c>
      <c r="E91" s="224" t="s">
        <v>1161</v>
      </c>
      <c r="F91" s="225" t="s">
        <v>1162</v>
      </c>
      <c r="G91" s="226" t="s">
        <v>148</v>
      </c>
      <c r="H91" s="227">
        <v>35.94</v>
      </c>
      <c r="I91" s="228"/>
      <c r="J91" s="229">
        <f>ROUND(I91*H91,2)</f>
        <v>0</v>
      </c>
      <c r="K91" s="225" t="s">
        <v>149</v>
      </c>
      <c r="L91" s="230"/>
      <c r="M91" s="231" t="s">
        <v>20</v>
      </c>
      <c r="N91" s="232" t="s">
        <v>46</v>
      </c>
      <c r="O91" s="34"/>
      <c r="P91" s="190">
        <f>O91*H91</f>
        <v>0</v>
      </c>
      <c r="Q91" s="190">
        <v>0.0039</v>
      </c>
      <c r="R91" s="190">
        <f>Q91*H91</f>
        <v>0.14016599999999999</v>
      </c>
      <c r="S91" s="190">
        <v>0</v>
      </c>
      <c r="T91" s="191">
        <f>S91*H91</f>
        <v>0</v>
      </c>
      <c r="AR91" s="16" t="s">
        <v>325</v>
      </c>
      <c r="AT91" s="16" t="s">
        <v>249</v>
      </c>
      <c r="AU91" s="16" t="s">
        <v>83</v>
      </c>
      <c r="AY91" s="16" t="s">
        <v>143</v>
      </c>
      <c r="BE91" s="192">
        <f>IF(N91="základní",J91,0)</f>
        <v>0</v>
      </c>
      <c r="BF91" s="192">
        <f>IF(N91="snížená",J91,0)</f>
        <v>0</v>
      </c>
      <c r="BG91" s="192">
        <f>IF(N91="zákl. přenesená",J91,0)</f>
        <v>0</v>
      </c>
      <c r="BH91" s="192">
        <f>IF(N91="sníž. přenesená",J91,0)</f>
        <v>0</v>
      </c>
      <c r="BI91" s="192">
        <f>IF(N91="nulová",J91,0)</f>
        <v>0</v>
      </c>
      <c r="BJ91" s="16" t="s">
        <v>23</v>
      </c>
      <c r="BK91" s="192">
        <f>ROUND(I91*H91,2)</f>
        <v>0</v>
      </c>
      <c r="BL91" s="16" t="s">
        <v>235</v>
      </c>
      <c r="BM91" s="16" t="s">
        <v>1163</v>
      </c>
    </row>
    <row r="92" spans="2:63" s="10" customFormat="1" ht="29.85" customHeight="1">
      <c r="B92" s="164"/>
      <c r="C92" s="165"/>
      <c r="D92" s="178" t="s">
        <v>74</v>
      </c>
      <c r="E92" s="179" t="s">
        <v>490</v>
      </c>
      <c r="F92" s="179" t="s">
        <v>491</v>
      </c>
      <c r="G92" s="165"/>
      <c r="H92" s="165"/>
      <c r="I92" s="168"/>
      <c r="J92" s="180">
        <f>BK92</f>
        <v>0</v>
      </c>
      <c r="K92" s="165"/>
      <c r="L92" s="170"/>
      <c r="M92" s="171"/>
      <c r="N92" s="172"/>
      <c r="O92" s="172"/>
      <c r="P92" s="173">
        <f>SUM(P93:P96)</f>
        <v>0</v>
      </c>
      <c r="Q92" s="172"/>
      <c r="R92" s="173">
        <f>SUM(R93:R96)</f>
        <v>0.01316</v>
      </c>
      <c r="S92" s="172"/>
      <c r="T92" s="174">
        <f>SUM(T93:T96)</f>
        <v>0</v>
      </c>
      <c r="AR92" s="175" t="s">
        <v>83</v>
      </c>
      <c r="AT92" s="176" t="s">
        <v>74</v>
      </c>
      <c r="AU92" s="176" t="s">
        <v>23</v>
      </c>
      <c r="AY92" s="175" t="s">
        <v>143</v>
      </c>
      <c r="BK92" s="177">
        <f>SUM(BK93:BK96)</f>
        <v>0</v>
      </c>
    </row>
    <row r="93" spans="2:65" s="1" customFormat="1" ht="40.15" customHeight="1">
      <c r="B93" s="33"/>
      <c r="C93" s="181" t="s">
        <v>160</v>
      </c>
      <c r="D93" s="181" t="s">
        <v>145</v>
      </c>
      <c r="E93" s="182" t="s">
        <v>1164</v>
      </c>
      <c r="F93" s="183" t="s">
        <v>1165</v>
      </c>
      <c r="G93" s="184" t="s">
        <v>225</v>
      </c>
      <c r="H93" s="185">
        <v>44</v>
      </c>
      <c r="I93" s="186"/>
      <c r="J93" s="187">
        <f>ROUND(I93*H93,2)</f>
        <v>0</v>
      </c>
      <c r="K93" s="183" t="s">
        <v>149</v>
      </c>
      <c r="L93" s="53"/>
      <c r="M93" s="188" t="s">
        <v>20</v>
      </c>
      <c r="N93" s="189" t="s">
        <v>46</v>
      </c>
      <c r="O93" s="34"/>
      <c r="P93" s="190">
        <f>O93*H93</f>
        <v>0</v>
      </c>
      <c r="Q93" s="190">
        <v>7E-05</v>
      </c>
      <c r="R93" s="190">
        <f>Q93*H93</f>
        <v>0.00308</v>
      </c>
      <c r="S93" s="190">
        <v>0</v>
      </c>
      <c r="T93" s="191">
        <f>S93*H93</f>
        <v>0</v>
      </c>
      <c r="AR93" s="16" t="s">
        <v>235</v>
      </c>
      <c r="AT93" s="16" t="s">
        <v>145</v>
      </c>
      <c r="AU93" s="16" t="s">
        <v>83</v>
      </c>
      <c r="AY93" s="16" t="s">
        <v>143</v>
      </c>
      <c r="BE93" s="192">
        <f>IF(N93="základní",J93,0)</f>
        <v>0</v>
      </c>
      <c r="BF93" s="192">
        <f>IF(N93="snížená",J93,0)</f>
        <v>0</v>
      </c>
      <c r="BG93" s="192">
        <f>IF(N93="zákl. přenesená",J93,0)</f>
        <v>0</v>
      </c>
      <c r="BH93" s="192">
        <f>IF(N93="sníž. přenesená",J93,0)</f>
        <v>0</v>
      </c>
      <c r="BI93" s="192">
        <f>IF(N93="nulová",J93,0)</f>
        <v>0</v>
      </c>
      <c r="BJ93" s="16" t="s">
        <v>23</v>
      </c>
      <c r="BK93" s="192">
        <f>ROUND(I93*H93,2)</f>
        <v>0</v>
      </c>
      <c r="BL93" s="16" t="s">
        <v>235</v>
      </c>
      <c r="BM93" s="16" t="s">
        <v>1166</v>
      </c>
    </row>
    <row r="94" spans="2:47" s="1" customFormat="1" ht="40.5">
      <c r="B94" s="33"/>
      <c r="C94" s="55"/>
      <c r="D94" s="193" t="s">
        <v>152</v>
      </c>
      <c r="E94" s="55"/>
      <c r="F94" s="194" t="s">
        <v>1043</v>
      </c>
      <c r="G94" s="55"/>
      <c r="H94" s="55"/>
      <c r="I94" s="151"/>
      <c r="J94" s="55"/>
      <c r="K94" s="55"/>
      <c r="L94" s="53"/>
      <c r="M94" s="70"/>
      <c r="N94" s="34"/>
      <c r="O94" s="34"/>
      <c r="P94" s="34"/>
      <c r="Q94" s="34"/>
      <c r="R94" s="34"/>
      <c r="S94" s="34"/>
      <c r="T94" s="71"/>
      <c r="AT94" s="16" t="s">
        <v>152</v>
      </c>
      <c r="AU94" s="16" t="s">
        <v>83</v>
      </c>
    </row>
    <row r="95" spans="2:65" s="1" customFormat="1" ht="40.15" customHeight="1">
      <c r="B95" s="33"/>
      <c r="C95" s="181" t="s">
        <v>150</v>
      </c>
      <c r="D95" s="181" t="s">
        <v>145</v>
      </c>
      <c r="E95" s="182" t="s">
        <v>1040</v>
      </c>
      <c r="F95" s="183" t="s">
        <v>1041</v>
      </c>
      <c r="G95" s="184" t="s">
        <v>225</v>
      </c>
      <c r="H95" s="185">
        <v>84</v>
      </c>
      <c r="I95" s="186"/>
      <c r="J95" s="187">
        <f>ROUND(I95*H95,2)</f>
        <v>0</v>
      </c>
      <c r="K95" s="183" t="s">
        <v>149</v>
      </c>
      <c r="L95" s="53"/>
      <c r="M95" s="188" t="s">
        <v>20</v>
      </c>
      <c r="N95" s="189" t="s">
        <v>46</v>
      </c>
      <c r="O95" s="34"/>
      <c r="P95" s="190">
        <f>O95*H95</f>
        <v>0</v>
      </c>
      <c r="Q95" s="190">
        <v>0.00012</v>
      </c>
      <c r="R95" s="190">
        <f>Q95*H95</f>
        <v>0.01008</v>
      </c>
      <c r="S95" s="190">
        <v>0</v>
      </c>
      <c r="T95" s="191">
        <f>S95*H95</f>
        <v>0</v>
      </c>
      <c r="AR95" s="16" t="s">
        <v>235</v>
      </c>
      <c r="AT95" s="16" t="s">
        <v>145</v>
      </c>
      <c r="AU95" s="16" t="s">
        <v>83</v>
      </c>
      <c r="AY95" s="16" t="s">
        <v>143</v>
      </c>
      <c r="BE95" s="192">
        <f>IF(N95="základní",J95,0)</f>
        <v>0</v>
      </c>
      <c r="BF95" s="192">
        <f>IF(N95="snížená",J95,0)</f>
        <v>0</v>
      </c>
      <c r="BG95" s="192">
        <f>IF(N95="zákl. přenesená",J95,0)</f>
        <v>0</v>
      </c>
      <c r="BH95" s="192">
        <f>IF(N95="sníž. přenesená",J95,0)</f>
        <v>0</v>
      </c>
      <c r="BI95" s="192">
        <f>IF(N95="nulová",J95,0)</f>
        <v>0</v>
      </c>
      <c r="BJ95" s="16" t="s">
        <v>23</v>
      </c>
      <c r="BK95" s="192">
        <f>ROUND(I95*H95,2)</f>
        <v>0</v>
      </c>
      <c r="BL95" s="16" t="s">
        <v>235</v>
      </c>
      <c r="BM95" s="16" t="s">
        <v>1167</v>
      </c>
    </row>
    <row r="96" spans="2:47" s="1" customFormat="1" ht="40.5">
      <c r="B96" s="33"/>
      <c r="C96" s="55"/>
      <c r="D96" s="195" t="s">
        <v>152</v>
      </c>
      <c r="E96" s="55"/>
      <c r="F96" s="196" t="s">
        <v>1043</v>
      </c>
      <c r="G96" s="55"/>
      <c r="H96" s="55"/>
      <c r="I96" s="151"/>
      <c r="J96" s="55"/>
      <c r="K96" s="55"/>
      <c r="L96" s="53"/>
      <c r="M96" s="70"/>
      <c r="N96" s="34"/>
      <c r="O96" s="34"/>
      <c r="P96" s="34"/>
      <c r="Q96" s="34"/>
      <c r="R96" s="34"/>
      <c r="S96" s="34"/>
      <c r="T96" s="71"/>
      <c r="AT96" s="16" t="s">
        <v>152</v>
      </c>
      <c r="AU96" s="16" t="s">
        <v>83</v>
      </c>
    </row>
    <row r="97" spans="2:63" s="10" customFormat="1" ht="29.85" customHeight="1">
      <c r="B97" s="164"/>
      <c r="C97" s="165"/>
      <c r="D97" s="178" t="s">
        <v>74</v>
      </c>
      <c r="E97" s="179" t="s">
        <v>1168</v>
      </c>
      <c r="F97" s="179" t="s">
        <v>1169</v>
      </c>
      <c r="G97" s="165"/>
      <c r="H97" s="165"/>
      <c r="I97" s="168"/>
      <c r="J97" s="180">
        <f>BK97</f>
        <v>0</v>
      </c>
      <c r="K97" s="165"/>
      <c r="L97" s="170"/>
      <c r="M97" s="171"/>
      <c r="N97" s="172"/>
      <c r="O97" s="172"/>
      <c r="P97" s="173">
        <f>SUM(P98:P109)</f>
        <v>0</v>
      </c>
      <c r="Q97" s="172"/>
      <c r="R97" s="173">
        <f>SUM(R98:R109)</f>
        <v>0.42248</v>
      </c>
      <c r="S97" s="172"/>
      <c r="T97" s="174">
        <f>SUM(T98:T109)</f>
        <v>0.5933</v>
      </c>
      <c r="AR97" s="175" t="s">
        <v>83</v>
      </c>
      <c r="AT97" s="176" t="s">
        <v>74</v>
      </c>
      <c r="AU97" s="176" t="s">
        <v>23</v>
      </c>
      <c r="AY97" s="175" t="s">
        <v>143</v>
      </c>
      <c r="BK97" s="177">
        <f>SUM(BK98:BK109)</f>
        <v>0</v>
      </c>
    </row>
    <row r="98" spans="2:65" s="1" customFormat="1" ht="20.45" customHeight="1">
      <c r="B98" s="33"/>
      <c r="C98" s="181" t="s">
        <v>172</v>
      </c>
      <c r="D98" s="181" t="s">
        <v>145</v>
      </c>
      <c r="E98" s="182" t="s">
        <v>1170</v>
      </c>
      <c r="F98" s="183" t="s">
        <v>1171</v>
      </c>
      <c r="G98" s="184" t="s">
        <v>225</v>
      </c>
      <c r="H98" s="185">
        <v>30</v>
      </c>
      <c r="I98" s="186"/>
      <c r="J98" s="187">
        <f>ROUND(I98*H98,2)</f>
        <v>0</v>
      </c>
      <c r="K98" s="183" t="s">
        <v>149</v>
      </c>
      <c r="L98" s="53"/>
      <c r="M98" s="188" t="s">
        <v>20</v>
      </c>
      <c r="N98" s="189" t="s">
        <v>46</v>
      </c>
      <c r="O98" s="34"/>
      <c r="P98" s="190">
        <f>O98*H98</f>
        <v>0</v>
      </c>
      <c r="Q98" s="190">
        <v>4E-05</v>
      </c>
      <c r="R98" s="190">
        <f>Q98*H98</f>
        <v>0.0012000000000000001</v>
      </c>
      <c r="S98" s="190">
        <v>0.00254</v>
      </c>
      <c r="T98" s="191">
        <f>S98*H98</f>
        <v>0.0762</v>
      </c>
      <c r="AR98" s="16" t="s">
        <v>235</v>
      </c>
      <c r="AT98" s="16" t="s">
        <v>145</v>
      </c>
      <c r="AU98" s="16" t="s">
        <v>83</v>
      </c>
      <c r="AY98" s="16" t="s">
        <v>143</v>
      </c>
      <c r="BE98" s="192">
        <f>IF(N98="základní",J98,0)</f>
        <v>0</v>
      </c>
      <c r="BF98" s="192">
        <f>IF(N98="snížená",J98,0)</f>
        <v>0</v>
      </c>
      <c r="BG98" s="192">
        <f>IF(N98="zákl. přenesená",J98,0)</f>
        <v>0</v>
      </c>
      <c r="BH98" s="192">
        <f>IF(N98="sníž. přenesená",J98,0)</f>
        <v>0</v>
      </c>
      <c r="BI98" s="192">
        <f>IF(N98="nulová",J98,0)</f>
        <v>0</v>
      </c>
      <c r="BJ98" s="16" t="s">
        <v>23</v>
      </c>
      <c r="BK98" s="192">
        <f>ROUND(I98*H98,2)</f>
        <v>0</v>
      </c>
      <c r="BL98" s="16" t="s">
        <v>235</v>
      </c>
      <c r="BM98" s="16" t="s">
        <v>1172</v>
      </c>
    </row>
    <row r="99" spans="2:65" s="1" customFormat="1" ht="20.45" customHeight="1">
      <c r="B99" s="33"/>
      <c r="C99" s="181" t="s">
        <v>178</v>
      </c>
      <c r="D99" s="181" t="s">
        <v>145</v>
      </c>
      <c r="E99" s="182" t="s">
        <v>1173</v>
      </c>
      <c r="F99" s="183" t="s">
        <v>1174</v>
      </c>
      <c r="G99" s="184" t="s">
        <v>225</v>
      </c>
      <c r="H99" s="185">
        <v>60</v>
      </c>
      <c r="I99" s="186"/>
      <c r="J99" s="187">
        <f>ROUND(I99*H99,2)</f>
        <v>0</v>
      </c>
      <c r="K99" s="183" t="s">
        <v>149</v>
      </c>
      <c r="L99" s="53"/>
      <c r="M99" s="188" t="s">
        <v>20</v>
      </c>
      <c r="N99" s="189" t="s">
        <v>46</v>
      </c>
      <c r="O99" s="34"/>
      <c r="P99" s="190">
        <f>O99*H99</f>
        <v>0</v>
      </c>
      <c r="Q99" s="190">
        <v>6E-05</v>
      </c>
      <c r="R99" s="190">
        <f>Q99*H99</f>
        <v>0.0036</v>
      </c>
      <c r="S99" s="190">
        <v>0.00841</v>
      </c>
      <c r="T99" s="191">
        <f>S99*H99</f>
        <v>0.5046</v>
      </c>
      <c r="AR99" s="16" t="s">
        <v>235</v>
      </c>
      <c r="AT99" s="16" t="s">
        <v>145</v>
      </c>
      <c r="AU99" s="16" t="s">
        <v>83</v>
      </c>
      <c r="AY99" s="16" t="s">
        <v>143</v>
      </c>
      <c r="BE99" s="192">
        <f>IF(N99="základní",J99,0)</f>
        <v>0</v>
      </c>
      <c r="BF99" s="192">
        <f>IF(N99="snížená",J99,0)</f>
        <v>0</v>
      </c>
      <c r="BG99" s="192">
        <f>IF(N99="zákl. přenesená",J99,0)</f>
        <v>0</v>
      </c>
      <c r="BH99" s="192">
        <f>IF(N99="sníž. přenesená",J99,0)</f>
        <v>0</v>
      </c>
      <c r="BI99" s="192">
        <f>IF(N99="nulová",J99,0)</f>
        <v>0</v>
      </c>
      <c r="BJ99" s="16" t="s">
        <v>23</v>
      </c>
      <c r="BK99" s="192">
        <f>ROUND(I99*H99,2)</f>
        <v>0</v>
      </c>
      <c r="BL99" s="16" t="s">
        <v>235</v>
      </c>
      <c r="BM99" s="16" t="s">
        <v>1175</v>
      </c>
    </row>
    <row r="100" spans="2:65" s="1" customFormat="1" ht="28.9" customHeight="1">
      <c r="B100" s="33"/>
      <c r="C100" s="181" t="s">
        <v>184</v>
      </c>
      <c r="D100" s="181" t="s">
        <v>145</v>
      </c>
      <c r="E100" s="182" t="s">
        <v>1176</v>
      </c>
      <c r="F100" s="183" t="s">
        <v>1177</v>
      </c>
      <c r="G100" s="184" t="s">
        <v>225</v>
      </c>
      <c r="H100" s="185">
        <v>52</v>
      </c>
      <c r="I100" s="186"/>
      <c r="J100" s="187">
        <f>ROUND(I100*H100,2)</f>
        <v>0</v>
      </c>
      <c r="K100" s="183" t="s">
        <v>149</v>
      </c>
      <c r="L100" s="53"/>
      <c r="M100" s="188" t="s">
        <v>20</v>
      </c>
      <c r="N100" s="189" t="s">
        <v>46</v>
      </c>
      <c r="O100" s="34"/>
      <c r="P100" s="190">
        <f>O100*H100</f>
        <v>0</v>
      </c>
      <c r="Q100" s="190">
        <v>0.00575</v>
      </c>
      <c r="R100" s="190">
        <f>Q100*H100</f>
        <v>0.299</v>
      </c>
      <c r="S100" s="190">
        <v>0</v>
      </c>
      <c r="T100" s="191">
        <f>S100*H100</f>
        <v>0</v>
      </c>
      <c r="AR100" s="16" t="s">
        <v>235</v>
      </c>
      <c r="AT100" s="16" t="s">
        <v>145</v>
      </c>
      <c r="AU100" s="16" t="s">
        <v>83</v>
      </c>
      <c r="AY100" s="16" t="s">
        <v>143</v>
      </c>
      <c r="BE100" s="192">
        <f>IF(N100="základní",J100,0)</f>
        <v>0</v>
      </c>
      <c r="BF100" s="192">
        <f>IF(N100="snížená",J100,0)</f>
        <v>0</v>
      </c>
      <c r="BG100" s="192">
        <f>IF(N100="zákl. přenesená",J100,0)</f>
        <v>0</v>
      </c>
      <c r="BH100" s="192">
        <f>IF(N100="sníž. přenesená",J100,0)</f>
        <v>0</v>
      </c>
      <c r="BI100" s="192">
        <f>IF(N100="nulová",J100,0)</f>
        <v>0</v>
      </c>
      <c r="BJ100" s="16" t="s">
        <v>23</v>
      </c>
      <c r="BK100" s="192">
        <f>ROUND(I100*H100,2)</f>
        <v>0</v>
      </c>
      <c r="BL100" s="16" t="s">
        <v>235</v>
      </c>
      <c r="BM100" s="16" t="s">
        <v>1178</v>
      </c>
    </row>
    <row r="101" spans="2:47" s="1" customFormat="1" ht="108">
      <c r="B101" s="33"/>
      <c r="C101" s="55"/>
      <c r="D101" s="193" t="s">
        <v>152</v>
      </c>
      <c r="E101" s="55"/>
      <c r="F101" s="194" t="s">
        <v>1179</v>
      </c>
      <c r="G101" s="55"/>
      <c r="H101" s="55"/>
      <c r="I101" s="151"/>
      <c r="J101" s="55"/>
      <c r="K101" s="55"/>
      <c r="L101" s="53"/>
      <c r="M101" s="70"/>
      <c r="N101" s="34"/>
      <c r="O101" s="34"/>
      <c r="P101" s="34"/>
      <c r="Q101" s="34"/>
      <c r="R101" s="34"/>
      <c r="S101" s="34"/>
      <c r="T101" s="71"/>
      <c r="AT101" s="16" t="s">
        <v>152</v>
      </c>
      <c r="AU101" s="16" t="s">
        <v>83</v>
      </c>
    </row>
    <row r="102" spans="2:65" s="1" customFormat="1" ht="28.9" customHeight="1">
      <c r="B102" s="33"/>
      <c r="C102" s="181" t="s">
        <v>191</v>
      </c>
      <c r="D102" s="181" t="s">
        <v>145</v>
      </c>
      <c r="E102" s="182" t="s">
        <v>1180</v>
      </c>
      <c r="F102" s="183" t="s">
        <v>1181</v>
      </c>
      <c r="G102" s="184" t="s">
        <v>206</v>
      </c>
      <c r="H102" s="185">
        <v>4</v>
      </c>
      <c r="I102" s="186"/>
      <c r="J102" s="187">
        <f aca="true" t="shared" si="0" ref="J102:J108">ROUND(I102*H102,2)</f>
        <v>0</v>
      </c>
      <c r="K102" s="183" t="s">
        <v>149</v>
      </c>
      <c r="L102" s="53"/>
      <c r="M102" s="188" t="s">
        <v>20</v>
      </c>
      <c r="N102" s="189" t="s">
        <v>46</v>
      </c>
      <c r="O102" s="34"/>
      <c r="P102" s="190">
        <f aca="true" t="shared" si="1" ref="P102:P108">O102*H102</f>
        <v>0</v>
      </c>
      <c r="Q102" s="190">
        <v>0.0003</v>
      </c>
      <c r="R102" s="190">
        <f aca="true" t="shared" si="2" ref="R102:R108">Q102*H102</f>
        <v>0.0012</v>
      </c>
      <c r="S102" s="190">
        <v>0</v>
      </c>
      <c r="T102" s="191">
        <f aca="true" t="shared" si="3" ref="T102:T108">S102*H102</f>
        <v>0</v>
      </c>
      <c r="AR102" s="16" t="s">
        <v>235</v>
      </c>
      <c r="AT102" s="16" t="s">
        <v>145</v>
      </c>
      <c r="AU102" s="16" t="s">
        <v>83</v>
      </c>
      <c r="AY102" s="16" t="s">
        <v>143</v>
      </c>
      <c r="BE102" s="192">
        <f aca="true" t="shared" si="4" ref="BE102:BE108">IF(N102="základní",J102,0)</f>
        <v>0</v>
      </c>
      <c r="BF102" s="192">
        <f aca="true" t="shared" si="5" ref="BF102:BF108">IF(N102="snížená",J102,0)</f>
        <v>0</v>
      </c>
      <c r="BG102" s="192">
        <f aca="true" t="shared" si="6" ref="BG102:BG108">IF(N102="zákl. přenesená",J102,0)</f>
        <v>0</v>
      </c>
      <c r="BH102" s="192">
        <f aca="true" t="shared" si="7" ref="BH102:BH108">IF(N102="sníž. přenesená",J102,0)</f>
        <v>0</v>
      </c>
      <c r="BI102" s="192">
        <f aca="true" t="shared" si="8" ref="BI102:BI108">IF(N102="nulová",J102,0)</f>
        <v>0</v>
      </c>
      <c r="BJ102" s="16" t="s">
        <v>23</v>
      </c>
      <c r="BK102" s="192">
        <f aca="true" t="shared" si="9" ref="BK102:BK108">ROUND(I102*H102,2)</f>
        <v>0</v>
      </c>
      <c r="BL102" s="16" t="s">
        <v>235</v>
      </c>
      <c r="BM102" s="16" t="s">
        <v>1182</v>
      </c>
    </row>
    <row r="103" spans="2:65" s="1" customFormat="1" ht="20.45" customHeight="1">
      <c r="B103" s="33"/>
      <c r="C103" s="181" t="s">
        <v>199</v>
      </c>
      <c r="D103" s="181" t="s">
        <v>145</v>
      </c>
      <c r="E103" s="182" t="s">
        <v>1183</v>
      </c>
      <c r="F103" s="183" t="s">
        <v>1184</v>
      </c>
      <c r="G103" s="184" t="s">
        <v>225</v>
      </c>
      <c r="H103" s="185">
        <v>82</v>
      </c>
      <c r="I103" s="186"/>
      <c r="J103" s="187">
        <f t="shared" si="0"/>
        <v>0</v>
      </c>
      <c r="K103" s="183" t="s">
        <v>149</v>
      </c>
      <c r="L103" s="53"/>
      <c r="M103" s="188" t="s">
        <v>20</v>
      </c>
      <c r="N103" s="189" t="s">
        <v>46</v>
      </c>
      <c r="O103" s="34"/>
      <c r="P103" s="190">
        <f t="shared" si="1"/>
        <v>0</v>
      </c>
      <c r="Q103" s="190">
        <v>0.00047</v>
      </c>
      <c r="R103" s="190">
        <f t="shared" si="2"/>
        <v>0.03854</v>
      </c>
      <c r="S103" s="190">
        <v>0</v>
      </c>
      <c r="T103" s="191">
        <f t="shared" si="3"/>
        <v>0</v>
      </c>
      <c r="AR103" s="16" t="s">
        <v>235</v>
      </c>
      <c r="AT103" s="16" t="s">
        <v>145</v>
      </c>
      <c r="AU103" s="16" t="s">
        <v>83</v>
      </c>
      <c r="AY103" s="16" t="s">
        <v>143</v>
      </c>
      <c r="BE103" s="192">
        <f t="shared" si="4"/>
        <v>0</v>
      </c>
      <c r="BF103" s="192">
        <f t="shared" si="5"/>
        <v>0</v>
      </c>
      <c r="BG103" s="192">
        <f t="shared" si="6"/>
        <v>0</v>
      </c>
      <c r="BH103" s="192">
        <f t="shared" si="7"/>
        <v>0</v>
      </c>
      <c r="BI103" s="192">
        <f t="shared" si="8"/>
        <v>0</v>
      </c>
      <c r="BJ103" s="16" t="s">
        <v>23</v>
      </c>
      <c r="BK103" s="192">
        <f t="shared" si="9"/>
        <v>0</v>
      </c>
      <c r="BL103" s="16" t="s">
        <v>235</v>
      </c>
      <c r="BM103" s="16" t="s">
        <v>1185</v>
      </c>
    </row>
    <row r="104" spans="2:65" s="1" customFormat="1" ht="20.45" customHeight="1">
      <c r="B104" s="33"/>
      <c r="C104" s="181" t="s">
        <v>28</v>
      </c>
      <c r="D104" s="181" t="s">
        <v>145</v>
      </c>
      <c r="E104" s="182" t="s">
        <v>1186</v>
      </c>
      <c r="F104" s="183" t="s">
        <v>1187</v>
      </c>
      <c r="G104" s="184" t="s">
        <v>225</v>
      </c>
      <c r="H104" s="185">
        <v>20</v>
      </c>
      <c r="I104" s="186"/>
      <c r="J104" s="187">
        <f t="shared" si="0"/>
        <v>0</v>
      </c>
      <c r="K104" s="183" t="s">
        <v>149</v>
      </c>
      <c r="L104" s="53"/>
      <c r="M104" s="188" t="s">
        <v>20</v>
      </c>
      <c r="N104" s="189" t="s">
        <v>46</v>
      </c>
      <c r="O104" s="34"/>
      <c r="P104" s="190">
        <f t="shared" si="1"/>
        <v>0</v>
      </c>
      <c r="Q104" s="190">
        <v>0.00058</v>
      </c>
      <c r="R104" s="190">
        <f t="shared" si="2"/>
        <v>0.0116</v>
      </c>
      <c r="S104" s="190">
        <v>0</v>
      </c>
      <c r="T104" s="191">
        <f t="shared" si="3"/>
        <v>0</v>
      </c>
      <c r="AR104" s="16" t="s">
        <v>235</v>
      </c>
      <c r="AT104" s="16" t="s">
        <v>145</v>
      </c>
      <c r="AU104" s="16" t="s">
        <v>83</v>
      </c>
      <c r="AY104" s="16" t="s">
        <v>143</v>
      </c>
      <c r="BE104" s="192">
        <f t="shared" si="4"/>
        <v>0</v>
      </c>
      <c r="BF104" s="192">
        <f t="shared" si="5"/>
        <v>0</v>
      </c>
      <c r="BG104" s="192">
        <f t="shared" si="6"/>
        <v>0</v>
      </c>
      <c r="BH104" s="192">
        <f t="shared" si="7"/>
        <v>0</v>
      </c>
      <c r="BI104" s="192">
        <f t="shared" si="8"/>
        <v>0</v>
      </c>
      <c r="BJ104" s="16" t="s">
        <v>23</v>
      </c>
      <c r="BK104" s="192">
        <f t="shared" si="9"/>
        <v>0</v>
      </c>
      <c r="BL104" s="16" t="s">
        <v>235</v>
      </c>
      <c r="BM104" s="16" t="s">
        <v>1188</v>
      </c>
    </row>
    <row r="105" spans="2:65" s="1" customFormat="1" ht="28.9" customHeight="1">
      <c r="B105" s="33"/>
      <c r="C105" s="181" t="s">
        <v>209</v>
      </c>
      <c r="D105" s="181" t="s">
        <v>145</v>
      </c>
      <c r="E105" s="182" t="s">
        <v>1189</v>
      </c>
      <c r="F105" s="183" t="s">
        <v>1190</v>
      </c>
      <c r="G105" s="184" t="s">
        <v>225</v>
      </c>
      <c r="H105" s="185">
        <v>62</v>
      </c>
      <c r="I105" s="186"/>
      <c r="J105" s="187">
        <f t="shared" si="0"/>
        <v>0</v>
      </c>
      <c r="K105" s="183" t="s">
        <v>149</v>
      </c>
      <c r="L105" s="53"/>
      <c r="M105" s="188" t="s">
        <v>20</v>
      </c>
      <c r="N105" s="189" t="s">
        <v>46</v>
      </c>
      <c r="O105" s="34"/>
      <c r="P105" s="190">
        <f t="shared" si="1"/>
        <v>0</v>
      </c>
      <c r="Q105" s="190">
        <v>0.00071</v>
      </c>
      <c r="R105" s="190">
        <f t="shared" si="2"/>
        <v>0.044020000000000004</v>
      </c>
      <c r="S105" s="190">
        <v>0</v>
      </c>
      <c r="T105" s="191">
        <f t="shared" si="3"/>
        <v>0</v>
      </c>
      <c r="AR105" s="16" t="s">
        <v>235</v>
      </c>
      <c r="AT105" s="16" t="s">
        <v>145</v>
      </c>
      <c r="AU105" s="16" t="s">
        <v>83</v>
      </c>
      <c r="AY105" s="16" t="s">
        <v>143</v>
      </c>
      <c r="BE105" s="192">
        <f t="shared" si="4"/>
        <v>0</v>
      </c>
      <c r="BF105" s="192">
        <f t="shared" si="5"/>
        <v>0</v>
      </c>
      <c r="BG105" s="192">
        <f t="shared" si="6"/>
        <v>0</v>
      </c>
      <c r="BH105" s="192">
        <f t="shared" si="7"/>
        <v>0</v>
      </c>
      <c r="BI105" s="192">
        <f t="shared" si="8"/>
        <v>0</v>
      </c>
      <c r="BJ105" s="16" t="s">
        <v>23</v>
      </c>
      <c r="BK105" s="192">
        <f t="shared" si="9"/>
        <v>0</v>
      </c>
      <c r="BL105" s="16" t="s">
        <v>235</v>
      </c>
      <c r="BM105" s="16" t="s">
        <v>1191</v>
      </c>
    </row>
    <row r="106" spans="2:65" s="1" customFormat="1" ht="28.9" customHeight="1">
      <c r="B106" s="33"/>
      <c r="C106" s="181" t="s">
        <v>213</v>
      </c>
      <c r="D106" s="181" t="s">
        <v>145</v>
      </c>
      <c r="E106" s="182" t="s">
        <v>1192</v>
      </c>
      <c r="F106" s="183" t="s">
        <v>1193</v>
      </c>
      <c r="G106" s="184" t="s">
        <v>225</v>
      </c>
      <c r="H106" s="185">
        <v>22</v>
      </c>
      <c r="I106" s="186"/>
      <c r="J106" s="187">
        <f t="shared" si="0"/>
        <v>0</v>
      </c>
      <c r="K106" s="183" t="s">
        <v>149</v>
      </c>
      <c r="L106" s="53"/>
      <c r="M106" s="188" t="s">
        <v>20</v>
      </c>
      <c r="N106" s="189" t="s">
        <v>46</v>
      </c>
      <c r="O106" s="34"/>
      <c r="P106" s="190">
        <f t="shared" si="1"/>
        <v>0</v>
      </c>
      <c r="Q106" s="190">
        <v>0.00106</v>
      </c>
      <c r="R106" s="190">
        <f t="shared" si="2"/>
        <v>0.02332</v>
      </c>
      <c r="S106" s="190">
        <v>0</v>
      </c>
      <c r="T106" s="191">
        <f t="shared" si="3"/>
        <v>0</v>
      </c>
      <c r="AR106" s="16" t="s">
        <v>235</v>
      </c>
      <c r="AT106" s="16" t="s">
        <v>145</v>
      </c>
      <c r="AU106" s="16" t="s">
        <v>83</v>
      </c>
      <c r="AY106" s="16" t="s">
        <v>143</v>
      </c>
      <c r="BE106" s="192">
        <f t="shared" si="4"/>
        <v>0</v>
      </c>
      <c r="BF106" s="192">
        <f t="shared" si="5"/>
        <v>0</v>
      </c>
      <c r="BG106" s="192">
        <f t="shared" si="6"/>
        <v>0</v>
      </c>
      <c r="BH106" s="192">
        <f t="shared" si="7"/>
        <v>0</v>
      </c>
      <c r="BI106" s="192">
        <f t="shared" si="8"/>
        <v>0</v>
      </c>
      <c r="BJ106" s="16" t="s">
        <v>23</v>
      </c>
      <c r="BK106" s="192">
        <f t="shared" si="9"/>
        <v>0</v>
      </c>
      <c r="BL106" s="16" t="s">
        <v>235</v>
      </c>
      <c r="BM106" s="16" t="s">
        <v>1194</v>
      </c>
    </row>
    <row r="107" spans="2:65" s="1" customFormat="1" ht="20.45" customHeight="1">
      <c r="B107" s="33"/>
      <c r="C107" s="181" t="s">
        <v>217</v>
      </c>
      <c r="D107" s="181" t="s">
        <v>145</v>
      </c>
      <c r="E107" s="182" t="s">
        <v>1195</v>
      </c>
      <c r="F107" s="183" t="s">
        <v>1196</v>
      </c>
      <c r="G107" s="184" t="s">
        <v>225</v>
      </c>
      <c r="H107" s="185">
        <v>25</v>
      </c>
      <c r="I107" s="186"/>
      <c r="J107" s="187">
        <f t="shared" si="0"/>
        <v>0</v>
      </c>
      <c r="K107" s="183" t="s">
        <v>149</v>
      </c>
      <c r="L107" s="53"/>
      <c r="M107" s="188" t="s">
        <v>20</v>
      </c>
      <c r="N107" s="189" t="s">
        <v>46</v>
      </c>
      <c r="O107" s="34"/>
      <c r="P107" s="190">
        <f t="shared" si="1"/>
        <v>0</v>
      </c>
      <c r="Q107" s="190">
        <v>0</v>
      </c>
      <c r="R107" s="190">
        <f t="shared" si="2"/>
        <v>0</v>
      </c>
      <c r="S107" s="190">
        <v>0.0005</v>
      </c>
      <c r="T107" s="191">
        <f t="shared" si="3"/>
        <v>0.0125</v>
      </c>
      <c r="AR107" s="16" t="s">
        <v>235</v>
      </c>
      <c r="AT107" s="16" t="s">
        <v>145</v>
      </c>
      <c r="AU107" s="16" t="s">
        <v>83</v>
      </c>
      <c r="AY107" s="16" t="s">
        <v>143</v>
      </c>
      <c r="BE107" s="192">
        <f t="shared" si="4"/>
        <v>0</v>
      </c>
      <c r="BF107" s="192">
        <f t="shared" si="5"/>
        <v>0</v>
      </c>
      <c r="BG107" s="192">
        <f t="shared" si="6"/>
        <v>0</v>
      </c>
      <c r="BH107" s="192">
        <f t="shared" si="7"/>
        <v>0</v>
      </c>
      <c r="BI107" s="192">
        <f t="shared" si="8"/>
        <v>0</v>
      </c>
      <c r="BJ107" s="16" t="s">
        <v>23</v>
      </c>
      <c r="BK107" s="192">
        <f t="shared" si="9"/>
        <v>0</v>
      </c>
      <c r="BL107" s="16" t="s">
        <v>235</v>
      </c>
      <c r="BM107" s="16" t="s">
        <v>1197</v>
      </c>
    </row>
    <row r="108" spans="2:65" s="1" customFormat="1" ht="40.15" customHeight="1">
      <c r="B108" s="33"/>
      <c r="C108" s="181" t="s">
        <v>222</v>
      </c>
      <c r="D108" s="181" t="s">
        <v>145</v>
      </c>
      <c r="E108" s="182" t="s">
        <v>1198</v>
      </c>
      <c r="F108" s="183" t="s">
        <v>1199</v>
      </c>
      <c r="G108" s="184" t="s">
        <v>231</v>
      </c>
      <c r="H108" s="185">
        <v>0.422</v>
      </c>
      <c r="I108" s="186"/>
      <c r="J108" s="187">
        <f t="shared" si="0"/>
        <v>0</v>
      </c>
      <c r="K108" s="183" t="s">
        <v>149</v>
      </c>
      <c r="L108" s="53"/>
      <c r="M108" s="188" t="s">
        <v>20</v>
      </c>
      <c r="N108" s="189" t="s">
        <v>46</v>
      </c>
      <c r="O108" s="34"/>
      <c r="P108" s="190">
        <f t="shared" si="1"/>
        <v>0</v>
      </c>
      <c r="Q108" s="190">
        <v>0</v>
      </c>
      <c r="R108" s="190">
        <f t="shared" si="2"/>
        <v>0</v>
      </c>
      <c r="S108" s="190">
        <v>0</v>
      </c>
      <c r="T108" s="191">
        <f t="shared" si="3"/>
        <v>0</v>
      </c>
      <c r="AR108" s="16" t="s">
        <v>235</v>
      </c>
      <c r="AT108" s="16" t="s">
        <v>145</v>
      </c>
      <c r="AU108" s="16" t="s">
        <v>83</v>
      </c>
      <c r="AY108" s="16" t="s">
        <v>143</v>
      </c>
      <c r="BE108" s="192">
        <f t="shared" si="4"/>
        <v>0</v>
      </c>
      <c r="BF108" s="192">
        <f t="shared" si="5"/>
        <v>0</v>
      </c>
      <c r="BG108" s="192">
        <f t="shared" si="6"/>
        <v>0</v>
      </c>
      <c r="BH108" s="192">
        <f t="shared" si="7"/>
        <v>0</v>
      </c>
      <c r="BI108" s="192">
        <f t="shared" si="8"/>
        <v>0</v>
      </c>
      <c r="BJ108" s="16" t="s">
        <v>23</v>
      </c>
      <c r="BK108" s="192">
        <f t="shared" si="9"/>
        <v>0</v>
      </c>
      <c r="BL108" s="16" t="s">
        <v>235</v>
      </c>
      <c r="BM108" s="16" t="s">
        <v>1200</v>
      </c>
    </row>
    <row r="109" spans="2:47" s="1" customFormat="1" ht="135">
      <c r="B109" s="33"/>
      <c r="C109" s="55"/>
      <c r="D109" s="195" t="s">
        <v>152</v>
      </c>
      <c r="E109" s="55"/>
      <c r="F109" s="196" t="s">
        <v>489</v>
      </c>
      <c r="G109" s="55"/>
      <c r="H109" s="55"/>
      <c r="I109" s="151"/>
      <c r="J109" s="55"/>
      <c r="K109" s="55"/>
      <c r="L109" s="53"/>
      <c r="M109" s="70"/>
      <c r="N109" s="34"/>
      <c r="O109" s="34"/>
      <c r="P109" s="34"/>
      <c r="Q109" s="34"/>
      <c r="R109" s="34"/>
      <c r="S109" s="34"/>
      <c r="T109" s="71"/>
      <c r="AT109" s="16" t="s">
        <v>152</v>
      </c>
      <c r="AU109" s="16" t="s">
        <v>83</v>
      </c>
    </row>
    <row r="110" spans="2:63" s="10" customFormat="1" ht="29.85" customHeight="1">
      <c r="B110" s="164"/>
      <c r="C110" s="165"/>
      <c r="D110" s="178" t="s">
        <v>74</v>
      </c>
      <c r="E110" s="179" t="s">
        <v>1201</v>
      </c>
      <c r="F110" s="179" t="s">
        <v>1202</v>
      </c>
      <c r="G110" s="165"/>
      <c r="H110" s="165"/>
      <c r="I110" s="168"/>
      <c r="J110" s="180">
        <f>BK110</f>
        <v>0</v>
      </c>
      <c r="K110" s="165"/>
      <c r="L110" s="170"/>
      <c r="M110" s="171"/>
      <c r="N110" s="172"/>
      <c r="O110" s="172"/>
      <c r="P110" s="173">
        <f>SUM(P111:P119)</f>
        <v>0</v>
      </c>
      <c r="Q110" s="172"/>
      <c r="R110" s="173">
        <f>SUM(R111:R119)</f>
        <v>0.01459</v>
      </c>
      <c r="S110" s="172"/>
      <c r="T110" s="174">
        <f>SUM(T111:T119)</f>
        <v>0</v>
      </c>
      <c r="AR110" s="175" t="s">
        <v>83</v>
      </c>
      <c r="AT110" s="176" t="s">
        <v>74</v>
      </c>
      <c r="AU110" s="176" t="s">
        <v>23</v>
      </c>
      <c r="AY110" s="175" t="s">
        <v>143</v>
      </c>
      <c r="BK110" s="177">
        <f>SUM(BK111:BK119)</f>
        <v>0</v>
      </c>
    </row>
    <row r="111" spans="2:65" s="1" customFormat="1" ht="20.45" customHeight="1">
      <c r="B111" s="33"/>
      <c r="C111" s="181" t="s">
        <v>8</v>
      </c>
      <c r="D111" s="181" t="s">
        <v>145</v>
      </c>
      <c r="E111" s="182" t="s">
        <v>1203</v>
      </c>
      <c r="F111" s="183" t="s">
        <v>1204</v>
      </c>
      <c r="G111" s="184" t="s">
        <v>206</v>
      </c>
      <c r="H111" s="185">
        <v>2</v>
      </c>
      <c r="I111" s="186"/>
      <c r="J111" s="187">
        <f>ROUND(I111*H111,2)</f>
        <v>0</v>
      </c>
      <c r="K111" s="183" t="s">
        <v>149</v>
      </c>
      <c r="L111" s="53"/>
      <c r="M111" s="188" t="s">
        <v>20</v>
      </c>
      <c r="N111" s="189" t="s">
        <v>46</v>
      </c>
      <c r="O111" s="34"/>
      <c r="P111" s="190">
        <f>O111*H111</f>
        <v>0</v>
      </c>
      <c r="Q111" s="190">
        <v>0.00023</v>
      </c>
      <c r="R111" s="190">
        <f>Q111*H111</f>
        <v>0.00046</v>
      </c>
      <c r="S111" s="190">
        <v>0</v>
      </c>
      <c r="T111" s="191">
        <f>S111*H111</f>
        <v>0</v>
      </c>
      <c r="AR111" s="16" t="s">
        <v>235</v>
      </c>
      <c r="AT111" s="16" t="s">
        <v>145</v>
      </c>
      <c r="AU111" s="16" t="s">
        <v>83</v>
      </c>
      <c r="AY111" s="16" t="s">
        <v>143</v>
      </c>
      <c r="BE111" s="192">
        <f>IF(N111="základní",J111,0)</f>
        <v>0</v>
      </c>
      <c r="BF111" s="192">
        <f>IF(N111="snížená",J111,0)</f>
        <v>0</v>
      </c>
      <c r="BG111" s="192">
        <f>IF(N111="zákl. přenesená",J111,0)</f>
        <v>0</v>
      </c>
      <c r="BH111" s="192">
        <f>IF(N111="sníž. přenesená",J111,0)</f>
        <v>0</v>
      </c>
      <c r="BI111" s="192">
        <f>IF(N111="nulová",J111,0)</f>
        <v>0</v>
      </c>
      <c r="BJ111" s="16" t="s">
        <v>23</v>
      </c>
      <c r="BK111" s="192">
        <f>ROUND(I111*H111,2)</f>
        <v>0</v>
      </c>
      <c r="BL111" s="16" t="s">
        <v>235</v>
      </c>
      <c r="BM111" s="16" t="s">
        <v>1205</v>
      </c>
    </row>
    <row r="112" spans="2:65" s="1" customFormat="1" ht="28.9" customHeight="1">
      <c r="B112" s="33"/>
      <c r="C112" s="181" t="s">
        <v>235</v>
      </c>
      <c r="D112" s="181" t="s">
        <v>145</v>
      </c>
      <c r="E112" s="182" t="s">
        <v>1206</v>
      </c>
      <c r="F112" s="183" t="s">
        <v>1207</v>
      </c>
      <c r="G112" s="184" t="s">
        <v>206</v>
      </c>
      <c r="H112" s="185">
        <v>9</v>
      </c>
      <c r="I112" s="186"/>
      <c r="J112" s="187">
        <f>ROUND(I112*H112,2)</f>
        <v>0</v>
      </c>
      <c r="K112" s="183" t="s">
        <v>149</v>
      </c>
      <c r="L112" s="53"/>
      <c r="M112" s="188" t="s">
        <v>20</v>
      </c>
      <c r="N112" s="189" t="s">
        <v>46</v>
      </c>
      <c r="O112" s="34"/>
      <c r="P112" s="190">
        <f>O112*H112</f>
        <v>0</v>
      </c>
      <c r="Q112" s="190">
        <v>0.00024</v>
      </c>
      <c r="R112" s="190">
        <f>Q112*H112</f>
        <v>0.00216</v>
      </c>
      <c r="S112" s="190">
        <v>0</v>
      </c>
      <c r="T112" s="191">
        <f>S112*H112</f>
        <v>0</v>
      </c>
      <c r="AR112" s="16" t="s">
        <v>235</v>
      </c>
      <c r="AT112" s="16" t="s">
        <v>145</v>
      </c>
      <c r="AU112" s="16" t="s">
        <v>83</v>
      </c>
      <c r="AY112" s="16" t="s">
        <v>143</v>
      </c>
      <c r="BE112" s="192">
        <f>IF(N112="základní",J112,0)</f>
        <v>0</v>
      </c>
      <c r="BF112" s="192">
        <f>IF(N112="snížená",J112,0)</f>
        <v>0</v>
      </c>
      <c r="BG112" s="192">
        <f>IF(N112="zákl. přenesená",J112,0)</f>
        <v>0</v>
      </c>
      <c r="BH112" s="192">
        <f>IF(N112="sníž. přenesená",J112,0)</f>
        <v>0</v>
      </c>
      <c r="BI112" s="192">
        <f>IF(N112="nulová",J112,0)</f>
        <v>0</v>
      </c>
      <c r="BJ112" s="16" t="s">
        <v>23</v>
      </c>
      <c r="BK112" s="192">
        <f>ROUND(I112*H112,2)</f>
        <v>0</v>
      </c>
      <c r="BL112" s="16" t="s">
        <v>235</v>
      </c>
      <c r="BM112" s="16" t="s">
        <v>1208</v>
      </c>
    </row>
    <row r="113" spans="2:47" s="1" customFormat="1" ht="54">
      <c r="B113" s="33"/>
      <c r="C113" s="55"/>
      <c r="D113" s="193" t="s">
        <v>152</v>
      </c>
      <c r="E113" s="55"/>
      <c r="F113" s="194" t="s">
        <v>1209</v>
      </c>
      <c r="G113" s="55"/>
      <c r="H113" s="55"/>
      <c r="I113" s="151"/>
      <c r="J113" s="55"/>
      <c r="K113" s="55"/>
      <c r="L113" s="53"/>
      <c r="M113" s="70"/>
      <c r="N113" s="34"/>
      <c r="O113" s="34"/>
      <c r="P113" s="34"/>
      <c r="Q113" s="34"/>
      <c r="R113" s="34"/>
      <c r="S113" s="34"/>
      <c r="T113" s="71"/>
      <c r="AT113" s="16" t="s">
        <v>152</v>
      </c>
      <c r="AU113" s="16" t="s">
        <v>83</v>
      </c>
    </row>
    <row r="114" spans="2:65" s="1" customFormat="1" ht="28.9" customHeight="1">
      <c r="B114" s="33"/>
      <c r="C114" s="181" t="s">
        <v>241</v>
      </c>
      <c r="D114" s="181" t="s">
        <v>145</v>
      </c>
      <c r="E114" s="182" t="s">
        <v>1210</v>
      </c>
      <c r="F114" s="183" t="s">
        <v>1211</v>
      </c>
      <c r="G114" s="184" t="s">
        <v>206</v>
      </c>
      <c r="H114" s="185">
        <v>9</v>
      </c>
      <c r="I114" s="186"/>
      <c r="J114" s="187">
        <f>ROUND(I114*H114,2)</f>
        <v>0</v>
      </c>
      <c r="K114" s="183" t="s">
        <v>149</v>
      </c>
      <c r="L114" s="53"/>
      <c r="M114" s="188" t="s">
        <v>20</v>
      </c>
      <c r="N114" s="189" t="s">
        <v>46</v>
      </c>
      <c r="O114" s="34"/>
      <c r="P114" s="190">
        <f>O114*H114</f>
        <v>0</v>
      </c>
      <c r="Q114" s="190">
        <v>0.00029</v>
      </c>
      <c r="R114" s="190">
        <f>Q114*H114</f>
        <v>0.00261</v>
      </c>
      <c r="S114" s="190">
        <v>0</v>
      </c>
      <c r="T114" s="191">
        <f>S114*H114</f>
        <v>0</v>
      </c>
      <c r="AR114" s="16" t="s">
        <v>235</v>
      </c>
      <c r="AT114" s="16" t="s">
        <v>145</v>
      </c>
      <c r="AU114" s="16" t="s">
        <v>83</v>
      </c>
      <c r="AY114" s="16" t="s">
        <v>143</v>
      </c>
      <c r="BE114" s="192">
        <f>IF(N114="základní",J114,0)</f>
        <v>0</v>
      </c>
      <c r="BF114" s="192">
        <f>IF(N114="snížená",J114,0)</f>
        <v>0</v>
      </c>
      <c r="BG114" s="192">
        <f>IF(N114="zákl. přenesená",J114,0)</f>
        <v>0</v>
      </c>
      <c r="BH114" s="192">
        <f>IF(N114="sníž. přenesená",J114,0)</f>
        <v>0</v>
      </c>
      <c r="BI114" s="192">
        <f>IF(N114="nulová",J114,0)</f>
        <v>0</v>
      </c>
      <c r="BJ114" s="16" t="s">
        <v>23</v>
      </c>
      <c r="BK114" s="192">
        <f>ROUND(I114*H114,2)</f>
        <v>0</v>
      </c>
      <c r="BL114" s="16" t="s">
        <v>235</v>
      </c>
      <c r="BM114" s="16" t="s">
        <v>1212</v>
      </c>
    </row>
    <row r="115" spans="2:47" s="1" customFormat="1" ht="54">
      <c r="B115" s="33"/>
      <c r="C115" s="55"/>
      <c r="D115" s="193" t="s">
        <v>152</v>
      </c>
      <c r="E115" s="55"/>
      <c r="F115" s="194" t="s">
        <v>1209</v>
      </c>
      <c r="G115" s="55"/>
      <c r="H115" s="55"/>
      <c r="I115" s="151"/>
      <c r="J115" s="55"/>
      <c r="K115" s="55"/>
      <c r="L115" s="53"/>
      <c r="M115" s="70"/>
      <c r="N115" s="34"/>
      <c r="O115" s="34"/>
      <c r="P115" s="34"/>
      <c r="Q115" s="34"/>
      <c r="R115" s="34"/>
      <c r="S115" s="34"/>
      <c r="T115" s="71"/>
      <c r="AT115" s="16" t="s">
        <v>152</v>
      </c>
      <c r="AU115" s="16" t="s">
        <v>83</v>
      </c>
    </row>
    <row r="116" spans="2:65" s="1" customFormat="1" ht="28.9" customHeight="1">
      <c r="B116" s="33"/>
      <c r="C116" s="181" t="s">
        <v>248</v>
      </c>
      <c r="D116" s="181" t="s">
        <v>145</v>
      </c>
      <c r="E116" s="182" t="s">
        <v>1213</v>
      </c>
      <c r="F116" s="183" t="s">
        <v>1214</v>
      </c>
      <c r="G116" s="184" t="s">
        <v>206</v>
      </c>
      <c r="H116" s="185">
        <v>9</v>
      </c>
      <c r="I116" s="186"/>
      <c r="J116" s="187">
        <f>ROUND(I116*H116,2)</f>
        <v>0</v>
      </c>
      <c r="K116" s="183" t="s">
        <v>149</v>
      </c>
      <c r="L116" s="53"/>
      <c r="M116" s="188" t="s">
        <v>20</v>
      </c>
      <c r="N116" s="189" t="s">
        <v>46</v>
      </c>
      <c r="O116" s="34"/>
      <c r="P116" s="190">
        <f>O116*H116</f>
        <v>0</v>
      </c>
      <c r="Q116" s="190">
        <v>0.00077</v>
      </c>
      <c r="R116" s="190">
        <f>Q116*H116</f>
        <v>0.0069299999999999995</v>
      </c>
      <c r="S116" s="190">
        <v>0</v>
      </c>
      <c r="T116" s="191">
        <f>S116*H116</f>
        <v>0</v>
      </c>
      <c r="AR116" s="16" t="s">
        <v>235</v>
      </c>
      <c r="AT116" s="16" t="s">
        <v>145</v>
      </c>
      <c r="AU116" s="16" t="s">
        <v>83</v>
      </c>
      <c r="AY116" s="16" t="s">
        <v>143</v>
      </c>
      <c r="BE116" s="192">
        <f>IF(N116="základní",J116,0)</f>
        <v>0</v>
      </c>
      <c r="BF116" s="192">
        <f>IF(N116="snížená",J116,0)</f>
        <v>0</v>
      </c>
      <c r="BG116" s="192">
        <f>IF(N116="zákl. přenesená",J116,0)</f>
        <v>0</v>
      </c>
      <c r="BH116" s="192">
        <f>IF(N116="sníž. přenesená",J116,0)</f>
        <v>0</v>
      </c>
      <c r="BI116" s="192">
        <f>IF(N116="nulová",J116,0)</f>
        <v>0</v>
      </c>
      <c r="BJ116" s="16" t="s">
        <v>23</v>
      </c>
      <c r="BK116" s="192">
        <f>ROUND(I116*H116,2)</f>
        <v>0</v>
      </c>
      <c r="BL116" s="16" t="s">
        <v>235</v>
      </c>
      <c r="BM116" s="16" t="s">
        <v>1215</v>
      </c>
    </row>
    <row r="117" spans="2:65" s="1" customFormat="1" ht="28.9" customHeight="1">
      <c r="B117" s="33"/>
      <c r="C117" s="181" t="s">
        <v>254</v>
      </c>
      <c r="D117" s="181" t="s">
        <v>145</v>
      </c>
      <c r="E117" s="182" t="s">
        <v>1216</v>
      </c>
      <c r="F117" s="183" t="s">
        <v>1217</v>
      </c>
      <c r="G117" s="184" t="s">
        <v>206</v>
      </c>
      <c r="H117" s="185">
        <v>9</v>
      </c>
      <c r="I117" s="186"/>
      <c r="J117" s="187">
        <f>ROUND(I117*H117,2)</f>
        <v>0</v>
      </c>
      <c r="K117" s="183" t="s">
        <v>149</v>
      </c>
      <c r="L117" s="53"/>
      <c r="M117" s="188" t="s">
        <v>20</v>
      </c>
      <c r="N117" s="189" t="s">
        <v>46</v>
      </c>
      <c r="O117" s="34"/>
      <c r="P117" s="190">
        <f>O117*H117</f>
        <v>0</v>
      </c>
      <c r="Q117" s="190">
        <v>0.00027</v>
      </c>
      <c r="R117" s="190">
        <f>Q117*H117</f>
        <v>0.00243</v>
      </c>
      <c r="S117" s="190">
        <v>0</v>
      </c>
      <c r="T117" s="191">
        <f>S117*H117</f>
        <v>0</v>
      </c>
      <c r="AR117" s="16" t="s">
        <v>235</v>
      </c>
      <c r="AT117" s="16" t="s">
        <v>145</v>
      </c>
      <c r="AU117" s="16" t="s">
        <v>83</v>
      </c>
      <c r="AY117" s="16" t="s">
        <v>143</v>
      </c>
      <c r="BE117" s="192">
        <f>IF(N117="základní",J117,0)</f>
        <v>0</v>
      </c>
      <c r="BF117" s="192">
        <f>IF(N117="snížená",J117,0)</f>
        <v>0</v>
      </c>
      <c r="BG117" s="192">
        <f>IF(N117="zákl. přenesená",J117,0)</f>
        <v>0</v>
      </c>
      <c r="BH117" s="192">
        <f>IF(N117="sníž. přenesená",J117,0)</f>
        <v>0</v>
      </c>
      <c r="BI117" s="192">
        <f>IF(N117="nulová",J117,0)</f>
        <v>0</v>
      </c>
      <c r="BJ117" s="16" t="s">
        <v>23</v>
      </c>
      <c r="BK117" s="192">
        <f>ROUND(I117*H117,2)</f>
        <v>0</v>
      </c>
      <c r="BL117" s="16" t="s">
        <v>235</v>
      </c>
      <c r="BM117" s="16" t="s">
        <v>1218</v>
      </c>
    </row>
    <row r="118" spans="2:65" s="1" customFormat="1" ht="28.9" customHeight="1">
      <c r="B118" s="33"/>
      <c r="C118" s="181" t="s">
        <v>260</v>
      </c>
      <c r="D118" s="181" t="s">
        <v>145</v>
      </c>
      <c r="E118" s="182" t="s">
        <v>1219</v>
      </c>
      <c r="F118" s="183" t="s">
        <v>1220</v>
      </c>
      <c r="G118" s="184" t="s">
        <v>231</v>
      </c>
      <c r="H118" s="185">
        <v>0.015</v>
      </c>
      <c r="I118" s="186"/>
      <c r="J118" s="187">
        <f>ROUND(I118*H118,2)</f>
        <v>0</v>
      </c>
      <c r="K118" s="183" t="s">
        <v>149</v>
      </c>
      <c r="L118" s="53"/>
      <c r="M118" s="188" t="s">
        <v>20</v>
      </c>
      <c r="N118" s="189" t="s">
        <v>46</v>
      </c>
      <c r="O118" s="34"/>
      <c r="P118" s="190">
        <f>O118*H118</f>
        <v>0</v>
      </c>
      <c r="Q118" s="190">
        <v>0</v>
      </c>
      <c r="R118" s="190">
        <f>Q118*H118</f>
        <v>0</v>
      </c>
      <c r="S118" s="190">
        <v>0</v>
      </c>
      <c r="T118" s="191">
        <f>S118*H118</f>
        <v>0</v>
      </c>
      <c r="AR118" s="16" t="s">
        <v>235</v>
      </c>
      <c r="AT118" s="16" t="s">
        <v>145</v>
      </c>
      <c r="AU118" s="16" t="s">
        <v>83</v>
      </c>
      <c r="AY118" s="16" t="s">
        <v>143</v>
      </c>
      <c r="BE118" s="192">
        <f>IF(N118="základní",J118,0)</f>
        <v>0</v>
      </c>
      <c r="BF118" s="192">
        <f>IF(N118="snížená",J118,0)</f>
        <v>0</v>
      </c>
      <c r="BG118" s="192">
        <f>IF(N118="zákl. přenesená",J118,0)</f>
        <v>0</v>
      </c>
      <c r="BH118" s="192">
        <f>IF(N118="sníž. přenesená",J118,0)</f>
        <v>0</v>
      </c>
      <c r="BI118" s="192">
        <f>IF(N118="nulová",J118,0)</f>
        <v>0</v>
      </c>
      <c r="BJ118" s="16" t="s">
        <v>23</v>
      </c>
      <c r="BK118" s="192">
        <f>ROUND(I118*H118,2)</f>
        <v>0</v>
      </c>
      <c r="BL118" s="16" t="s">
        <v>235</v>
      </c>
      <c r="BM118" s="16" t="s">
        <v>1221</v>
      </c>
    </row>
    <row r="119" spans="2:47" s="1" customFormat="1" ht="135">
      <c r="B119" s="33"/>
      <c r="C119" s="55"/>
      <c r="D119" s="195" t="s">
        <v>152</v>
      </c>
      <c r="E119" s="55"/>
      <c r="F119" s="196" t="s">
        <v>1222</v>
      </c>
      <c r="G119" s="55"/>
      <c r="H119" s="55"/>
      <c r="I119" s="151"/>
      <c r="J119" s="55"/>
      <c r="K119" s="55"/>
      <c r="L119" s="53"/>
      <c r="M119" s="70"/>
      <c r="N119" s="34"/>
      <c r="O119" s="34"/>
      <c r="P119" s="34"/>
      <c r="Q119" s="34"/>
      <c r="R119" s="34"/>
      <c r="S119" s="34"/>
      <c r="T119" s="71"/>
      <c r="AT119" s="16" t="s">
        <v>152</v>
      </c>
      <c r="AU119" s="16" t="s">
        <v>83</v>
      </c>
    </row>
    <row r="120" spans="2:63" s="10" customFormat="1" ht="29.85" customHeight="1">
      <c r="B120" s="164"/>
      <c r="C120" s="165"/>
      <c r="D120" s="178" t="s">
        <v>74</v>
      </c>
      <c r="E120" s="179" t="s">
        <v>1223</v>
      </c>
      <c r="F120" s="179" t="s">
        <v>1224</v>
      </c>
      <c r="G120" s="165"/>
      <c r="H120" s="165"/>
      <c r="I120" s="168"/>
      <c r="J120" s="180">
        <f>BK120</f>
        <v>0</v>
      </c>
      <c r="K120" s="165"/>
      <c r="L120" s="170"/>
      <c r="M120" s="171"/>
      <c r="N120" s="172"/>
      <c r="O120" s="172"/>
      <c r="P120" s="173">
        <f>SUM(P121:P137)</f>
        <v>0</v>
      </c>
      <c r="Q120" s="172"/>
      <c r="R120" s="173">
        <f>SUM(R121:R137)</f>
        <v>0.38770000000000004</v>
      </c>
      <c r="S120" s="172"/>
      <c r="T120" s="174">
        <f>SUM(T121:T137)</f>
        <v>0.41208999999999996</v>
      </c>
      <c r="AR120" s="175" t="s">
        <v>83</v>
      </c>
      <c r="AT120" s="176" t="s">
        <v>74</v>
      </c>
      <c r="AU120" s="176" t="s">
        <v>23</v>
      </c>
      <c r="AY120" s="175" t="s">
        <v>143</v>
      </c>
      <c r="BK120" s="177">
        <f>SUM(BK121:BK137)</f>
        <v>0</v>
      </c>
    </row>
    <row r="121" spans="2:65" s="1" customFormat="1" ht="28.9" customHeight="1">
      <c r="B121" s="33"/>
      <c r="C121" s="181" t="s">
        <v>7</v>
      </c>
      <c r="D121" s="181" t="s">
        <v>145</v>
      </c>
      <c r="E121" s="182" t="s">
        <v>1225</v>
      </c>
      <c r="F121" s="183" t="s">
        <v>1226</v>
      </c>
      <c r="G121" s="184" t="s">
        <v>206</v>
      </c>
      <c r="H121" s="185">
        <v>5</v>
      </c>
      <c r="I121" s="186"/>
      <c r="J121" s="187">
        <f aca="true" t="shared" si="10" ref="J121:J134">ROUND(I121*H121,2)</f>
        <v>0</v>
      </c>
      <c r="K121" s="183" t="s">
        <v>149</v>
      </c>
      <c r="L121" s="53"/>
      <c r="M121" s="188" t="s">
        <v>20</v>
      </c>
      <c r="N121" s="189" t="s">
        <v>46</v>
      </c>
      <c r="O121" s="34"/>
      <c r="P121" s="190">
        <f aca="true" t="shared" si="11" ref="P121:P134">O121*H121</f>
        <v>0</v>
      </c>
      <c r="Q121" s="190">
        <v>5E-05</v>
      </c>
      <c r="R121" s="190">
        <f aca="true" t="shared" si="12" ref="R121:R134">Q121*H121</f>
        <v>0.00025</v>
      </c>
      <c r="S121" s="190">
        <v>0.01235</v>
      </c>
      <c r="T121" s="191">
        <f aca="true" t="shared" si="13" ref="T121:T134">S121*H121</f>
        <v>0.06175</v>
      </c>
      <c r="AR121" s="16" t="s">
        <v>235</v>
      </c>
      <c r="AT121" s="16" t="s">
        <v>145</v>
      </c>
      <c r="AU121" s="16" t="s">
        <v>83</v>
      </c>
      <c r="AY121" s="16" t="s">
        <v>143</v>
      </c>
      <c r="BE121" s="192">
        <f aca="true" t="shared" si="14" ref="BE121:BE134">IF(N121="základní",J121,0)</f>
        <v>0</v>
      </c>
      <c r="BF121" s="192">
        <f aca="true" t="shared" si="15" ref="BF121:BF134">IF(N121="snížená",J121,0)</f>
        <v>0</v>
      </c>
      <c r="BG121" s="192">
        <f aca="true" t="shared" si="16" ref="BG121:BG134">IF(N121="zákl. přenesená",J121,0)</f>
        <v>0</v>
      </c>
      <c r="BH121" s="192">
        <f aca="true" t="shared" si="17" ref="BH121:BH134">IF(N121="sníž. přenesená",J121,0)</f>
        <v>0</v>
      </c>
      <c r="BI121" s="192">
        <f aca="true" t="shared" si="18" ref="BI121:BI134">IF(N121="nulová",J121,0)</f>
        <v>0</v>
      </c>
      <c r="BJ121" s="16" t="s">
        <v>23</v>
      </c>
      <c r="BK121" s="192">
        <f aca="true" t="shared" si="19" ref="BK121:BK134">ROUND(I121*H121,2)</f>
        <v>0</v>
      </c>
      <c r="BL121" s="16" t="s">
        <v>235</v>
      </c>
      <c r="BM121" s="16" t="s">
        <v>1227</v>
      </c>
    </row>
    <row r="122" spans="2:65" s="1" customFormat="1" ht="28.9" customHeight="1">
      <c r="B122" s="33"/>
      <c r="C122" s="181" t="s">
        <v>270</v>
      </c>
      <c r="D122" s="181" t="s">
        <v>145</v>
      </c>
      <c r="E122" s="182" t="s">
        <v>1228</v>
      </c>
      <c r="F122" s="183" t="s">
        <v>1229</v>
      </c>
      <c r="G122" s="184" t="s">
        <v>206</v>
      </c>
      <c r="H122" s="185">
        <v>1</v>
      </c>
      <c r="I122" s="186"/>
      <c r="J122" s="187">
        <f t="shared" si="10"/>
        <v>0</v>
      </c>
      <c r="K122" s="183" t="s">
        <v>149</v>
      </c>
      <c r="L122" s="53"/>
      <c r="M122" s="188" t="s">
        <v>20</v>
      </c>
      <c r="N122" s="189" t="s">
        <v>46</v>
      </c>
      <c r="O122" s="34"/>
      <c r="P122" s="190">
        <f t="shared" si="11"/>
        <v>0</v>
      </c>
      <c r="Q122" s="190">
        <v>0.01035</v>
      </c>
      <c r="R122" s="190">
        <f t="shared" si="12"/>
        <v>0.01035</v>
      </c>
      <c r="S122" s="190">
        <v>0</v>
      </c>
      <c r="T122" s="191">
        <f t="shared" si="13"/>
        <v>0</v>
      </c>
      <c r="AR122" s="16" t="s">
        <v>235</v>
      </c>
      <c r="AT122" s="16" t="s">
        <v>145</v>
      </c>
      <c r="AU122" s="16" t="s">
        <v>83</v>
      </c>
      <c r="AY122" s="16" t="s">
        <v>143</v>
      </c>
      <c r="BE122" s="192">
        <f t="shared" si="14"/>
        <v>0</v>
      </c>
      <c r="BF122" s="192">
        <f t="shared" si="15"/>
        <v>0</v>
      </c>
      <c r="BG122" s="192">
        <f t="shared" si="16"/>
        <v>0</v>
      </c>
      <c r="BH122" s="192">
        <f t="shared" si="17"/>
        <v>0</v>
      </c>
      <c r="BI122" s="192">
        <f t="shared" si="18"/>
        <v>0</v>
      </c>
      <c r="BJ122" s="16" t="s">
        <v>23</v>
      </c>
      <c r="BK122" s="192">
        <f t="shared" si="19"/>
        <v>0</v>
      </c>
      <c r="BL122" s="16" t="s">
        <v>235</v>
      </c>
      <c r="BM122" s="16" t="s">
        <v>1230</v>
      </c>
    </row>
    <row r="123" spans="2:65" s="1" customFormat="1" ht="28.9" customHeight="1">
      <c r="B123" s="33"/>
      <c r="C123" s="181" t="s">
        <v>277</v>
      </c>
      <c r="D123" s="181" t="s">
        <v>145</v>
      </c>
      <c r="E123" s="182" t="s">
        <v>1231</v>
      </c>
      <c r="F123" s="183" t="s">
        <v>1232</v>
      </c>
      <c r="G123" s="184" t="s">
        <v>206</v>
      </c>
      <c r="H123" s="185">
        <v>1</v>
      </c>
      <c r="I123" s="186"/>
      <c r="J123" s="187">
        <f t="shared" si="10"/>
        <v>0</v>
      </c>
      <c r="K123" s="183" t="s">
        <v>149</v>
      </c>
      <c r="L123" s="53"/>
      <c r="M123" s="188" t="s">
        <v>20</v>
      </c>
      <c r="N123" s="189" t="s">
        <v>46</v>
      </c>
      <c r="O123" s="34"/>
      <c r="P123" s="190">
        <f t="shared" si="11"/>
        <v>0</v>
      </c>
      <c r="Q123" s="190">
        <v>0.0186</v>
      </c>
      <c r="R123" s="190">
        <f t="shared" si="12"/>
        <v>0.0186</v>
      </c>
      <c r="S123" s="190">
        <v>0</v>
      </c>
      <c r="T123" s="191">
        <f t="shared" si="13"/>
        <v>0</v>
      </c>
      <c r="AR123" s="16" t="s">
        <v>235</v>
      </c>
      <c r="AT123" s="16" t="s">
        <v>145</v>
      </c>
      <c r="AU123" s="16" t="s">
        <v>83</v>
      </c>
      <c r="AY123" s="16" t="s">
        <v>143</v>
      </c>
      <c r="BE123" s="192">
        <f t="shared" si="14"/>
        <v>0</v>
      </c>
      <c r="BF123" s="192">
        <f t="shared" si="15"/>
        <v>0</v>
      </c>
      <c r="BG123" s="192">
        <f t="shared" si="16"/>
        <v>0</v>
      </c>
      <c r="BH123" s="192">
        <f t="shared" si="17"/>
        <v>0</v>
      </c>
      <c r="BI123" s="192">
        <f t="shared" si="18"/>
        <v>0</v>
      </c>
      <c r="BJ123" s="16" t="s">
        <v>23</v>
      </c>
      <c r="BK123" s="192">
        <f t="shared" si="19"/>
        <v>0</v>
      </c>
      <c r="BL123" s="16" t="s">
        <v>235</v>
      </c>
      <c r="BM123" s="16" t="s">
        <v>1233</v>
      </c>
    </row>
    <row r="124" spans="2:65" s="1" customFormat="1" ht="28.9" customHeight="1">
      <c r="B124" s="33"/>
      <c r="C124" s="181" t="s">
        <v>282</v>
      </c>
      <c r="D124" s="181" t="s">
        <v>145</v>
      </c>
      <c r="E124" s="182" t="s">
        <v>1234</v>
      </c>
      <c r="F124" s="183" t="s">
        <v>1235</v>
      </c>
      <c r="G124" s="184" t="s">
        <v>206</v>
      </c>
      <c r="H124" s="185">
        <v>1</v>
      </c>
      <c r="I124" s="186"/>
      <c r="J124" s="187">
        <f t="shared" si="10"/>
        <v>0</v>
      </c>
      <c r="K124" s="183" t="s">
        <v>149</v>
      </c>
      <c r="L124" s="53"/>
      <c r="M124" s="188" t="s">
        <v>20</v>
      </c>
      <c r="N124" s="189" t="s">
        <v>46</v>
      </c>
      <c r="O124" s="34"/>
      <c r="P124" s="190">
        <f t="shared" si="11"/>
        <v>0</v>
      </c>
      <c r="Q124" s="190">
        <v>0.0227</v>
      </c>
      <c r="R124" s="190">
        <f t="shared" si="12"/>
        <v>0.0227</v>
      </c>
      <c r="S124" s="190">
        <v>0</v>
      </c>
      <c r="T124" s="191">
        <f t="shared" si="13"/>
        <v>0</v>
      </c>
      <c r="AR124" s="16" t="s">
        <v>235</v>
      </c>
      <c r="AT124" s="16" t="s">
        <v>145</v>
      </c>
      <c r="AU124" s="16" t="s">
        <v>83</v>
      </c>
      <c r="AY124" s="16" t="s">
        <v>143</v>
      </c>
      <c r="BE124" s="192">
        <f t="shared" si="14"/>
        <v>0</v>
      </c>
      <c r="BF124" s="192">
        <f t="shared" si="15"/>
        <v>0</v>
      </c>
      <c r="BG124" s="192">
        <f t="shared" si="16"/>
        <v>0</v>
      </c>
      <c r="BH124" s="192">
        <f t="shared" si="17"/>
        <v>0</v>
      </c>
      <c r="BI124" s="192">
        <f t="shared" si="18"/>
        <v>0</v>
      </c>
      <c r="BJ124" s="16" t="s">
        <v>23</v>
      </c>
      <c r="BK124" s="192">
        <f t="shared" si="19"/>
        <v>0</v>
      </c>
      <c r="BL124" s="16" t="s">
        <v>235</v>
      </c>
      <c r="BM124" s="16" t="s">
        <v>1236</v>
      </c>
    </row>
    <row r="125" spans="2:65" s="1" customFormat="1" ht="28.9" customHeight="1">
      <c r="B125" s="33"/>
      <c r="C125" s="181" t="s">
        <v>287</v>
      </c>
      <c r="D125" s="181" t="s">
        <v>145</v>
      </c>
      <c r="E125" s="182" t="s">
        <v>1237</v>
      </c>
      <c r="F125" s="183" t="s">
        <v>1238</v>
      </c>
      <c r="G125" s="184" t="s">
        <v>206</v>
      </c>
      <c r="H125" s="185">
        <v>1</v>
      </c>
      <c r="I125" s="186"/>
      <c r="J125" s="187">
        <f t="shared" si="10"/>
        <v>0</v>
      </c>
      <c r="K125" s="183" t="s">
        <v>149</v>
      </c>
      <c r="L125" s="53"/>
      <c r="M125" s="188" t="s">
        <v>20</v>
      </c>
      <c r="N125" s="189" t="s">
        <v>46</v>
      </c>
      <c r="O125" s="34"/>
      <c r="P125" s="190">
        <f t="shared" si="11"/>
        <v>0</v>
      </c>
      <c r="Q125" s="190">
        <v>0.0372</v>
      </c>
      <c r="R125" s="190">
        <f t="shared" si="12"/>
        <v>0.0372</v>
      </c>
      <c r="S125" s="190">
        <v>0</v>
      </c>
      <c r="T125" s="191">
        <f t="shared" si="13"/>
        <v>0</v>
      </c>
      <c r="AR125" s="16" t="s">
        <v>235</v>
      </c>
      <c r="AT125" s="16" t="s">
        <v>145</v>
      </c>
      <c r="AU125" s="16" t="s">
        <v>83</v>
      </c>
      <c r="AY125" s="16" t="s">
        <v>143</v>
      </c>
      <c r="BE125" s="192">
        <f t="shared" si="14"/>
        <v>0</v>
      </c>
      <c r="BF125" s="192">
        <f t="shared" si="15"/>
        <v>0</v>
      </c>
      <c r="BG125" s="192">
        <f t="shared" si="16"/>
        <v>0</v>
      </c>
      <c r="BH125" s="192">
        <f t="shared" si="17"/>
        <v>0</v>
      </c>
      <c r="BI125" s="192">
        <f t="shared" si="18"/>
        <v>0</v>
      </c>
      <c r="BJ125" s="16" t="s">
        <v>23</v>
      </c>
      <c r="BK125" s="192">
        <f t="shared" si="19"/>
        <v>0</v>
      </c>
      <c r="BL125" s="16" t="s">
        <v>235</v>
      </c>
      <c r="BM125" s="16" t="s">
        <v>1239</v>
      </c>
    </row>
    <row r="126" spans="2:65" s="1" customFormat="1" ht="28.9" customHeight="1">
      <c r="B126" s="33"/>
      <c r="C126" s="181" t="s">
        <v>293</v>
      </c>
      <c r="D126" s="181" t="s">
        <v>145</v>
      </c>
      <c r="E126" s="182" t="s">
        <v>1240</v>
      </c>
      <c r="F126" s="183" t="s">
        <v>1241</v>
      </c>
      <c r="G126" s="184" t="s">
        <v>225</v>
      </c>
      <c r="H126" s="185">
        <v>18</v>
      </c>
      <c r="I126" s="186"/>
      <c r="J126" s="187">
        <f t="shared" si="10"/>
        <v>0</v>
      </c>
      <c r="K126" s="183" t="s">
        <v>149</v>
      </c>
      <c r="L126" s="53"/>
      <c r="M126" s="188" t="s">
        <v>20</v>
      </c>
      <c r="N126" s="189" t="s">
        <v>46</v>
      </c>
      <c r="O126" s="34"/>
      <c r="P126" s="190">
        <f t="shared" si="11"/>
        <v>0</v>
      </c>
      <c r="Q126" s="190">
        <v>0</v>
      </c>
      <c r="R126" s="190">
        <f t="shared" si="12"/>
        <v>0</v>
      </c>
      <c r="S126" s="190">
        <v>0</v>
      </c>
      <c r="T126" s="191">
        <f t="shared" si="13"/>
        <v>0</v>
      </c>
      <c r="AR126" s="16" t="s">
        <v>235</v>
      </c>
      <c r="AT126" s="16" t="s">
        <v>145</v>
      </c>
      <c r="AU126" s="16" t="s">
        <v>83</v>
      </c>
      <c r="AY126" s="16" t="s">
        <v>143</v>
      </c>
      <c r="BE126" s="192">
        <f t="shared" si="14"/>
        <v>0</v>
      </c>
      <c r="BF126" s="192">
        <f t="shared" si="15"/>
        <v>0</v>
      </c>
      <c r="BG126" s="192">
        <f t="shared" si="16"/>
        <v>0</v>
      </c>
      <c r="BH126" s="192">
        <f t="shared" si="17"/>
        <v>0</v>
      </c>
      <c r="BI126" s="192">
        <f t="shared" si="18"/>
        <v>0</v>
      </c>
      <c r="BJ126" s="16" t="s">
        <v>23</v>
      </c>
      <c r="BK126" s="192">
        <f t="shared" si="19"/>
        <v>0</v>
      </c>
      <c r="BL126" s="16" t="s">
        <v>235</v>
      </c>
      <c r="BM126" s="16" t="s">
        <v>1242</v>
      </c>
    </row>
    <row r="127" spans="2:65" s="1" customFormat="1" ht="28.9" customHeight="1">
      <c r="B127" s="33"/>
      <c r="C127" s="181" t="s">
        <v>298</v>
      </c>
      <c r="D127" s="181" t="s">
        <v>145</v>
      </c>
      <c r="E127" s="182" t="s">
        <v>1243</v>
      </c>
      <c r="F127" s="183" t="s">
        <v>1244</v>
      </c>
      <c r="G127" s="184" t="s">
        <v>206</v>
      </c>
      <c r="H127" s="185">
        <v>1</v>
      </c>
      <c r="I127" s="186"/>
      <c r="J127" s="187">
        <f t="shared" si="10"/>
        <v>0</v>
      </c>
      <c r="K127" s="183" t="s">
        <v>149</v>
      </c>
      <c r="L127" s="53"/>
      <c r="M127" s="188" t="s">
        <v>20</v>
      </c>
      <c r="N127" s="189" t="s">
        <v>46</v>
      </c>
      <c r="O127" s="34"/>
      <c r="P127" s="190">
        <f t="shared" si="11"/>
        <v>0</v>
      </c>
      <c r="Q127" s="190">
        <v>0.04532</v>
      </c>
      <c r="R127" s="190">
        <f t="shared" si="12"/>
        <v>0.04532</v>
      </c>
      <c r="S127" s="190">
        <v>0</v>
      </c>
      <c r="T127" s="191">
        <f t="shared" si="13"/>
        <v>0</v>
      </c>
      <c r="AR127" s="16" t="s">
        <v>235</v>
      </c>
      <c r="AT127" s="16" t="s">
        <v>145</v>
      </c>
      <c r="AU127" s="16" t="s">
        <v>83</v>
      </c>
      <c r="AY127" s="16" t="s">
        <v>143</v>
      </c>
      <c r="BE127" s="192">
        <f t="shared" si="14"/>
        <v>0</v>
      </c>
      <c r="BF127" s="192">
        <f t="shared" si="15"/>
        <v>0</v>
      </c>
      <c r="BG127" s="192">
        <f t="shared" si="16"/>
        <v>0</v>
      </c>
      <c r="BH127" s="192">
        <f t="shared" si="17"/>
        <v>0</v>
      </c>
      <c r="BI127" s="192">
        <f t="shared" si="18"/>
        <v>0</v>
      </c>
      <c r="BJ127" s="16" t="s">
        <v>23</v>
      </c>
      <c r="BK127" s="192">
        <f t="shared" si="19"/>
        <v>0</v>
      </c>
      <c r="BL127" s="16" t="s">
        <v>235</v>
      </c>
      <c r="BM127" s="16" t="s">
        <v>1245</v>
      </c>
    </row>
    <row r="128" spans="2:65" s="1" customFormat="1" ht="28.9" customHeight="1">
      <c r="B128" s="33"/>
      <c r="C128" s="181" t="s">
        <v>304</v>
      </c>
      <c r="D128" s="181" t="s">
        <v>145</v>
      </c>
      <c r="E128" s="182" t="s">
        <v>1246</v>
      </c>
      <c r="F128" s="183" t="s">
        <v>1247</v>
      </c>
      <c r="G128" s="184" t="s">
        <v>206</v>
      </c>
      <c r="H128" s="185">
        <v>1</v>
      </c>
      <c r="I128" s="186"/>
      <c r="J128" s="187">
        <f t="shared" si="10"/>
        <v>0</v>
      </c>
      <c r="K128" s="183" t="s">
        <v>149</v>
      </c>
      <c r="L128" s="53"/>
      <c r="M128" s="188" t="s">
        <v>20</v>
      </c>
      <c r="N128" s="189" t="s">
        <v>46</v>
      </c>
      <c r="O128" s="34"/>
      <c r="P128" s="190">
        <f t="shared" si="11"/>
        <v>0</v>
      </c>
      <c r="Q128" s="190">
        <v>0.05032</v>
      </c>
      <c r="R128" s="190">
        <f t="shared" si="12"/>
        <v>0.05032</v>
      </c>
      <c r="S128" s="190">
        <v>0</v>
      </c>
      <c r="T128" s="191">
        <f t="shared" si="13"/>
        <v>0</v>
      </c>
      <c r="AR128" s="16" t="s">
        <v>235</v>
      </c>
      <c r="AT128" s="16" t="s">
        <v>145</v>
      </c>
      <c r="AU128" s="16" t="s">
        <v>83</v>
      </c>
      <c r="AY128" s="16" t="s">
        <v>143</v>
      </c>
      <c r="BE128" s="192">
        <f t="shared" si="14"/>
        <v>0</v>
      </c>
      <c r="BF128" s="192">
        <f t="shared" si="15"/>
        <v>0</v>
      </c>
      <c r="BG128" s="192">
        <f t="shared" si="16"/>
        <v>0</v>
      </c>
      <c r="BH128" s="192">
        <f t="shared" si="17"/>
        <v>0</v>
      </c>
      <c r="BI128" s="192">
        <f t="shared" si="18"/>
        <v>0</v>
      </c>
      <c r="BJ128" s="16" t="s">
        <v>23</v>
      </c>
      <c r="BK128" s="192">
        <f t="shared" si="19"/>
        <v>0</v>
      </c>
      <c r="BL128" s="16" t="s">
        <v>235</v>
      </c>
      <c r="BM128" s="16" t="s">
        <v>1248</v>
      </c>
    </row>
    <row r="129" spans="2:65" s="1" customFormat="1" ht="28.9" customHeight="1">
      <c r="B129" s="33"/>
      <c r="C129" s="181" t="s">
        <v>310</v>
      </c>
      <c r="D129" s="181" t="s">
        <v>145</v>
      </c>
      <c r="E129" s="182" t="s">
        <v>1249</v>
      </c>
      <c r="F129" s="183" t="s">
        <v>1250</v>
      </c>
      <c r="G129" s="184" t="s">
        <v>206</v>
      </c>
      <c r="H129" s="185">
        <v>1</v>
      </c>
      <c r="I129" s="186"/>
      <c r="J129" s="187">
        <f t="shared" si="10"/>
        <v>0</v>
      </c>
      <c r="K129" s="183" t="s">
        <v>149</v>
      </c>
      <c r="L129" s="53"/>
      <c r="M129" s="188" t="s">
        <v>20</v>
      </c>
      <c r="N129" s="189" t="s">
        <v>46</v>
      </c>
      <c r="O129" s="34"/>
      <c r="P129" s="190">
        <f t="shared" si="11"/>
        <v>0</v>
      </c>
      <c r="Q129" s="190">
        <v>0.05834</v>
      </c>
      <c r="R129" s="190">
        <f t="shared" si="12"/>
        <v>0.05834</v>
      </c>
      <c r="S129" s="190">
        <v>0</v>
      </c>
      <c r="T129" s="191">
        <f t="shared" si="13"/>
        <v>0</v>
      </c>
      <c r="AR129" s="16" t="s">
        <v>235</v>
      </c>
      <c r="AT129" s="16" t="s">
        <v>145</v>
      </c>
      <c r="AU129" s="16" t="s">
        <v>83</v>
      </c>
      <c r="AY129" s="16" t="s">
        <v>143</v>
      </c>
      <c r="BE129" s="192">
        <f t="shared" si="14"/>
        <v>0</v>
      </c>
      <c r="BF129" s="192">
        <f t="shared" si="15"/>
        <v>0</v>
      </c>
      <c r="BG129" s="192">
        <f t="shared" si="16"/>
        <v>0</v>
      </c>
      <c r="BH129" s="192">
        <f t="shared" si="17"/>
        <v>0</v>
      </c>
      <c r="BI129" s="192">
        <f t="shared" si="18"/>
        <v>0</v>
      </c>
      <c r="BJ129" s="16" t="s">
        <v>23</v>
      </c>
      <c r="BK129" s="192">
        <f t="shared" si="19"/>
        <v>0</v>
      </c>
      <c r="BL129" s="16" t="s">
        <v>235</v>
      </c>
      <c r="BM129" s="16" t="s">
        <v>1251</v>
      </c>
    </row>
    <row r="130" spans="2:65" s="1" customFormat="1" ht="28.9" customHeight="1">
      <c r="B130" s="33"/>
      <c r="C130" s="181" t="s">
        <v>315</v>
      </c>
      <c r="D130" s="181" t="s">
        <v>145</v>
      </c>
      <c r="E130" s="182" t="s">
        <v>1252</v>
      </c>
      <c r="F130" s="183" t="s">
        <v>1253</v>
      </c>
      <c r="G130" s="184" t="s">
        <v>206</v>
      </c>
      <c r="H130" s="185">
        <v>1</v>
      </c>
      <c r="I130" s="186"/>
      <c r="J130" s="187">
        <f t="shared" si="10"/>
        <v>0</v>
      </c>
      <c r="K130" s="183" t="s">
        <v>149</v>
      </c>
      <c r="L130" s="53"/>
      <c r="M130" s="188" t="s">
        <v>20</v>
      </c>
      <c r="N130" s="189" t="s">
        <v>46</v>
      </c>
      <c r="O130" s="34"/>
      <c r="P130" s="190">
        <f t="shared" si="11"/>
        <v>0</v>
      </c>
      <c r="Q130" s="190">
        <v>0.0622</v>
      </c>
      <c r="R130" s="190">
        <f t="shared" si="12"/>
        <v>0.0622</v>
      </c>
      <c r="S130" s="190">
        <v>0</v>
      </c>
      <c r="T130" s="191">
        <f t="shared" si="13"/>
        <v>0</v>
      </c>
      <c r="AR130" s="16" t="s">
        <v>235</v>
      </c>
      <c r="AT130" s="16" t="s">
        <v>145</v>
      </c>
      <c r="AU130" s="16" t="s">
        <v>83</v>
      </c>
      <c r="AY130" s="16" t="s">
        <v>143</v>
      </c>
      <c r="BE130" s="192">
        <f t="shared" si="14"/>
        <v>0</v>
      </c>
      <c r="BF130" s="192">
        <f t="shared" si="15"/>
        <v>0</v>
      </c>
      <c r="BG130" s="192">
        <f t="shared" si="16"/>
        <v>0</v>
      </c>
      <c r="BH130" s="192">
        <f t="shared" si="17"/>
        <v>0</v>
      </c>
      <c r="BI130" s="192">
        <f t="shared" si="18"/>
        <v>0</v>
      </c>
      <c r="BJ130" s="16" t="s">
        <v>23</v>
      </c>
      <c r="BK130" s="192">
        <f t="shared" si="19"/>
        <v>0</v>
      </c>
      <c r="BL130" s="16" t="s">
        <v>235</v>
      </c>
      <c r="BM130" s="16" t="s">
        <v>1254</v>
      </c>
    </row>
    <row r="131" spans="2:65" s="1" customFormat="1" ht="28.9" customHeight="1">
      <c r="B131" s="33"/>
      <c r="C131" s="181" t="s">
        <v>320</v>
      </c>
      <c r="D131" s="181" t="s">
        <v>145</v>
      </c>
      <c r="E131" s="182" t="s">
        <v>1255</v>
      </c>
      <c r="F131" s="183" t="s">
        <v>1256</v>
      </c>
      <c r="G131" s="184" t="s">
        <v>206</v>
      </c>
      <c r="H131" s="185">
        <v>1</v>
      </c>
      <c r="I131" s="186"/>
      <c r="J131" s="187">
        <f t="shared" si="10"/>
        <v>0</v>
      </c>
      <c r="K131" s="183" t="s">
        <v>149</v>
      </c>
      <c r="L131" s="53"/>
      <c r="M131" s="188" t="s">
        <v>20</v>
      </c>
      <c r="N131" s="189" t="s">
        <v>46</v>
      </c>
      <c r="O131" s="34"/>
      <c r="P131" s="190">
        <f t="shared" si="11"/>
        <v>0</v>
      </c>
      <c r="Q131" s="190">
        <v>0.08032</v>
      </c>
      <c r="R131" s="190">
        <f t="shared" si="12"/>
        <v>0.08032</v>
      </c>
      <c r="S131" s="190">
        <v>0</v>
      </c>
      <c r="T131" s="191">
        <f t="shared" si="13"/>
        <v>0</v>
      </c>
      <c r="AR131" s="16" t="s">
        <v>235</v>
      </c>
      <c r="AT131" s="16" t="s">
        <v>145</v>
      </c>
      <c r="AU131" s="16" t="s">
        <v>83</v>
      </c>
      <c r="AY131" s="16" t="s">
        <v>143</v>
      </c>
      <c r="BE131" s="192">
        <f t="shared" si="14"/>
        <v>0</v>
      </c>
      <c r="BF131" s="192">
        <f t="shared" si="15"/>
        <v>0</v>
      </c>
      <c r="BG131" s="192">
        <f t="shared" si="16"/>
        <v>0</v>
      </c>
      <c r="BH131" s="192">
        <f t="shared" si="17"/>
        <v>0</v>
      </c>
      <c r="BI131" s="192">
        <f t="shared" si="18"/>
        <v>0</v>
      </c>
      <c r="BJ131" s="16" t="s">
        <v>23</v>
      </c>
      <c r="BK131" s="192">
        <f t="shared" si="19"/>
        <v>0</v>
      </c>
      <c r="BL131" s="16" t="s">
        <v>235</v>
      </c>
      <c r="BM131" s="16" t="s">
        <v>1257</v>
      </c>
    </row>
    <row r="132" spans="2:65" s="1" customFormat="1" ht="28.9" customHeight="1">
      <c r="B132" s="33"/>
      <c r="C132" s="181" t="s">
        <v>325</v>
      </c>
      <c r="D132" s="181" t="s">
        <v>145</v>
      </c>
      <c r="E132" s="182" t="s">
        <v>1258</v>
      </c>
      <c r="F132" s="183" t="s">
        <v>1259</v>
      </c>
      <c r="G132" s="184" t="s">
        <v>206</v>
      </c>
      <c r="H132" s="185">
        <v>6</v>
      </c>
      <c r="I132" s="186"/>
      <c r="J132" s="187">
        <f t="shared" si="10"/>
        <v>0</v>
      </c>
      <c r="K132" s="183" t="s">
        <v>149</v>
      </c>
      <c r="L132" s="53"/>
      <c r="M132" s="188" t="s">
        <v>20</v>
      </c>
      <c r="N132" s="189" t="s">
        <v>46</v>
      </c>
      <c r="O132" s="34"/>
      <c r="P132" s="190">
        <f t="shared" si="11"/>
        <v>0</v>
      </c>
      <c r="Q132" s="190">
        <v>0.00017</v>
      </c>
      <c r="R132" s="190">
        <f t="shared" si="12"/>
        <v>0.00102</v>
      </c>
      <c r="S132" s="190">
        <v>0.02419</v>
      </c>
      <c r="T132" s="191">
        <f t="shared" si="13"/>
        <v>0.14514</v>
      </c>
      <c r="AR132" s="16" t="s">
        <v>235</v>
      </c>
      <c r="AT132" s="16" t="s">
        <v>145</v>
      </c>
      <c r="AU132" s="16" t="s">
        <v>83</v>
      </c>
      <c r="AY132" s="16" t="s">
        <v>143</v>
      </c>
      <c r="BE132" s="192">
        <f t="shared" si="14"/>
        <v>0</v>
      </c>
      <c r="BF132" s="192">
        <f t="shared" si="15"/>
        <v>0</v>
      </c>
      <c r="BG132" s="192">
        <f t="shared" si="16"/>
        <v>0</v>
      </c>
      <c r="BH132" s="192">
        <f t="shared" si="17"/>
        <v>0</v>
      </c>
      <c r="BI132" s="192">
        <f t="shared" si="18"/>
        <v>0</v>
      </c>
      <c r="BJ132" s="16" t="s">
        <v>23</v>
      </c>
      <c r="BK132" s="192">
        <f t="shared" si="19"/>
        <v>0</v>
      </c>
      <c r="BL132" s="16" t="s">
        <v>235</v>
      </c>
      <c r="BM132" s="16" t="s">
        <v>1260</v>
      </c>
    </row>
    <row r="133" spans="2:65" s="1" customFormat="1" ht="28.9" customHeight="1">
      <c r="B133" s="33"/>
      <c r="C133" s="181" t="s">
        <v>329</v>
      </c>
      <c r="D133" s="181" t="s">
        <v>145</v>
      </c>
      <c r="E133" s="182" t="s">
        <v>1261</v>
      </c>
      <c r="F133" s="183" t="s">
        <v>1262</v>
      </c>
      <c r="G133" s="184" t="s">
        <v>225</v>
      </c>
      <c r="H133" s="185">
        <v>18</v>
      </c>
      <c r="I133" s="186"/>
      <c r="J133" s="187">
        <f t="shared" si="10"/>
        <v>0</v>
      </c>
      <c r="K133" s="183" t="s">
        <v>149</v>
      </c>
      <c r="L133" s="53"/>
      <c r="M133" s="188" t="s">
        <v>20</v>
      </c>
      <c r="N133" s="189" t="s">
        <v>46</v>
      </c>
      <c r="O133" s="34"/>
      <c r="P133" s="190">
        <f t="shared" si="11"/>
        <v>0</v>
      </c>
      <c r="Q133" s="190">
        <v>6E-05</v>
      </c>
      <c r="R133" s="190">
        <f t="shared" si="12"/>
        <v>0.00108</v>
      </c>
      <c r="S133" s="190">
        <v>0.0114</v>
      </c>
      <c r="T133" s="191">
        <f t="shared" si="13"/>
        <v>0.2052</v>
      </c>
      <c r="AR133" s="16" t="s">
        <v>235</v>
      </c>
      <c r="AT133" s="16" t="s">
        <v>145</v>
      </c>
      <c r="AU133" s="16" t="s">
        <v>83</v>
      </c>
      <c r="AY133" s="16" t="s">
        <v>143</v>
      </c>
      <c r="BE133" s="192">
        <f t="shared" si="14"/>
        <v>0</v>
      </c>
      <c r="BF133" s="192">
        <f t="shared" si="15"/>
        <v>0</v>
      </c>
      <c r="BG133" s="192">
        <f t="shared" si="16"/>
        <v>0</v>
      </c>
      <c r="BH133" s="192">
        <f t="shared" si="17"/>
        <v>0</v>
      </c>
      <c r="BI133" s="192">
        <f t="shared" si="18"/>
        <v>0</v>
      </c>
      <c r="BJ133" s="16" t="s">
        <v>23</v>
      </c>
      <c r="BK133" s="192">
        <f t="shared" si="19"/>
        <v>0</v>
      </c>
      <c r="BL133" s="16" t="s">
        <v>235</v>
      </c>
      <c r="BM133" s="16" t="s">
        <v>1263</v>
      </c>
    </row>
    <row r="134" spans="2:65" s="1" customFormat="1" ht="20.45" customHeight="1">
      <c r="B134" s="33"/>
      <c r="C134" s="181" t="s">
        <v>333</v>
      </c>
      <c r="D134" s="181" t="s">
        <v>145</v>
      </c>
      <c r="E134" s="182" t="s">
        <v>1264</v>
      </c>
      <c r="F134" s="183" t="s">
        <v>1265</v>
      </c>
      <c r="G134" s="184" t="s">
        <v>148</v>
      </c>
      <c r="H134" s="185">
        <v>8</v>
      </c>
      <c r="I134" s="186"/>
      <c r="J134" s="187">
        <f t="shared" si="10"/>
        <v>0</v>
      </c>
      <c r="K134" s="183" t="s">
        <v>149</v>
      </c>
      <c r="L134" s="53"/>
      <c r="M134" s="188" t="s">
        <v>20</v>
      </c>
      <c r="N134" s="189" t="s">
        <v>46</v>
      </c>
      <c r="O134" s="34"/>
      <c r="P134" s="190">
        <f t="shared" si="11"/>
        <v>0</v>
      </c>
      <c r="Q134" s="190">
        <v>0</v>
      </c>
      <c r="R134" s="190">
        <f t="shared" si="12"/>
        <v>0</v>
      </c>
      <c r="S134" s="190">
        <v>0</v>
      </c>
      <c r="T134" s="191">
        <f t="shared" si="13"/>
        <v>0</v>
      </c>
      <c r="AR134" s="16" t="s">
        <v>235</v>
      </c>
      <c r="AT134" s="16" t="s">
        <v>145</v>
      </c>
      <c r="AU134" s="16" t="s">
        <v>83</v>
      </c>
      <c r="AY134" s="16" t="s">
        <v>143</v>
      </c>
      <c r="BE134" s="192">
        <f t="shared" si="14"/>
        <v>0</v>
      </c>
      <c r="BF134" s="192">
        <f t="shared" si="15"/>
        <v>0</v>
      </c>
      <c r="BG134" s="192">
        <f t="shared" si="16"/>
        <v>0</v>
      </c>
      <c r="BH134" s="192">
        <f t="shared" si="17"/>
        <v>0</v>
      </c>
      <c r="BI134" s="192">
        <f t="shared" si="18"/>
        <v>0</v>
      </c>
      <c r="BJ134" s="16" t="s">
        <v>23</v>
      </c>
      <c r="BK134" s="192">
        <f t="shared" si="19"/>
        <v>0</v>
      </c>
      <c r="BL134" s="16" t="s">
        <v>235</v>
      </c>
      <c r="BM134" s="16" t="s">
        <v>1266</v>
      </c>
    </row>
    <row r="135" spans="2:47" s="1" customFormat="1" ht="108">
      <c r="B135" s="33"/>
      <c r="C135" s="55"/>
      <c r="D135" s="193" t="s">
        <v>152</v>
      </c>
      <c r="E135" s="55"/>
      <c r="F135" s="194" t="s">
        <v>1267</v>
      </c>
      <c r="G135" s="55"/>
      <c r="H135" s="55"/>
      <c r="I135" s="151"/>
      <c r="J135" s="55"/>
      <c r="K135" s="55"/>
      <c r="L135" s="53"/>
      <c r="M135" s="70"/>
      <c r="N135" s="34"/>
      <c r="O135" s="34"/>
      <c r="P135" s="34"/>
      <c r="Q135" s="34"/>
      <c r="R135" s="34"/>
      <c r="S135" s="34"/>
      <c r="T135" s="71"/>
      <c r="AT135" s="16" t="s">
        <v>152</v>
      </c>
      <c r="AU135" s="16" t="s">
        <v>83</v>
      </c>
    </row>
    <row r="136" spans="2:65" s="1" customFormat="1" ht="40.15" customHeight="1">
      <c r="B136" s="33"/>
      <c r="C136" s="181" t="s">
        <v>338</v>
      </c>
      <c r="D136" s="181" t="s">
        <v>145</v>
      </c>
      <c r="E136" s="182" t="s">
        <v>1268</v>
      </c>
      <c r="F136" s="183" t="s">
        <v>1269</v>
      </c>
      <c r="G136" s="184" t="s">
        <v>231</v>
      </c>
      <c r="H136" s="185">
        <v>0.388</v>
      </c>
      <c r="I136" s="186"/>
      <c r="J136" s="187">
        <f>ROUND(I136*H136,2)</f>
        <v>0</v>
      </c>
      <c r="K136" s="183" t="s">
        <v>149</v>
      </c>
      <c r="L136" s="53"/>
      <c r="M136" s="188" t="s">
        <v>20</v>
      </c>
      <c r="N136" s="189" t="s">
        <v>46</v>
      </c>
      <c r="O136" s="34"/>
      <c r="P136" s="190">
        <f>O136*H136</f>
        <v>0</v>
      </c>
      <c r="Q136" s="190">
        <v>0</v>
      </c>
      <c r="R136" s="190">
        <f>Q136*H136</f>
        <v>0</v>
      </c>
      <c r="S136" s="190">
        <v>0</v>
      </c>
      <c r="T136" s="191">
        <f>S136*H136</f>
        <v>0</v>
      </c>
      <c r="AR136" s="16" t="s">
        <v>235</v>
      </c>
      <c r="AT136" s="16" t="s">
        <v>145</v>
      </c>
      <c r="AU136" s="16" t="s">
        <v>83</v>
      </c>
      <c r="AY136" s="16" t="s">
        <v>143</v>
      </c>
      <c r="BE136" s="192">
        <f>IF(N136="základní",J136,0)</f>
        <v>0</v>
      </c>
      <c r="BF136" s="192">
        <f>IF(N136="snížená",J136,0)</f>
        <v>0</v>
      </c>
      <c r="BG136" s="192">
        <f>IF(N136="zákl. přenesená",J136,0)</f>
        <v>0</v>
      </c>
      <c r="BH136" s="192">
        <f>IF(N136="sníž. přenesená",J136,0)</f>
        <v>0</v>
      </c>
      <c r="BI136" s="192">
        <f>IF(N136="nulová",J136,0)</f>
        <v>0</v>
      </c>
      <c r="BJ136" s="16" t="s">
        <v>23</v>
      </c>
      <c r="BK136" s="192">
        <f>ROUND(I136*H136,2)</f>
        <v>0</v>
      </c>
      <c r="BL136" s="16" t="s">
        <v>235</v>
      </c>
      <c r="BM136" s="16" t="s">
        <v>1270</v>
      </c>
    </row>
    <row r="137" spans="2:47" s="1" customFormat="1" ht="135">
      <c r="B137" s="33"/>
      <c r="C137" s="55"/>
      <c r="D137" s="195" t="s">
        <v>152</v>
      </c>
      <c r="E137" s="55"/>
      <c r="F137" s="196" t="s">
        <v>1130</v>
      </c>
      <c r="G137" s="55"/>
      <c r="H137" s="55"/>
      <c r="I137" s="151"/>
      <c r="J137" s="55"/>
      <c r="K137" s="55"/>
      <c r="L137" s="53"/>
      <c r="M137" s="70"/>
      <c r="N137" s="34"/>
      <c r="O137" s="34"/>
      <c r="P137" s="34"/>
      <c r="Q137" s="34"/>
      <c r="R137" s="34"/>
      <c r="S137" s="34"/>
      <c r="T137" s="71"/>
      <c r="AT137" s="16" t="s">
        <v>152</v>
      </c>
      <c r="AU137" s="16" t="s">
        <v>83</v>
      </c>
    </row>
    <row r="138" spans="2:63" s="10" customFormat="1" ht="29.85" customHeight="1">
      <c r="B138" s="164"/>
      <c r="C138" s="165"/>
      <c r="D138" s="178" t="s">
        <v>74</v>
      </c>
      <c r="E138" s="179" t="s">
        <v>1271</v>
      </c>
      <c r="F138" s="179" t="s">
        <v>1272</v>
      </c>
      <c r="G138" s="165"/>
      <c r="H138" s="165"/>
      <c r="I138" s="168"/>
      <c r="J138" s="180">
        <f>BK138</f>
        <v>0</v>
      </c>
      <c r="K138" s="165"/>
      <c r="L138" s="170"/>
      <c r="M138" s="171"/>
      <c r="N138" s="172"/>
      <c r="O138" s="172"/>
      <c r="P138" s="173">
        <f>SUM(P139:P165)</f>
        <v>0</v>
      </c>
      <c r="Q138" s="172"/>
      <c r="R138" s="173">
        <f>SUM(R139:R165)</f>
        <v>0.21384999999999998</v>
      </c>
      <c r="S138" s="172"/>
      <c r="T138" s="174">
        <f>SUM(T139:T165)</f>
        <v>0</v>
      </c>
      <c r="AR138" s="175" t="s">
        <v>83</v>
      </c>
      <c r="AT138" s="176" t="s">
        <v>74</v>
      </c>
      <c r="AU138" s="176" t="s">
        <v>23</v>
      </c>
      <c r="AY138" s="175" t="s">
        <v>143</v>
      </c>
      <c r="BK138" s="177">
        <f>SUM(BK139:BK165)</f>
        <v>0</v>
      </c>
    </row>
    <row r="139" spans="2:65" s="1" customFormat="1" ht="28.9" customHeight="1">
      <c r="B139" s="33"/>
      <c r="C139" s="181" t="s">
        <v>347</v>
      </c>
      <c r="D139" s="181" t="s">
        <v>145</v>
      </c>
      <c r="E139" s="182" t="s">
        <v>1273</v>
      </c>
      <c r="F139" s="183" t="s">
        <v>1274</v>
      </c>
      <c r="G139" s="184" t="s">
        <v>206</v>
      </c>
      <c r="H139" s="185">
        <v>1</v>
      </c>
      <c r="I139" s="186"/>
      <c r="J139" s="187">
        <f aca="true" t="shared" si="20" ref="J139:J165">ROUND(I139*H139,2)</f>
        <v>0</v>
      </c>
      <c r="K139" s="183" t="s">
        <v>149</v>
      </c>
      <c r="L139" s="53"/>
      <c r="M139" s="188" t="s">
        <v>20</v>
      </c>
      <c r="N139" s="189" t="s">
        <v>46</v>
      </c>
      <c r="O139" s="34"/>
      <c r="P139" s="190">
        <f aca="true" t="shared" si="21" ref="P139:P165">O139*H139</f>
        <v>0</v>
      </c>
      <c r="Q139" s="190">
        <v>0</v>
      </c>
      <c r="R139" s="190">
        <f aca="true" t="shared" si="22" ref="R139:R165">Q139*H139</f>
        <v>0</v>
      </c>
      <c r="S139" s="190">
        <v>0</v>
      </c>
      <c r="T139" s="191">
        <f aca="true" t="shared" si="23" ref="T139:T165">S139*H139</f>
        <v>0</v>
      </c>
      <c r="AR139" s="16" t="s">
        <v>235</v>
      </c>
      <c r="AT139" s="16" t="s">
        <v>145</v>
      </c>
      <c r="AU139" s="16" t="s">
        <v>83</v>
      </c>
      <c r="AY139" s="16" t="s">
        <v>143</v>
      </c>
      <c r="BE139" s="192">
        <f aca="true" t="shared" si="24" ref="BE139:BE165">IF(N139="základní",J139,0)</f>
        <v>0</v>
      </c>
      <c r="BF139" s="192">
        <f aca="true" t="shared" si="25" ref="BF139:BF165">IF(N139="snížená",J139,0)</f>
        <v>0</v>
      </c>
      <c r="BG139" s="192">
        <f aca="true" t="shared" si="26" ref="BG139:BG165">IF(N139="zákl. přenesená",J139,0)</f>
        <v>0</v>
      </c>
      <c r="BH139" s="192">
        <f aca="true" t="shared" si="27" ref="BH139:BH165">IF(N139="sníž. přenesená",J139,0)</f>
        <v>0</v>
      </c>
      <c r="BI139" s="192">
        <f aca="true" t="shared" si="28" ref="BI139:BI165">IF(N139="nulová",J139,0)</f>
        <v>0</v>
      </c>
      <c r="BJ139" s="16" t="s">
        <v>23</v>
      </c>
      <c r="BK139" s="192">
        <f aca="true" t="shared" si="29" ref="BK139:BK165">ROUND(I139*H139,2)</f>
        <v>0</v>
      </c>
      <c r="BL139" s="16" t="s">
        <v>235</v>
      </c>
      <c r="BM139" s="16" t="s">
        <v>1275</v>
      </c>
    </row>
    <row r="140" spans="2:65" s="1" customFormat="1" ht="28.9" customHeight="1">
      <c r="B140" s="33"/>
      <c r="C140" s="223" t="s">
        <v>352</v>
      </c>
      <c r="D140" s="223" t="s">
        <v>249</v>
      </c>
      <c r="E140" s="224" t="s">
        <v>1276</v>
      </c>
      <c r="F140" s="225" t="s">
        <v>1277</v>
      </c>
      <c r="G140" s="226" t="s">
        <v>1278</v>
      </c>
      <c r="H140" s="227">
        <v>1</v>
      </c>
      <c r="I140" s="228"/>
      <c r="J140" s="229">
        <f t="shared" si="20"/>
        <v>0</v>
      </c>
      <c r="K140" s="225" t="s">
        <v>20</v>
      </c>
      <c r="L140" s="230"/>
      <c r="M140" s="231" t="s">
        <v>20</v>
      </c>
      <c r="N140" s="232" t="s">
        <v>46</v>
      </c>
      <c r="O140" s="34"/>
      <c r="P140" s="190">
        <f t="shared" si="21"/>
        <v>0</v>
      </c>
      <c r="Q140" s="190">
        <v>0</v>
      </c>
      <c r="R140" s="190">
        <f t="shared" si="22"/>
        <v>0</v>
      </c>
      <c r="S140" s="190">
        <v>0</v>
      </c>
      <c r="T140" s="191">
        <f t="shared" si="23"/>
        <v>0</v>
      </c>
      <c r="AR140" s="16" t="s">
        <v>325</v>
      </c>
      <c r="AT140" s="16" t="s">
        <v>249</v>
      </c>
      <c r="AU140" s="16" t="s">
        <v>83</v>
      </c>
      <c r="AY140" s="16" t="s">
        <v>143</v>
      </c>
      <c r="BE140" s="192">
        <f t="shared" si="24"/>
        <v>0</v>
      </c>
      <c r="BF140" s="192">
        <f t="shared" si="25"/>
        <v>0</v>
      </c>
      <c r="BG140" s="192">
        <f t="shared" si="26"/>
        <v>0</v>
      </c>
      <c r="BH140" s="192">
        <f t="shared" si="27"/>
        <v>0</v>
      </c>
      <c r="BI140" s="192">
        <f t="shared" si="28"/>
        <v>0</v>
      </c>
      <c r="BJ140" s="16" t="s">
        <v>23</v>
      </c>
      <c r="BK140" s="192">
        <f t="shared" si="29"/>
        <v>0</v>
      </c>
      <c r="BL140" s="16" t="s">
        <v>235</v>
      </c>
      <c r="BM140" s="16" t="s">
        <v>1279</v>
      </c>
    </row>
    <row r="141" spans="2:65" s="1" customFormat="1" ht="28.9" customHeight="1">
      <c r="B141" s="33"/>
      <c r="C141" s="181" t="s">
        <v>358</v>
      </c>
      <c r="D141" s="181" t="s">
        <v>145</v>
      </c>
      <c r="E141" s="182" t="s">
        <v>1280</v>
      </c>
      <c r="F141" s="183" t="s">
        <v>1281</v>
      </c>
      <c r="G141" s="184" t="s">
        <v>206</v>
      </c>
      <c r="H141" s="185">
        <v>4</v>
      </c>
      <c r="I141" s="186"/>
      <c r="J141" s="187">
        <f t="shared" si="20"/>
        <v>0</v>
      </c>
      <c r="K141" s="183" t="s">
        <v>149</v>
      </c>
      <c r="L141" s="53"/>
      <c r="M141" s="188" t="s">
        <v>20</v>
      </c>
      <c r="N141" s="189" t="s">
        <v>46</v>
      </c>
      <c r="O141" s="34"/>
      <c r="P141" s="190">
        <f t="shared" si="21"/>
        <v>0</v>
      </c>
      <c r="Q141" s="190">
        <v>0</v>
      </c>
      <c r="R141" s="190">
        <f t="shared" si="22"/>
        <v>0</v>
      </c>
      <c r="S141" s="190">
        <v>0</v>
      </c>
      <c r="T141" s="191">
        <f t="shared" si="23"/>
        <v>0</v>
      </c>
      <c r="AR141" s="16" t="s">
        <v>235</v>
      </c>
      <c r="AT141" s="16" t="s">
        <v>145</v>
      </c>
      <c r="AU141" s="16" t="s">
        <v>83</v>
      </c>
      <c r="AY141" s="16" t="s">
        <v>143</v>
      </c>
      <c r="BE141" s="192">
        <f t="shared" si="24"/>
        <v>0</v>
      </c>
      <c r="BF141" s="192">
        <f t="shared" si="25"/>
        <v>0</v>
      </c>
      <c r="BG141" s="192">
        <f t="shared" si="26"/>
        <v>0</v>
      </c>
      <c r="BH141" s="192">
        <f t="shared" si="27"/>
        <v>0</v>
      </c>
      <c r="BI141" s="192">
        <f t="shared" si="28"/>
        <v>0</v>
      </c>
      <c r="BJ141" s="16" t="s">
        <v>23</v>
      </c>
      <c r="BK141" s="192">
        <f t="shared" si="29"/>
        <v>0</v>
      </c>
      <c r="BL141" s="16" t="s">
        <v>235</v>
      </c>
      <c r="BM141" s="16" t="s">
        <v>1282</v>
      </c>
    </row>
    <row r="142" spans="2:65" s="1" customFormat="1" ht="28.9" customHeight="1">
      <c r="B142" s="33"/>
      <c r="C142" s="223" t="s">
        <v>365</v>
      </c>
      <c r="D142" s="223" t="s">
        <v>249</v>
      </c>
      <c r="E142" s="224" t="s">
        <v>1283</v>
      </c>
      <c r="F142" s="225" t="s">
        <v>1284</v>
      </c>
      <c r="G142" s="226" t="s">
        <v>1278</v>
      </c>
      <c r="H142" s="227">
        <v>4</v>
      </c>
      <c r="I142" s="228"/>
      <c r="J142" s="229">
        <f t="shared" si="20"/>
        <v>0</v>
      </c>
      <c r="K142" s="225" t="s">
        <v>20</v>
      </c>
      <c r="L142" s="230"/>
      <c r="M142" s="231" t="s">
        <v>20</v>
      </c>
      <c r="N142" s="232" t="s">
        <v>46</v>
      </c>
      <c r="O142" s="34"/>
      <c r="P142" s="190">
        <f t="shared" si="21"/>
        <v>0</v>
      </c>
      <c r="Q142" s="190">
        <v>0</v>
      </c>
      <c r="R142" s="190">
        <f t="shared" si="22"/>
        <v>0</v>
      </c>
      <c r="S142" s="190">
        <v>0</v>
      </c>
      <c r="T142" s="191">
        <f t="shared" si="23"/>
        <v>0</v>
      </c>
      <c r="AR142" s="16" t="s">
        <v>325</v>
      </c>
      <c r="AT142" s="16" t="s">
        <v>249</v>
      </c>
      <c r="AU142" s="16" t="s">
        <v>83</v>
      </c>
      <c r="AY142" s="16" t="s">
        <v>143</v>
      </c>
      <c r="BE142" s="192">
        <f t="shared" si="24"/>
        <v>0</v>
      </c>
      <c r="BF142" s="192">
        <f t="shared" si="25"/>
        <v>0</v>
      </c>
      <c r="BG142" s="192">
        <f t="shared" si="26"/>
        <v>0</v>
      </c>
      <c r="BH142" s="192">
        <f t="shared" si="27"/>
        <v>0</v>
      </c>
      <c r="BI142" s="192">
        <f t="shared" si="28"/>
        <v>0</v>
      </c>
      <c r="BJ142" s="16" t="s">
        <v>23</v>
      </c>
      <c r="BK142" s="192">
        <f t="shared" si="29"/>
        <v>0</v>
      </c>
      <c r="BL142" s="16" t="s">
        <v>235</v>
      </c>
      <c r="BM142" s="16" t="s">
        <v>1285</v>
      </c>
    </row>
    <row r="143" spans="2:65" s="1" customFormat="1" ht="28.9" customHeight="1">
      <c r="B143" s="33"/>
      <c r="C143" s="181" t="s">
        <v>370</v>
      </c>
      <c r="D143" s="181" t="s">
        <v>145</v>
      </c>
      <c r="E143" s="182" t="s">
        <v>1286</v>
      </c>
      <c r="F143" s="183" t="s">
        <v>1287</v>
      </c>
      <c r="G143" s="184" t="s">
        <v>206</v>
      </c>
      <c r="H143" s="185">
        <v>11</v>
      </c>
      <c r="I143" s="186"/>
      <c r="J143" s="187">
        <f t="shared" si="20"/>
        <v>0</v>
      </c>
      <c r="K143" s="183" t="s">
        <v>149</v>
      </c>
      <c r="L143" s="53"/>
      <c r="M143" s="188" t="s">
        <v>20</v>
      </c>
      <c r="N143" s="189" t="s">
        <v>46</v>
      </c>
      <c r="O143" s="34"/>
      <c r="P143" s="190">
        <f t="shared" si="21"/>
        <v>0</v>
      </c>
      <c r="Q143" s="190">
        <v>0</v>
      </c>
      <c r="R143" s="190">
        <f t="shared" si="22"/>
        <v>0</v>
      </c>
      <c r="S143" s="190">
        <v>0</v>
      </c>
      <c r="T143" s="191">
        <f t="shared" si="23"/>
        <v>0</v>
      </c>
      <c r="AR143" s="16" t="s">
        <v>235</v>
      </c>
      <c r="AT143" s="16" t="s">
        <v>145</v>
      </c>
      <c r="AU143" s="16" t="s">
        <v>83</v>
      </c>
      <c r="AY143" s="16" t="s">
        <v>143</v>
      </c>
      <c r="BE143" s="192">
        <f t="shared" si="24"/>
        <v>0</v>
      </c>
      <c r="BF143" s="192">
        <f t="shared" si="25"/>
        <v>0</v>
      </c>
      <c r="BG143" s="192">
        <f t="shared" si="26"/>
        <v>0</v>
      </c>
      <c r="BH143" s="192">
        <f t="shared" si="27"/>
        <v>0</v>
      </c>
      <c r="BI143" s="192">
        <f t="shared" si="28"/>
        <v>0</v>
      </c>
      <c r="BJ143" s="16" t="s">
        <v>23</v>
      </c>
      <c r="BK143" s="192">
        <f t="shared" si="29"/>
        <v>0</v>
      </c>
      <c r="BL143" s="16" t="s">
        <v>235</v>
      </c>
      <c r="BM143" s="16" t="s">
        <v>1288</v>
      </c>
    </row>
    <row r="144" spans="2:65" s="1" customFormat="1" ht="28.9" customHeight="1">
      <c r="B144" s="33"/>
      <c r="C144" s="223" t="s">
        <v>375</v>
      </c>
      <c r="D144" s="223" t="s">
        <v>249</v>
      </c>
      <c r="E144" s="224" t="s">
        <v>1289</v>
      </c>
      <c r="F144" s="225" t="s">
        <v>1290</v>
      </c>
      <c r="G144" s="226" t="s">
        <v>1278</v>
      </c>
      <c r="H144" s="227">
        <v>11</v>
      </c>
      <c r="I144" s="228"/>
      <c r="J144" s="229">
        <f t="shared" si="20"/>
        <v>0</v>
      </c>
      <c r="K144" s="225" t="s">
        <v>20</v>
      </c>
      <c r="L144" s="230"/>
      <c r="M144" s="231" t="s">
        <v>20</v>
      </c>
      <c r="N144" s="232" t="s">
        <v>46</v>
      </c>
      <c r="O144" s="34"/>
      <c r="P144" s="190">
        <f t="shared" si="21"/>
        <v>0</v>
      </c>
      <c r="Q144" s="190">
        <v>0</v>
      </c>
      <c r="R144" s="190">
        <f t="shared" si="22"/>
        <v>0</v>
      </c>
      <c r="S144" s="190">
        <v>0</v>
      </c>
      <c r="T144" s="191">
        <f t="shared" si="23"/>
        <v>0</v>
      </c>
      <c r="AR144" s="16" t="s">
        <v>325</v>
      </c>
      <c r="AT144" s="16" t="s">
        <v>249</v>
      </c>
      <c r="AU144" s="16" t="s">
        <v>83</v>
      </c>
      <c r="AY144" s="16" t="s">
        <v>143</v>
      </c>
      <c r="BE144" s="192">
        <f t="shared" si="24"/>
        <v>0</v>
      </c>
      <c r="BF144" s="192">
        <f t="shared" si="25"/>
        <v>0</v>
      </c>
      <c r="BG144" s="192">
        <f t="shared" si="26"/>
        <v>0</v>
      </c>
      <c r="BH144" s="192">
        <f t="shared" si="27"/>
        <v>0</v>
      </c>
      <c r="BI144" s="192">
        <f t="shared" si="28"/>
        <v>0</v>
      </c>
      <c r="BJ144" s="16" t="s">
        <v>23</v>
      </c>
      <c r="BK144" s="192">
        <f t="shared" si="29"/>
        <v>0</v>
      </c>
      <c r="BL144" s="16" t="s">
        <v>235</v>
      </c>
      <c r="BM144" s="16" t="s">
        <v>1291</v>
      </c>
    </row>
    <row r="145" spans="2:65" s="1" customFormat="1" ht="28.9" customHeight="1">
      <c r="B145" s="33"/>
      <c r="C145" s="181" t="s">
        <v>380</v>
      </c>
      <c r="D145" s="181" t="s">
        <v>145</v>
      </c>
      <c r="E145" s="182" t="s">
        <v>1292</v>
      </c>
      <c r="F145" s="183" t="s">
        <v>1293</v>
      </c>
      <c r="G145" s="184" t="s">
        <v>206</v>
      </c>
      <c r="H145" s="185">
        <v>19</v>
      </c>
      <c r="I145" s="186"/>
      <c r="J145" s="187">
        <f t="shared" si="20"/>
        <v>0</v>
      </c>
      <c r="K145" s="183" t="s">
        <v>149</v>
      </c>
      <c r="L145" s="53"/>
      <c r="M145" s="188" t="s">
        <v>20</v>
      </c>
      <c r="N145" s="189" t="s">
        <v>46</v>
      </c>
      <c r="O145" s="34"/>
      <c r="P145" s="190">
        <f t="shared" si="21"/>
        <v>0</v>
      </c>
      <c r="Q145" s="190">
        <v>0</v>
      </c>
      <c r="R145" s="190">
        <f t="shared" si="22"/>
        <v>0</v>
      </c>
      <c r="S145" s="190">
        <v>0</v>
      </c>
      <c r="T145" s="191">
        <f t="shared" si="23"/>
        <v>0</v>
      </c>
      <c r="AR145" s="16" t="s">
        <v>235</v>
      </c>
      <c r="AT145" s="16" t="s">
        <v>145</v>
      </c>
      <c r="AU145" s="16" t="s">
        <v>83</v>
      </c>
      <c r="AY145" s="16" t="s">
        <v>143</v>
      </c>
      <c r="BE145" s="192">
        <f t="shared" si="24"/>
        <v>0</v>
      </c>
      <c r="BF145" s="192">
        <f t="shared" si="25"/>
        <v>0</v>
      </c>
      <c r="BG145" s="192">
        <f t="shared" si="26"/>
        <v>0</v>
      </c>
      <c r="BH145" s="192">
        <f t="shared" si="27"/>
        <v>0</v>
      </c>
      <c r="BI145" s="192">
        <f t="shared" si="28"/>
        <v>0</v>
      </c>
      <c r="BJ145" s="16" t="s">
        <v>23</v>
      </c>
      <c r="BK145" s="192">
        <f t="shared" si="29"/>
        <v>0</v>
      </c>
      <c r="BL145" s="16" t="s">
        <v>235</v>
      </c>
      <c r="BM145" s="16" t="s">
        <v>1294</v>
      </c>
    </row>
    <row r="146" spans="2:65" s="1" customFormat="1" ht="28.9" customHeight="1">
      <c r="B146" s="33"/>
      <c r="C146" s="223" t="s">
        <v>388</v>
      </c>
      <c r="D146" s="223" t="s">
        <v>249</v>
      </c>
      <c r="E146" s="224" t="s">
        <v>1295</v>
      </c>
      <c r="F146" s="225" t="s">
        <v>1296</v>
      </c>
      <c r="G146" s="226" t="s">
        <v>1278</v>
      </c>
      <c r="H146" s="227">
        <v>19</v>
      </c>
      <c r="I146" s="228"/>
      <c r="J146" s="229">
        <f t="shared" si="20"/>
        <v>0</v>
      </c>
      <c r="K146" s="225" t="s">
        <v>20</v>
      </c>
      <c r="L146" s="230"/>
      <c r="M146" s="231" t="s">
        <v>20</v>
      </c>
      <c r="N146" s="232" t="s">
        <v>46</v>
      </c>
      <c r="O146" s="34"/>
      <c r="P146" s="190">
        <f t="shared" si="21"/>
        <v>0</v>
      </c>
      <c r="Q146" s="190">
        <v>0</v>
      </c>
      <c r="R146" s="190">
        <f t="shared" si="22"/>
        <v>0</v>
      </c>
      <c r="S146" s="190">
        <v>0</v>
      </c>
      <c r="T146" s="191">
        <f t="shared" si="23"/>
        <v>0</v>
      </c>
      <c r="AR146" s="16" t="s">
        <v>325</v>
      </c>
      <c r="AT146" s="16" t="s">
        <v>249</v>
      </c>
      <c r="AU146" s="16" t="s">
        <v>83</v>
      </c>
      <c r="AY146" s="16" t="s">
        <v>143</v>
      </c>
      <c r="BE146" s="192">
        <f t="shared" si="24"/>
        <v>0</v>
      </c>
      <c r="BF146" s="192">
        <f t="shared" si="25"/>
        <v>0</v>
      </c>
      <c r="BG146" s="192">
        <f t="shared" si="26"/>
        <v>0</v>
      </c>
      <c r="BH146" s="192">
        <f t="shared" si="27"/>
        <v>0</v>
      </c>
      <c r="BI146" s="192">
        <f t="shared" si="28"/>
        <v>0</v>
      </c>
      <c r="BJ146" s="16" t="s">
        <v>23</v>
      </c>
      <c r="BK146" s="192">
        <f t="shared" si="29"/>
        <v>0</v>
      </c>
      <c r="BL146" s="16" t="s">
        <v>235</v>
      </c>
      <c r="BM146" s="16" t="s">
        <v>1297</v>
      </c>
    </row>
    <row r="147" spans="2:65" s="1" customFormat="1" ht="28.9" customHeight="1">
      <c r="B147" s="33"/>
      <c r="C147" s="181" t="s">
        <v>393</v>
      </c>
      <c r="D147" s="181" t="s">
        <v>145</v>
      </c>
      <c r="E147" s="182" t="s">
        <v>1298</v>
      </c>
      <c r="F147" s="183" t="s">
        <v>1299</v>
      </c>
      <c r="G147" s="184" t="s">
        <v>206</v>
      </c>
      <c r="H147" s="185">
        <v>5</v>
      </c>
      <c r="I147" s="186"/>
      <c r="J147" s="187">
        <f t="shared" si="20"/>
        <v>0</v>
      </c>
      <c r="K147" s="183" t="s">
        <v>149</v>
      </c>
      <c r="L147" s="53"/>
      <c r="M147" s="188" t="s">
        <v>20</v>
      </c>
      <c r="N147" s="189" t="s">
        <v>46</v>
      </c>
      <c r="O147" s="34"/>
      <c r="P147" s="190">
        <f t="shared" si="21"/>
        <v>0</v>
      </c>
      <c r="Q147" s="190">
        <v>0</v>
      </c>
      <c r="R147" s="190">
        <f t="shared" si="22"/>
        <v>0</v>
      </c>
      <c r="S147" s="190">
        <v>0</v>
      </c>
      <c r="T147" s="191">
        <f t="shared" si="23"/>
        <v>0</v>
      </c>
      <c r="AR147" s="16" t="s">
        <v>235</v>
      </c>
      <c r="AT147" s="16" t="s">
        <v>145</v>
      </c>
      <c r="AU147" s="16" t="s">
        <v>83</v>
      </c>
      <c r="AY147" s="16" t="s">
        <v>143</v>
      </c>
      <c r="BE147" s="192">
        <f t="shared" si="24"/>
        <v>0</v>
      </c>
      <c r="BF147" s="192">
        <f t="shared" si="25"/>
        <v>0</v>
      </c>
      <c r="BG147" s="192">
        <f t="shared" si="26"/>
        <v>0</v>
      </c>
      <c r="BH147" s="192">
        <f t="shared" si="27"/>
        <v>0</v>
      </c>
      <c r="BI147" s="192">
        <f t="shared" si="28"/>
        <v>0</v>
      </c>
      <c r="BJ147" s="16" t="s">
        <v>23</v>
      </c>
      <c r="BK147" s="192">
        <f t="shared" si="29"/>
        <v>0</v>
      </c>
      <c r="BL147" s="16" t="s">
        <v>235</v>
      </c>
      <c r="BM147" s="16" t="s">
        <v>1300</v>
      </c>
    </row>
    <row r="148" spans="2:65" s="1" customFormat="1" ht="20.45" customHeight="1">
      <c r="B148" s="33"/>
      <c r="C148" s="223" t="s">
        <v>398</v>
      </c>
      <c r="D148" s="223" t="s">
        <v>249</v>
      </c>
      <c r="E148" s="224" t="s">
        <v>1301</v>
      </c>
      <c r="F148" s="225" t="s">
        <v>1302</v>
      </c>
      <c r="G148" s="226" t="s">
        <v>1278</v>
      </c>
      <c r="H148" s="227">
        <v>4</v>
      </c>
      <c r="I148" s="228"/>
      <c r="J148" s="229">
        <f t="shared" si="20"/>
        <v>0</v>
      </c>
      <c r="K148" s="225" t="s">
        <v>20</v>
      </c>
      <c r="L148" s="230"/>
      <c r="M148" s="231" t="s">
        <v>20</v>
      </c>
      <c r="N148" s="232" t="s">
        <v>46</v>
      </c>
      <c r="O148" s="34"/>
      <c r="P148" s="190">
        <f t="shared" si="21"/>
        <v>0</v>
      </c>
      <c r="Q148" s="190">
        <v>0</v>
      </c>
      <c r="R148" s="190">
        <f t="shared" si="22"/>
        <v>0</v>
      </c>
      <c r="S148" s="190">
        <v>0</v>
      </c>
      <c r="T148" s="191">
        <f t="shared" si="23"/>
        <v>0</v>
      </c>
      <c r="AR148" s="16" t="s">
        <v>325</v>
      </c>
      <c r="AT148" s="16" t="s">
        <v>249</v>
      </c>
      <c r="AU148" s="16" t="s">
        <v>83</v>
      </c>
      <c r="AY148" s="16" t="s">
        <v>143</v>
      </c>
      <c r="BE148" s="192">
        <f t="shared" si="24"/>
        <v>0</v>
      </c>
      <c r="BF148" s="192">
        <f t="shared" si="25"/>
        <v>0</v>
      </c>
      <c r="BG148" s="192">
        <f t="shared" si="26"/>
        <v>0</v>
      </c>
      <c r="BH148" s="192">
        <f t="shared" si="27"/>
        <v>0</v>
      </c>
      <c r="BI148" s="192">
        <f t="shared" si="28"/>
        <v>0</v>
      </c>
      <c r="BJ148" s="16" t="s">
        <v>23</v>
      </c>
      <c r="BK148" s="192">
        <f t="shared" si="29"/>
        <v>0</v>
      </c>
      <c r="BL148" s="16" t="s">
        <v>235</v>
      </c>
      <c r="BM148" s="16" t="s">
        <v>1303</v>
      </c>
    </row>
    <row r="149" spans="2:65" s="1" customFormat="1" ht="20.45" customHeight="1">
      <c r="B149" s="33"/>
      <c r="C149" s="223" t="s">
        <v>403</v>
      </c>
      <c r="D149" s="223" t="s">
        <v>249</v>
      </c>
      <c r="E149" s="224" t="s">
        <v>1304</v>
      </c>
      <c r="F149" s="225" t="s">
        <v>1305</v>
      </c>
      <c r="G149" s="226" t="s">
        <v>1278</v>
      </c>
      <c r="H149" s="227">
        <v>1</v>
      </c>
      <c r="I149" s="228"/>
      <c r="J149" s="229">
        <f t="shared" si="20"/>
        <v>0</v>
      </c>
      <c r="K149" s="225" t="s">
        <v>20</v>
      </c>
      <c r="L149" s="230"/>
      <c r="M149" s="231" t="s">
        <v>20</v>
      </c>
      <c r="N149" s="232" t="s">
        <v>46</v>
      </c>
      <c r="O149" s="34"/>
      <c r="P149" s="190">
        <f t="shared" si="21"/>
        <v>0</v>
      </c>
      <c r="Q149" s="190">
        <v>0</v>
      </c>
      <c r="R149" s="190">
        <f t="shared" si="22"/>
        <v>0</v>
      </c>
      <c r="S149" s="190">
        <v>0</v>
      </c>
      <c r="T149" s="191">
        <f t="shared" si="23"/>
        <v>0</v>
      </c>
      <c r="AR149" s="16" t="s">
        <v>325</v>
      </c>
      <c r="AT149" s="16" t="s">
        <v>249</v>
      </c>
      <c r="AU149" s="16" t="s">
        <v>83</v>
      </c>
      <c r="AY149" s="16" t="s">
        <v>143</v>
      </c>
      <c r="BE149" s="192">
        <f t="shared" si="24"/>
        <v>0</v>
      </c>
      <c r="BF149" s="192">
        <f t="shared" si="25"/>
        <v>0</v>
      </c>
      <c r="BG149" s="192">
        <f t="shared" si="26"/>
        <v>0</v>
      </c>
      <c r="BH149" s="192">
        <f t="shared" si="27"/>
        <v>0</v>
      </c>
      <c r="BI149" s="192">
        <f t="shared" si="28"/>
        <v>0</v>
      </c>
      <c r="BJ149" s="16" t="s">
        <v>23</v>
      </c>
      <c r="BK149" s="192">
        <f t="shared" si="29"/>
        <v>0</v>
      </c>
      <c r="BL149" s="16" t="s">
        <v>235</v>
      </c>
      <c r="BM149" s="16" t="s">
        <v>1306</v>
      </c>
    </row>
    <row r="150" spans="2:65" s="1" customFormat="1" ht="28.9" customHeight="1">
      <c r="B150" s="33"/>
      <c r="C150" s="181" t="s">
        <v>410</v>
      </c>
      <c r="D150" s="181" t="s">
        <v>145</v>
      </c>
      <c r="E150" s="182" t="s">
        <v>1307</v>
      </c>
      <c r="F150" s="183" t="s">
        <v>1308</v>
      </c>
      <c r="G150" s="184" t="s">
        <v>206</v>
      </c>
      <c r="H150" s="185">
        <v>2</v>
      </c>
      <c r="I150" s="186"/>
      <c r="J150" s="187">
        <f t="shared" si="20"/>
        <v>0</v>
      </c>
      <c r="K150" s="183" t="s">
        <v>149</v>
      </c>
      <c r="L150" s="53"/>
      <c r="M150" s="188" t="s">
        <v>20</v>
      </c>
      <c r="N150" s="189" t="s">
        <v>46</v>
      </c>
      <c r="O150" s="34"/>
      <c r="P150" s="190">
        <f t="shared" si="21"/>
        <v>0</v>
      </c>
      <c r="Q150" s="190">
        <v>0</v>
      </c>
      <c r="R150" s="190">
        <f t="shared" si="22"/>
        <v>0</v>
      </c>
      <c r="S150" s="190">
        <v>0</v>
      </c>
      <c r="T150" s="191">
        <f t="shared" si="23"/>
        <v>0</v>
      </c>
      <c r="AR150" s="16" t="s">
        <v>235</v>
      </c>
      <c r="AT150" s="16" t="s">
        <v>145</v>
      </c>
      <c r="AU150" s="16" t="s">
        <v>83</v>
      </c>
      <c r="AY150" s="16" t="s">
        <v>143</v>
      </c>
      <c r="BE150" s="192">
        <f t="shared" si="24"/>
        <v>0</v>
      </c>
      <c r="BF150" s="192">
        <f t="shared" si="25"/>
        <v>0</v>
      </c>
      <c r="BG150" s="192">
        <f t="shared" si="26"/>
        <v>0</v>
      </c>
      <c r="BH150" s="192">
        <f t="shared" si="27"/>
        <v>0</v>
      </c>
      <c r="BI150" s="192">
        <f t="shared" si="28"/>
        <v>0</v>
      </c>
      <c r="BJ150" s="16" t="s">
        <v>23</v>
      </c>
      <c r="BK150" s="192">
        <f t="shared" si="29"/>
        <v>0</v>
      </c>
      <c r="BL150" s="16" t="s">
        <v>235</v>
      </c>
      <c r="BM150" s="16" t="s">
        <v>1309</v>
      </c>
    </row>
    <row r="151" spans="2:65" s="1" customFormat="1" ht="20.45" customHeight="1">
      <c r="B151" s="33"/>
      <c r="C151" s="223" t="s">
        <v>419</v>
      </c>
      <c r="D151" s="223" t="s">
        <v>249</v>
      </c>
      <c r="E151" s="224" t="s">
        <v>1310</v>
      </c>
      <c r="F151" s="225" t="s">
        <v>1311</v>
      </c>
      <c r="G151" s="226" t="s">
        <v>206</v>
      </c>
      <c r="H151" s="227">
        <v>2</v>
      </c>
      <c r="I151" s="228"/>
      <c r="J151" s="229">
        <f t="shared" si="20"/>
        <v>0</v>
      </c>
      <c r="K151" s="225" t="s">
        <v>149</v>
      </c>
      <c r="L151" s="230"/>
      <c r="M151" s="231" t="s">
        <v>20</v>
      </c>
      <c r="N151" s="232" t="s">
        <v>46</v>
      </c>
      <c r="O151" s="34"/>
      <c r="P151" s="190">
        <f t="shared" si="21"/>
        <v>0</v>
      </c>
      <c r="Q151" s="190">
        <v>0.00026</v>
      </c>
      <c r="R151" s="190">
        <f t="shared" si="22"/>
        <v>0.00052</v>
      </c>
      <c r="S151" s="190">
        <v>0</v>
      </c>
      <c r="T151" s="191">
        <f t="shared" si="23"/>
        <v>0</v>
      </c>
      <c r="AR151" s="16" t="s">
        <v>325</v>
      </c>
      <c r="AT151" s="16" t="s">
        <v>249</v>
      </c>
      <c r="AU151" s="16" t="s">
        <v>83</v>
      </c>
      <c r="AY151" s="16" t="s">
        <v>143</v>
      </c>
      <c r="BE151" s="192">
        <f t="shared" si="24"/>
        <v>0</v>
      </c>
      <c r="BF151" s="192">
        <f t="shared" si="25"/>
        <v>0</v>
      </c>
      <c r="BG151" s="192">
        <f t="shared" si="26"/>
        <v>0</v>
      </c>
      <c r="BH151" s="192">
        <f t="shared" si="27"/>
        <v>0</v>
      </c>
      <c r="BI151" s="192">
        <f t="shared" si="28"/>
        <v>0</v>
      </c>
      <c r="BJ151" s="16" t="s">
        <v>23</v>
      </c>
      <c r="BK151" s="192">
        <f t="shared" si="29"/>
        <v>0</v>
      </c>
      <c r="BL151" s="16" t="s">
        <v>235</v>
      </c>
      <c r="BM151" s="16" t="s">
        <v>1312</v>
      </c>
    </row>
    <row r="152" spans="2:65" s="1" customFormat="1" ht="28.9" customHeight="1">
      <c r="B152" s="33"/>
      <c r="C152" s="181" t="s">
        <v>424</v>
      </c>
      <c r="D152" s="181" t="s">
        <v>145</v>
      </c>
      <c r="E152" s="182" t="s">
        <v>1313</v>
      </c>
      <c r="F152" s="183" t="s">
        <v>1314</v>
      </c>
      <c r="G152" s="184" t="s">
        <v>206</v>
      </c>
      <c r="H152" s="185">
        <v>10</v>
      </c>
      <c r="I152" s="186"/>
      <c r="J152" s="187">
        <f t="shared" si="20"/>
        <v>0</v>
      </c>
      <c r="K152" s="183" t="s">
        <v>149</v>
      </c>
      <c r="L152" s="53"/>
      <c r="M152" s="188" t="s">
        <v>20</v>
      </c>
      <c r="N152" s="189" t="s">
        <v>46</v>
      </c>
      <c r="O152" s="34"/>
      <c r="P152" s="190">
        <f t="shared" si="21"/>
        <v>0</v>
      </c>
      <c r="Q152" s="190">
        <v>0</v>
      </c>
      <c r="R152" s="190">
        <f t="shared" si="22"/>
        <v>0</v>
      </c>
      <c r="S152" s="190">
        <v>0</v>
      </c>
      <c r="T152" s="191">
        <f t="shared" si="23"/>
        <v>0</v>
      </c>
      <c r="AR152" s="16" t="s">
        <v>235</v>
      </c>
      <c r="AT152" s="16" t="s">
        <v>145</v>
      </c>
      <c r="AU152" s="16" t="s">
        <v>83</v>
      </c>
      <c r="AY152" s="16" t="s">
        <v>143</v>
      </c>
      <c r="BE152" s="192">
        <f t="shared" si="24"/>
        <v>0</v>
      </c>
      <c r="BF152" s="192">
        <f t="shared" si="25"/>
        <v>0</v>
      </c>
      <c r="BG152" s="192">
        <f t="shared" si="26"/>
        <v>0</v>
      </c>
      <c r="BH152" s="192">
        <f t="shared" si="27"/>
        <v>0</v>
      </c>
      <c r="BI152" s="192">
        <f t="shared" si="28"/>
        <v>0</v>
      </c>
      <c r="BJ152" s="16" t="s">
        <v>23</v>
      </c>
      <c r="BK152" s="192">
        <f t="shared" si="29"/>
        <v>0</v>
      </c>
      <c r="BL152" s="16" t="s">
        <v>235</v>
      </c>
      <c r="BM152" s="16" t="s">
        <v>1315</v>
      </c>
    </row>
    <row r="153" spans="2:65" s="1" customFormat="1" ht="20.45" customHeight="1">
      <c r="B153" s="33"/>
      <c r="C153" s="223" t="s">
        <v>429</v>
      </c>
      <c r="D153" s="223" t="s">
        <v>249</v>
      </c>
      <c r="E153" s="224" t="s">
        <v>1316</v>
      </c>
      <c r="F153" s="225" t="s">
        <v>1317</v>
      </c>
      <c r="G153" s="226" t="s">
        <v>225</v>
      </c>
      <c r="H153" s="227">
        <v>18</v>
      </c>
      <c r="I153" s="228"/>
      <c r="J153" s="229">
        <f t="shared" si="20"/>
        <v>0</v>
      </c>
      <c r="K153" s="225" t="s">
        <v>149</v>
      </c>
      <c r="L153" s="230"/>
      <c r="M153" s="231" t="s">
        <v>20</v>
      </c>
      <c r="N153" s="232" t="s">
        <v>46</v>
      </c>
      <c r="O153" s="34"/>
      <c r="P153" s="190">
        <f t="shared" si="21"/>
        <v>0</v>
      </c>
      <c r="Q153" s="190">
        <v>0.0013</v>
      </c>
      <c r="R153" s="190">
        <f t="shared" si="22"/>
        <v>0.023399999999999997</v>
      </c>
      <c r="S153" s="190">
        <v>0</v>
      </c>
      <c r="T153" s="191">
        <f t="shared" si="23"/>
        <v>0</v>
      </c>
      <c r="AR153" s="16" t="s">
        <v>325</v>
      </c>
      <c r="AT153" s="16" t="s">
        <v>249</v>
      </c>
      <c r="AU153" s="16" t="s">
        <v>83</v>
      </c>
      <c r="AY153" s="16" t="s">
        <v>143</v>
      </c>
      <c r="BE153" s="192">
        <f t="shared" si="24"/>
        <v>0</v>
      </c>
      <c r="BF153" s="192">
        <f t="shared" si="25"/>
        <v>0</v>
      </c>
      <c r="BG153" s="192">
        <f t="shared" si="26"/>
        <v>0</v>
      </c>
      <c r="BH153" s="192">
        <f t="shared" si="27"/>
        <v>0</v>
      </c>
      <c r="BI153" s="192">
        <f t="shared" si="28"/>
        <v>0</v>
      </c>
      <c r="BJ153" s="16" t="s">
        <v>23</v>
      </c>
      <c r="BK153" s="192">
        <f t="shared" si="29"/>
        <v>0</v>
      </c>
      <c r="BL153" s="16" t="s">
        <v>235</v>
      </c>
      <c r="BM153" s="16" t="s">
        <v>1318</v>
      </c>
    </row>
    <row r="154" spans="2:65" s="1" customFormat="1" ht="28.9" customHeight="1">
      <c r="B154" s="33"/>
      <c r="C154" s="181" t="s">
        <v>435</v>
      </c>
      <c r="D154" s="181" t="s">
        <v>145</v>
      </c>
      <c r="E154" s="182" t="s">
        <v>1319</v>
      </c>
      <c r="F154" s="183" t="s">
        <v>1320</v>
      </c>
      <c r="G154" s="184" t="s">
        <v>206</v>
      </c>
      <c r="H154" s="185">
        <v>4</v>
      </c>
      <c r="I154" s="186"/>
      <c r="J154" s="187">
        <f t="shared" si="20"/>
        <v>0</v>
      </c>
      <c r="K154" s="183" t="s">
        <v>149</v>
      </c>
      <c r="L154" s="53"/>
      <c r="M154" s="188" t="s">
        <v>20</v>
      </c>
      <c r="N154" s="189" t="s">
        <v>46</v>
      </c>
      <c r="O154" s="34"/>
      <c r="P154" s="190">
        <f t="shared" si="21"/>
        <v>0</v>
      </c>
      <c r="Q154" s="190">
        <v>0</v>
      </c>
      <c r="R154" s="190">
        <f t="shared" si="22"/>
        <v>0</v>
      </c>
      <c r="S154" s="190">
        <v>0</v>
      </c>
      <c r="T154" s="191">
        <f t="shared" si="23"/>
        <v>0</v>
      </c>
      <c r="AR154" s="16" t="s">
        <v>235</v>
      </c>
      <c r="AT154" s="16" t="s">
        <v>145</v>
      </c>
      <c r="AU154" s="16" t="s">
        <v>83</v>
      </c>
      <c r="AY154" s="16" t="s">
        <v>143</v>
      </c>
      <c r="BE154" s="192">
        <f t="shared" si="24"/>
        <v>0</v>
      </c>
      <c r="BF154" s="192">
        <f t="shared" si="25"/>
        <v>0</v>
      </c>
      <c r="BG154" s="192">
        <f t="shared" si="26"/>
        <v>0</v>
      </c>
      <c r="BH154" s="192">
        <f t="shared" si="27"/>
        <v>0</v>
      </c>
      <c r="BI154" s="192">
        <f t="shared" si="28"/>
        <v>0</v>
      </c>
      <c r="BJ154" s="16" t="s">
        <v>23</v>
      </c>
      <c r="BK154" s="192">
        <f t="shared" si="29"/>
        <v>0</v>
      </c>
      <c r="BL154" s="16" t="s">
        <v>235</v>
      </c>
      <c r="BM154" s="16" t="s">
        <v>1321</v>
      </c>
    </row>
    <row r="155" spans="2:65" s="1" customFormat="1" ht="20.45" customHeight="1">
      <c r="B155" s="33"/>
      <c r="C155" s="223" t="s">
        <v>440</v>
      </c>
      <c r="D155" s="223" t="s">
        <v>249</v>
      </c>
      <c r="E155" s="224" t="s">
        <v>1322</v>
      </c>
      <c r="F155" s="225" t="s">
        <v>1323</v>
      </c>
      <c r="G155" s="226" t="s">
        <v>206</v>
      </c>
      <c r="H155" s="227">
        <v>4</v>
      </c>
      <c r="I155" s="228"/>
      <c r="J155" s="229">
        <f t="shared" si="20"/>
        <v>0</v>
      </c>
      <c r="K155" s="225" t="s">
        <v>149</v>
      </c>
      <c r="L155" s="230"/>
      <c r="M155" s="231" t="s">
        <v>20</v>
      </c>
      <c r="N155" s="232" t="s">
        <v>46</v>
      </c>
      <c r="O155" s="34"/>
      <c r="P155" s="190">
        <f t="shared" si="21"/>
        <v>0</v>
      </c>
      <c r="Q155" s="190">
        <v>0.0004</v>
      </c>
      <c r="R155" s="190">
        <f t="shared" si="22"/>
        <v>0.0016</v>
      </c>
      <c r="S155" s="190">
        <v>0</v>
      </c>
      <c r="T155" s="191">
        <f t="shared" si="23"/>
        <v>0</v>
      </c>
      <c r="AR155" s="16" t="s">
        <v>325</v>
      </c>
      <c r="AT155" s="16" t="s">
        <v>249</v>
      </c>
      <c r="AU155" s="16" t="s">
        <v>83</v>
      </c>
      <c r="AY155" s="16" t="s">
        <v>143</v>
      </c>
      <c r="BE155" s="192">
        <f t="shared" si="24"/>
        <v>0</v>
      </c>
      <c r="BF155" s="192">
        <f t="shared" si="25"/>
        <v>0</v>
      </c>
      <c r="BG155" s="192">
        <f t="shared" si="26"/>
        <v>0</v>
      </c>
      <c r="BH155" s="192">
        <f t="shared" si="27"/>
        <v>0</v>
      </c>
      <c r="BI155" s="192">
        <f t="shared" si="28"/>
        <v>0</v>
      </c>
      <c r="BJ155" s="16" t="s">
        <v>23</v>
      </c>
      <c r="BK155" s="192">
        <f t="shared" si="29"/>
        <v>0</v>
      </c>
      <c r="BL155" s="16" t="s">
        <v>235</v>
      </c>
      <c r="BM155" s="16" t="s">
        <v>1324</v>
      </c>
    </row>
    <row r="156" spans="2:65" s="1" customFormat="1" ht="28.9" customHeight="1">
      <c r="B156" s="33"/>
      <c r="C156" s="181" t="s">
        <v>445</v>
      </c>
      <c r="D156" s="181" t="s">
        <v>145</v>
      </c>
      <c r="E156" s="182" t="s">
        <v>1325</v>
      </c>
      <c r="F156" s="183" t="s">
        <v>1326</v>
      </c>
      <c r="G156" s="184" t="s">
        <v>206</v>
      </c>
      <c r="H156" s="185">
        <v>4</v>
      </c>
      <c r="I156" s="186"/>
      <c r="J156" s="187">
        <f t="shared" si="20"/>
        <v>0</v>
      </c>
      <c r="K156" s="183" t="s">
        <v>149</v>
      </c>
      <c r="L156" s="53"/>
      <c r="M156" s="188" t="s">
        <v>20</v>
      </c>
      <c r="N156" s="189" t="s">
        <v>46</v>
      </c>
      <c r="O156" s="34"/>
      <c r="P156" s="190">
        <f t="shared" si="21"/>
        <v>0</v>
      </c>
      <c r="Q156" s="190">
        <v>0</v>
      </c>
      <c r="R156" s="190">
        <f t="shared" si="22"/>
        <v>0</v>
      </c>
      <c r="S156" s="190">
        <v>0</v>
      </c>
      <c r="T156" s="191">
        <f t="shared" si="23"/>
        <v>0</v>
      </c>
      <c r="AR156" s="16" t="s">
        <v>235</v>
      </c>
      <c r="AT156" s="16" t="s">
        <v>145</v>
      </c>
      <c r="AU156" s="16" t="s">
        <v>83</v>
      </c>
      <c r="AY156" s="16" t="s">
        <v>143</v>
      </c>
      <c r="BE156" s="192">
        <f t="shared" si="24"/>
        <v>0</v>
      </c>
      <c r="BF156" s="192">
        <f t="shared" si="25"/>
        <v>0</v>
      </c>
      <c r="BG156" s="192">
        <f t="shared" si="26"/>
        <v>0</v>
      </c>
      <c r="BH156" s="192">
        <f t="shared" si="27"/>
        <v>0</v>
      </c>
      <c r="BI156" s="192">
        <f t="shared" si="28"/>
        <v>0</v>
      </c>
      <c r="BJ156" s="16" t="s">
        <v>23</v>
      </c>
      <c r="BK156" s="192">
        <f t="shared" si="29"/>
        <v>0</v>
      </c>
      <c r="BL156" s="16" t="s">
        <v>235</v>
      </c>
      <c r="BM156" s="16" t="s">
        <v>1327</v>
      </c>
    </row>
    <row r="157" spans="2:65" s="1" customFormat="1" ht="20.45" customHeight="1">
      <c r="B157" s="33"/>
      <c r="C157" s="223" t="s">
        <v>452</v>
      </c>
      <c r="D157" s="223" t="s">
        <v>249</v>
      </c>
      <c r="E157" s="224" t="s">
        <v>1328</v>
      </c>
      <c r="F157" s="225" t="s">
        <v>1329</v>
      </c>
      <c r="G157" s="226" t="s">
        <v>206</v>
      </c>
      <c r="H157" s="227">
        <v>4</v>
      </c>
      <c r="I157" s="228"/>
      <c r="J157" s="229">
        <f t="shared" si="20"/>
        <v>0</v>
      </c>
      <c r="K157" s="225" t="s">
        <v>149</v>
      </c>
      <c r="L157" s="230"/>
      <c r="M157" s="231" t="s">
        <v>20</v>
      </c>
      <c r="N157" s="232" t="s">
        <v>46</v>
      </c>
      <c r="O157" s="34"/>
      <c r="P157" s="190">
        <f t="shared" si="21"/>
        <v>0</v>
      </c>
      <c r="Q157" s="190">
        <v>0.0006</v>
      </c>
      <c r="R157" s="190">
        <f t="shared" si="22"/>
        <v>0.0024</v>
      </c>
      <c r="S157" s="190">
        <v>0</v>
      </c>
      <c r="T157" s="191">
        <f t="shared" si="23"/>
        <v>0</v>
      </c>
      <c r="AR157" s="16" t="s">
        <v>325</v>
      </c>
      <c r="AT157" s="16" t="s">
        <v>249</v>
      </c>
      <c r="AU157" s="16" t="s">
        <v>83</v>
      </c>
      <c r="AY157" s="16" t="s">
        <v>143</v>
      </c>
      <c r="BE157" s="192">
        <f t="shared" si="24"/>
        <v>0</v>
      </c>
      <c r="BF157" s="192">
        <f t="shared" si="25"/>
        <v>0</v>
      </c>
      <c r="BG157" s="192">
        <f t="shared" si="26"/>
        <v>0</v>
      </c>
      <c r="BH157" s="192">
        <f t="shared" si="27"/>
        <v>0</v>
      </c>
      <c r="BI157" s="192">
        <f t="shared" si="28"/>
        <v>0</v>
      </c>
      <c r="BJ157" s="16" t="s">
        <v>23</v>
      </c>
      <c r="BK157" s="192">
        <f t="shared" si="29"/>
        <v>0</v>
      </c>
      <c r="BL157" s="16" t="s">
        <v>235</v>
      </c>
      <c r="BM157" s="16" t="s">
        <v>1330</v>
      </c>
    </row>
    <row r="158" spans="2:65" s="1" customFormat="1" ht="28.9" customHeight="1">
      <c r="B158" s="33"/>
      <c r="C158" s="181" t="s">
        <v>459</v>
      </c>
      <c r="D158" s="181" t="s">
        <v>145</v>
      </c>
      <c r="E158" s="182" t="s">
        <v>1331</v>
      </c>
      <c r="F158" s="183" t="s">
        <v>1332</v>
      </c>
      <c r="G158" s="184" t="s">
        <v>206</v>
      </c>
      <c r="H158" s="185">
        <v>33</v>
      </c>
      <c r="I158" s="186"/>
      <c r="J158" s="187">
        <f t="shared" si="20"/>
        <v>0</v>
      </c>
      <c r="K158" s="183" t="s">
        <v>149</v>
      </c>
      <c r="L158" s="53"/>
      <c r="M158" s="188" t="s">
        <v>20</v>
      </c>
      <c r="N158" s="189" t="s">
        <v>46</v>
      </c>
      <c r="O158" s="34"/>
      <c r="P158" s="190">
        <f t="shared" si="21"/>
        <v>0</v>
      </c>
      <c r="Q158" s="190">
        <v>0</v>
      </c>
      <c r="R158" s="190">
        <f t="shared" si="22"/>
        <v>0</v>
      </c>
      <c r="S158" s="190">
        <v>0</v>
      </c>
      <c r="T158" s="191">
        <f t="shared" si="23"/>
        <v>0</v>
      </c>
      <c r="AR158" s="16" t="s">
        <v>235</v>
      </c>
      <c r="AT158" s="16" t="s">
        <v>145</v>
      </c>
      <c r="AU158" s="16" t="s">
        <v>83</v>
      </c>
      <c r="AY158" s="16" t="s">
        <v>143</v>
      </c>
      <c r="BE158" s="192">
        <f t="shared" si="24"/>
        <v>0</v>
      </c>
      <c r="BF158" s="192">
        <f t="shared" si="25"/>
        <v>0</v>
      </c>
      <c r="BG158" s="192">
        <f t="shared" si="26"/>
        <v>0</v>
      </c>
      <c r="BH158" s="192">
        <f t="shared" si="27"/>
        <v>0</v>
      </c>
      <c r="BI158" s="192">
        <f t="shared" si="28"/>
        <v>0</v>
      </c>
      <c r="BJ158" s="16" t="s">
        <v>23</v>
      </c>
      <c r="BK158" s="192">
        <f t="shared" si="29"/>
        <v>0</v>
      </c>
      <c r="BL158" s="16" t="s">
        <v>235</v>
      </c>
      <c r="BM158" s="16" t="s">
        <v>1333</v>
      </c>
    </row>
    <row r="159" spans="2:65" s="1" customFormat="1" ht="20.45" customHeight="1">
      <c r="B159" s="33"/>
      <c r="C159" s="223" t="s">
        <v>464</v>
      </c>
      <c r="D159" s="223" t="s">
        <v>249</v>
      </c>
      <c r="E159" s="224" t="s">
        <v>1334</v>
      </c>
      <c r="F159" s="225" t="s">
        <v>1335</v>
      </c>
      <c r="G159" s="226" t="s">
        <v>206</v>
      </c>
      <c r="H159" s="227">
        <v>33</v>
      </c>
      <c r="I159" s="228"/>
      <c r="J159" s="229">
        <f t="shared" si="20"/>
        <v>0</v>
      </c>
      <c r="K159" s="225" t="s">
        <v>149</v>
      </c>
      <c r="L159" s="230"/>
      <c r="M159" s="231" t="s">
        <v>20</v>
      </c>
      <c r="N159" s="232" t="s">
        <v>46</v>
      </c>
      <c r="O159" s="34"/>
      <c r="P159" s="190">
        <f t="shared" si="21"/>
        <v>0</v>
      </c>
      <c r="Q159" s="190">
        <v>0.0018</v>
      </c>
      <c r="R159" s="190">
        <f t="shared" si="22"/>
        <v>0.0594</v>
      </c>
      <c r="S159" s="190">
        <v>0</v>
      </c>
      <c r="T159" s="191">
        <f t="shared" si="23"/>
        <v>0</v>
      </c>
      <c r="AR159" s="16" t="s">
        <v>325</v>
      </c>
      <c r="AT159" s="16" t="s">
        <v>249</v>
      </c>
      <c r="AU159" s="16" t="s">
        <v>83</v>
      </c>
      <c r="AY159" s="16" t="s">
        <v>143</v>
      </c>
      <c r="BE159" s="192">
        <f t="shared" si="24"/>
        <v>0</v>
      </c>
      <c r="BF159" s="192">
        <f t="shared" si="25"/>
        <v>0</v>
      </c>
      <c r="BG159" s="192">
        <f t="shared" si="26"/>
        <v>0</v>
      </c>
      <c r="BH159" s="192">
        <f t="shared" si="27"/>
        <v>0</v>
      </c>
      <c r="BI159" s="192">
        <f t="shared" si="28"/>
        <v>0</v>
      </c>
      <c r="BJ159" s="16" t="s">
        <v>23</v>
      </c>
      <c r="BK159" s="192">
        <f t="shared" si="29"/>
        <v>0</v>
      </c>
      <c r="BL159" s="16" t="s">
        <v>235</v>
      </c>
      <c r="BM159" s="16" t="s">
        <v>1336</v>
      </c>
    </row>
    <row r="160" spans="2:65" s="1" customFormat="1" ht="20.45" customHeight="1">
      <c r="B160" s="33"/>
      <c r="C160" s="223" t="s">
        <v>470</v>
      </c>
      <c r="D160" s="223" t="s">
        <v>249</v>
      </c>
      <c r="E160" s="224" t="s">
        <v>1337</v>
      </c>
      <c r="F160" s="225" t="s">
        <v>1338</v>
      </c>
      <c r="G160" s="226" t="s">
        <v>206</v>
      </c>
      <c r="H160" s="227">
        <v>8</v>
      </c>
      <c r="I160" s="228"/>
      <c r="J160" s="229">
        <f t="shared" si="20"/>
        <v>0</v>
      </c>
      <c r="K160" s="225" t="s">
        <v>149</v>
      </c>
      <c r="L160" s="230"/>
      <c r="M160" s="231" t="s">
        <v>20</v>
      </c>
      <c r="N160" s="232" t="s">
        <v>46</v>
      </c>
      <c r="O160" s="34"/>
      <c r="P160" s="190">
        <f t="shared" si="21"/>
        <v>0</v>
      </c>
      <c r="Q160" s="190">
        <v>0.00036</v>
      </c>
      <c r="R160" s="190">
        <f t="shared" si="22"/>
        <v>0.00288</v>
      </c>
      <c r="S160" s="190">
        <v>0</v>
      </c>
      <c r="T160" s="191">
        <f t="shared" si="23"/>
        <v>0</v>
      </c>
      <c r="AR160" s="16" t="s">
        <v>325</v>
      </c>
      <c r="AT160" s="16" t="s">
        <v>249</v>
      </c>
      <c r="AU160" s="16" t="s">
        <v>83</v>
      </c>
      <c r="AY160" s="16" t="s">
        <v>143</v>
      </c>
      <c r="BE160" s="192">
        <f t="shared" si="24"/>
        <v>0</v>
      </c>
      <c r="BF160" s="192">
        <f t="shared" si="25"/>
        <v>0</v>
      </c>
      <c r="BG160" s="192">
        <f t="shared" si="26"/>
        <v>0</v>
      </c>
      <c r="BH160" s="192">
        <f t="shared" si="27"/>
        <v>0</v>
      </c>
      <c r="BI160" s="192">
        <f t="shared" si="28"/>
        <v>0</v>
      </c>
      <c r="BJ160" s="16" t="s">
        <v>23</v>
      </c>
      <c r="BK160" s="192">
        <f t="shared" si="29"/>
        <v>0</v>
      </c>
      <c r="BL160" s="16" t="s">
        <v>235</v>
      </c>
      <c r="BM160" s="16" t="s">
        <v>1339</v>
      </c>
    </row>
    <row r="161" spans="2:65" s="1" customFormat="1" ht="20.45" customHeight="1">
      <c r="B161" s="33"/>
      <c r="C161" s="223" t="s">
        <v>476</v>
      </c>
      <c r="D161" s="223" t="s">
        <v>249</v>
      </c>
      <c r="E161" s="224" t="s">
        <v>1340</v>
      </c>
      <c r="F161" s="225" t="s">
        <v>1341</v>
      </c>
      <c r="G161" s="226" t="s">
        <v>206</v>
      </c>
      <c r="H161" s="227">
        <v>19</v>
      </c>
      <c r="I161" s="228"/>
      <c r="J161" s="229">
        <f t="shared" si="20"/>
        <v>0</v>
      </c>
      <c r="K161" s="225" t="s">
        <v>149</v>
      </c>
      <c r="L161" s="230"/>
      <c r="M161" s="231" t="s">
        <v>20</v>
      </c>
      <c r="N161" s="232" t="s">
        <v>46</v>
      </c>
      <c r="O161" s="34"/>
      <c r="P161" s="190">
        <f t="shared" si="21"/>
        <v>0</v>
      </c>
      <c r="Q161" s="190">
        <v>0.00065</v>
      </c>
      <c r="R161" s="190">
        <f t="shared" si="22"/>
        <v>0.01235</v>
      </c>
      <c r="S161" s="190">
        <v>0</v>
      </c>
      <c r="T161" s="191">
        <f t="shared" si="23"/>
        <v>0</v>
      </c>
      <c r="AR161" s="16" t="s">
        <v>325</v>
      </c>
      <c r="AT161" s="16" t="s">
        <v>249</v>
      </c>
      <c r="AU161" s="16" t="s">
        <v>83</v>
      </c>
      <c r="AY161" s="16" t="s">
        <v>143</v>
      </c>
      <c r="BE161" s="192">
        <f t="shared" si="24"/>
        <v>0</v>
      </c>
      <c r="BF161" s="192">
        <f t="shared" si="25"/>
        <v>0</v>
      </c>
      <c r="BG161" s="192">
        <f t="shared" si="26"/>
        <v>0</v>
      </c>
      <c r="BH161" s="192">
        <f t="shared" si="27"/>
        <v>0</v>
      </c>
      <c r="BI161" s="192">
        <f t="shared" si="28"/>
        <v>0</v>
      </c>
      <c r="BJ161" s="16" t="s">
        <v>23</v>
      </c>
      <c r="BK161" s="192">
        <f t="shared" si="29"/>
        <v>0</v>
      </c>
      <c r="BL161" s="16" t="s">
        <v>235</v>
      </c>
      <c r="BM161" s="16" t="s">
        <v>1342</v>
      </c>
    </row>
    <row r="162" spans="2:65" s="1" customFormat="1" ht="28.9" customHeight="1">
      <c r="B162" s="33"/>
      <c r="C162" s="181" t="s">
        <v>482</v>
      </c>
      <c r="D162" s="181" t="s">
        <v>145</v>
      </c>
      <c r="E162" s="182" t="s">
        <v>1343</v>
      </c>
      <c r="F162" s="183" t="s">
        <v>1344</v>
      </c>
      <c r="G162" s="184" t="s">
        <v>206</v>
      </c>
      <c r="H162" s="185">
        <v>27</v>
      </c>
      <c r="I162" s="186"/>
      <c r="J162" s="187">
        <f t="shared" si="20"/>
        <v>0</v>
      </c>
      <c r="K162" s="183" t="s">
        <v>149</v>
      </c>
      <c r="L162" s="53"/>
      <c r="M162" s="188" t="s">
        <v>20</v>
      </c>
      <c r="N162" s="189" t="s">
        <v>46</v>
      </c>
      <c r="O162" s="34"/>
      <c r="P162" s="190">
        <f t="shared" si="21"/>
        <v>0</v>
      </c>
      <c r="Q162" s="190">
        <v>0</v>
      </c>
      <c r="R162" s="190">
        <f t="shared" si="22"/>
        <v>0</v>
      </c>
      <c r="S162" s="190">
        <v>0</v>
      </c>
      <c r="T162" s="191">
        <f t="shared" si="23"/>
        <v>0</v>
      </c>
      <c r="AR162" s="16" t="s">
        <v>235</v>
      </c>
      <c r="AT162" s="16" t="s">
        <v>145</v>
      </c>
      <c r="AU162" s="16" t="s">
        <v>83</v>
      </c>
      <c r="AY162" s="16" t="s">
        <v>143</v>
      </c>
      <c r="BE162" s="192">
        <f t="shared" si="24"/>
        <v>0</v>
      </c>
      <c r="BF162" s="192">
        <f t="shared" si="25"/>
        <v>0</v>
      </c>
      <c r="BG162" s="192">
        <f t="shared" si="26"/>
        <v>0</v>
      </c>
      <c r="BH162" s="192">
        <f t="shared" si="27"/>
        <v>0</v>
      </c>
      <c r="BI162" s="192">
        <f t="shared" si="28"/>
        <v>0</v>
      </c>
      <c r="BJ162" s="16" t="s">
        <v>23</v>
      </c>
      <c r="BK162" s="192">
        <f t="shared" si="29"/>
        <v>0</v>
      </c>
      <c r="BL162" s="16" t="s">
        <v>235</v>
      </c>
      <c r="BM162" s="16" t="s">
        <v>1345</v>
      </c>
    </row>
    <row r="163" spans="2:65" s="1" customFormat="1" ht="20.45" customHeight="1">
      <c r="B163" s="33"/>
      <c r="C163" s="223" t="s">
        <v>485</v>
      </c>
      <c r="D163" s="223" t="s">
        <v>249</v>
      </c>
      <c r="E163" s="224" t="s">
        <v>1346</v>
      </c>
      <c r="F163" s="225" t="s">
        <v>1347</v>
      </c>
      <c r="G163" s="226" t="s">
        <v>206</v>
      </c>
      <c r="H163" s="227">
        <v>10</v>
      </c>
      <c r="I163" s="228"/>
      <c r="J163" s="229">
        <f t="shared" si="20"/>
        <v>0</v>
      </c>
      <c r="K163" s="225" t="s">
        <v>149</v>
      </c>
      <c r="L163" s="230"/>
      <c r="M163" s="231" t="s">
        <v>20</v>
      </c>
      <c r="N163" s="232" t="s">
        <v>46</v>
      </c>
      <c r="O163" s="34"/>
      <c r="P163" s="190">
        <f t="shared" si="21"/>
        <v>0</v>
      </c>
      <c r="Q163" s="190">
        <v>9E-05</v>
      </c>
      <c r="R163" s="190">
        <f t="shared" si="22"/>
        <v>0.0009000000000000001</v>
      </c>
      <c r="S163" s="190">
        <v>0</v>
      </c>
      <c r="T163" s="191">
        <f t="shared" si="23"/>
        <v>0</v>
      </c>
      <c r="AR163" s="16" t="s">
        <v>325</v>
      </c>
      <c r="AT163" s="16" t="s">
        <v>249</v>
      </c>
      <c r="AU163" s="16" t="s">
        <v>83</v>
      </c>
      <c r="AY163" s="16" t="s">
        <v>143</v>
      </c>
      <c r="BE163" s="192">
        <f t="shared" si="24"/>
        <v>0</v>
      </c>
      <c r="BF163" s="192">
        <f t="shared" si="25"/>
        <v>0</v>
      </c>
      <c r="BG163" s="192">
        <f t="shared" si="26"/>
        <v>0</v>
      </c>
      <c r="BH163" s="192">
        <f t="shared" si="27"/>
        <v>0</v>
      </c>
      <c r="BI163" s="192">
        <f t="shared" si="28"/>
        <v>0</v>
      </c>
      <c r="BJ163" s="16" t="s">
        <v>23</v>
      </c>
      <c r="BK163" s="192">
        <f t="shared" si="29"/>
        <v>0</v>
      </c>
      <c r="BL163" s="16" t="s">
        <v>235</v>
      </c>
      <c r="BM163" s="16" t="s">
        <v>1348</v>
      </c>
    </row>
    <row r="164" spans="2:65" s="1" customFormat="1" ht="28.9" customHeight="1">
      <c r="B164" s="33"/>
      <c r="C164" s="181" t="s">
        <v>492</v>
      </c>
      <c r="D164" s="181" t="s">
        <v>145</v>
      </c>
      <c r="E164" s="182" t="s">
        <v>1349</v>
      </c>
      <c r="F164" s="183" t="s">
        <v>1350</v>
      </c>
      <c r="G164" s="184" t="s">
        <v>225</v>
      </c>
      <c r="H164" s="185">
        <v>46</v>
      </c>
      <c r="I164" s="186"/>
      <c r="J164" s="187">
        <f t="shared" si="20"/>
        <v>0</v>
      </c>
      <c r="K164" s="183" t="s">
        <v>149</v>
      </c>
      <c r="L164" s="53"/>
      <c r="M164" s="188" t="s">
        <v>20</v>
      </c>
      <c r="N164" s="189" t="s">
        <v>46</v>
      </c>
      <c r="O164" s="34"/>
      <c r="P164" s="190">
        <f t="shared" si="21"/>
        <v>0</v>
      </c>
      <c r="Q164" s="190">
        <v>0</v>
      </c>
      <c r="R164" s="190">
        <f t="shared" si="22"/>
        <v>0</v>
      </c>
      <c r="S164" s="190">
        <v>0</v>
      </c>
      <c r="T164" s="191">
        <f t="shared" si="23"/>
        <v>0</v>
      </c>
      <c r="AR164" s="16" t="s">
        <v>235</v>
      </c>
      <c r="AT164" s="16" t="s">
        <v>145</v>
      </c>
      <c r="AU164" s="16" t="s">
        <v>83</v>
      </c>
      <c r="AY164" s="16" t="s">
        <v>143</v>
      </c>
      <c r="BE164" s="192">
        <f t="shared" si="24"/>
        <v>0</v>
      </c>
      <c r="BF164" s="192">
        <f t="shared" si="25"/>
        <v>0</v>
      </c>
      <c r="BG164" s="192">
        <f t="shared" si="26"/>
        <v>0</v>
      </c>
      <c r="BH164" s="192">
        <f t="shared" si="27"/>
        <v>0</v>
      </c>
      <c r="BI164" s="192">
        <f t="shared" si="28"/>
        <v>0</v>
      </c>
      <c r="BJ164" s="16" t="s">
        <v>23</v>
      </c>
      <c r="BK164" s="192">
        <f t="shared" si="29"/>
        <v>0</v>
      </c>
      <c r="BL164" s="16" t="s">
        <v>235</v>
      </c>
      <c r="BM164" s="16" t="s">
        <v>1351</v>
      </c>
    </row>
    <row r="165" spans="2:65" s="1" customFormat="1" ht="20.45" customHeight="1">
      <c r="B165" s="33"/>
      <c r="C165" s="223" t="s">
        <v>498</v>
      </c>
      <c r="D165" s="223" t="s">
        <v>249</v>
      </c>
      <c r="E165" s="224" t="s">
        <v>1352</v>
      </c>
      <c r="F165" s="225" t="s">
        <v>1353</v>
      </c>
      <c r="G165" s="226" t="s">
        <v>225</v>
      </c>
      <c r="H165" s="227">
        <v>46</v>
      </c>
      <c r="I165" s="228"/>
      <c r="J165" s="229">
        <f t="shared" si="20"/>
        <v>0</v>
      </c>
      <c r="K165" s="225" t="s">
        <v>149</v>
      </c>
      <c r="L165" s="230"/>
      <c r="M165" s="231" t="s">
        <v>20</v>
      </c>
      <c r="N165" s="232" t="s">
        <v>46</v>
      </c>
      <c r="O165" s="34"/>
      <c r="P165" s="190">
        <f t="shared" si="21"/>
        <v>0</v>
      </c>
      <c r="Q165" s="190">
        <v>0.0024</v>
      </c>
      <c r="R165" s="190">
        <f t="shared" si="22"/>
        <v>0.11039999999999998</v>
      </c>
      <c r="S165" s="190">
        <v>0</v>
      </c>
      <c r="T165" s="191">
        <f t="shared" si="23"/>
        <v>0</v>
      </c>
      <c r="AR165" s="16" t="s">
        <v>325</v>
      </c>
      <c r="AT165" s="16" t="s">
        <v>249</v>
      </c>
      <c r="AU165" s="16" t="s">
        <v>83</v>
      </c>
      <c r="AY165" s="16" t="s">
        <v>143</v>
      </c>
      <c r="BE165" s="192">
        <f t="shared" si="24"/>
        <v>0</v>
      </c>
      <c r="BF165" s="192">
        <f t="shared" si="25"/>
        <v>0</v>
      </c>
      <c r="BG165" s="192">
        <f t="shared" si="26"/>
        <v>0</v>
      </c>
      <c r="BH165" s="192">
        <f t="shared" si="27"/>
        <v>0</v>
      </c>
      <c r="BI165" s="192">
        <f t="shared" si="28"/>
        <v>0</v>
      </c>
      <c r="BJ165" s="16" t="s">
        <v>23</v>
      </c>
      <c r="BK165" s="192">
        <f t="shared" si="29"/>
        <v>0</v>
      </c>
      <c r="BL165" s="16" t="s">
        <v>235</v>
      </c>
      <c r="BM165" s="16" t="s">
        <v>1354</v>
      </c>
    </row>
    <row r="166" spans="2:63" s="10" customFormat="1" ht="29.85" customHeight="1">
      <c r="B166" s="164"/>
      <c r="C166" s="165"/>
      <c r="D166" s="178" t="s">
        <v>74</v>
      </c>
      <c r="E166" s="179" t="s">
        <v>629</v>
      </c>
      <c r="F166" s="179" t="s">
        <v>630</v>
      </c>
      <c r="G166" s="165"/>
      <c r="H166" s="165"/>
      <c r="I166" s="168"/>
      <c r="J166" s="180">
        <f>BK166</f>
        <v>0</v>
      </c>
      <c r="K166" s="165"/>
      <c r="L166" s="170"/>
      <c r="M166" s="171"/>
      <c r="N166" s="172"/>
      <c r="O166" s="172"/>
      <c r="P166" s="173">
        <f>SUM(P167:P169)</f>
        <v>0</v>
      </c>
      <c r="Q166" s="172"/>
      <c r="R166" s="173">
        <f>SUM(R167:R169)</f>
        <v>0.00455</v>
      </c>
      <c r="S166" s="172"/>
      <c r="T166" s="174">
        <f>SUM(T167:T169)</f>
        <v>0</v>
      </c>
      <c r="AR166" s="175" t="s">
        <v>83</v>
      </c>
      <c r="AT166" s="176" t="s">
        <v>74</v>
      </c>
      <c r="AU166" s="176" t="s">
        <v>23</v>
      </c>
      <c r="AY166" s="175" t="s">
        <v>143</v>
      </c>
      <c r="BK166" s="177">
        <f>SUM(BK167:BK169)</f>
        <v>0</v>
      </c>
    </row>
    <row r="167" spans="2:65" s="1" customFormat="1" ht="28.9" customHeight="1">
      <c r="B167" s="33"/>
      <c r="C167" s="181" t="s">
        <v>503</v>
      </c>
      <c r="D167" s="181" t="s">
        <v>145</v>
      </c>
      <c r="E167" s="182" t="s">
        <v>1355</v>
      </c>
      <c r="F167" s="183" t="s">
        <v>1356</v>
      </c>
      <c r="G167" s="184" t="s">
        <v>206</v>
      </c>
      <c r="H167" s="185">
        <v>13</v>
      </c>
      <c r="I167" s="186"/>
      <c r="J167" s="187">
        <f>ROUND(I167*H167,2)</f>
        <v>0</v>
      </c>
      <c r="K167" s="183" t="s">
        <v>149</v>
      </c>
      <c r="L167" s="53"/>
      <c r="M167" s="188" t="s">
        <v>20</v>
      </c>
      <c r="N167" s="189" t="s">
        <v>46</v>
      </c>
      <c r="O167" s="34"/>
      <c r="P167" s="190">
        <f>O167*H167</f>
        <v>0</v>
      </c>
      <c r="Q167" s="190">
        <v>0</v>
      </c>
      <c r="R167" s="190">
        <f>Q167*H167</f>
        <v>0</v>
      </c>
      <c r="S167" s="190">
        <v>0</v>
      </c>
      <c r="T167" s="191">
        <f>S167*H167</f>
        <v>0</v>
      </c>
      <c r="AR167" s="16" t="s">
        <v>235</v>
      </c>
      <c r="AT167" s="16" t="s">
        <v>145</v>
      </c>
      <c r="AU167" s="16" t="s">
        <v>83</v>
      </c>
      <c r="AY167" s="16" t="s">
        <v>143</v>
      </c>
      <c r="BE167" s="192">
        <f>IF(N167="základní",J167,0)</f>
        <v>0</v>
      </c>
      <c r="BF167" s="192">
        <f>IF(N167="snížená",J167,0)</f>
        <v>0</v>
      </c>
      <c r="BG167" s="192">
        <f>IF(N167="zákl. přenesená",J167,0)</f>
        <v>0</v>
      </c>
      <c r="BH167" s="192">
        <f>IF(N167="sníž. přenesená",J167,0)</f>
        <v>0</v>
      </c>
      <c r="BI167" s="192">
        <f>IF(N167="nulová",J167,0)</f>
        <v>0</v>
      </c>
      <c r="BJ167" s="16" t="s">
        <v>23</v>
      </c>
      <c r="BK167" s="192">
        <f>ROUND(I167*H167,2)</f>
        <v>0</v>
      </c>
      <c r="BL167" s="16" t="s">
        <v>235</v>
      </c>
      <c r="BM167" s="16" t="s">
        <v>1357</v>
      </c>
    </row>
    <row r="168" spans="2:47" s="1" customFormat="1" ht="162">
      <c r="B168" s="33"/>
      <c r="C168" s="55"/>
      <c r="D168" s="193" t="s">
        <v>152</v>
      </c>
      <c r="E168" s="55"/>
      <c r="F168" s="194" t="s">
        <v>649</v>
      </c>
      <c r="G168" s="55"/>
      <c r="H168" s="55"/>
      <c r="I168" s="151"/>
      <c r="J168" s="55"/>
      <c r="K168" s="55"/>
      <c r="L168" s="53"/>
      <c r="M168" s="70"/>
      <c r="N168" s="34"/>
      <c r="O168" s="34"/>
      <c r="P168" s="34"/>
      <c r="Q168" s="34"/>
      <c r="R168" s="34"/>
      <c r="S168" s="34"/>
      <c r="T168" s="71"/>
      <c r="AT168" s="16" t="s">
        <v>152</v>
      </c>
      <c r="AU168" s="16" t="s">
        <v>83</v>
      </c>
    </row>
    <row r="169" spans="2:65" s="1" customFormat="1" ht="20.45" customHeight="1">
      <c r="B169" s="33"/>
      <c r="C169" s="223" t="s">
        <v>507</v>
      </c>
      <c r="D169" s="223" t="s">
        <v>249</v>
      </c>
      <c r="E169" s="224" t="s">
        <v>1358</v>
      </c>
      <c r="F169" s="225" t="s">
        <v>1359</v>
      </c>
      <c r="G169" s="226" t="s">
        <v>206</v>
      </c>
      <c r="H169" s="227">
        <v>13</v>
      </c>
      <c r="I169" s="228"/>
      <c r="J169" s="229">
        <f>ROUND(I169*H169,2)</f>
        <v>0</v>
      </c>
      <c r="K169" s="225" t="s">
        <v>20</v>
      </c>
      <c r="L169" s="230"/>
      <c r="M169" s="231" t="s">
        <v>20</v>
      </c>
      <c r="N169" s="232" t="s">
        <v>46</v>
      </c>
      <c r="O169" s="34"/>
      <c r="P169" s="190">
        <f>O169*H169</f>
        <v>0</v>
      </c>
      <c r="Q169" s="190">
        <v>0.00035</v>
      </c>
      <c r="R169" s="190">
        <f>Q169*H169</f>
        <v>0.00455</v>
      </c>
      <c r="S169" s="190">
        <v>0</v>
      </c>
      <c r="T169" s="191">
        <f>S169*H169</f>
        <v>0</v>
      </c>
      <c r="AR169" s="16" t="s">
        <v>325</v>
      </c>
      <c r="AT169" s="16" t="s">
        <v>249</v>
      </c>
      <c r="AU169" s="16" t="s">
        <v>83</v>
      </c>
      <c r="AY169" s="16" t="s">
        <v>143</v>
      </c>
      <c r="BE169" s="192">
        <f>IF(N169="základní",J169,0)</f>
        <v>0</v>
      </c>
      <c r="BF169" s="192">
        <f>IF(N169="snížená",J169,0)</f>
        <v>0</v>
      </c>
      <c r="BG169" s="192">
        <f>IF(N169="zákl. přenesená",J169,0)</f>
        <v>0</v>
      </c>
      <c r="BH169" s="192">
        <f>IF(N169="sníž. přenesená",J169,0)</f>
        <v>0</v>
      </c>
      <c r="BI169" s="192">
        <f>IF(N169="nulová",J169,0)</f>
        <v>0</v>
      </c>
      <c r="BJ169" s="16" t="s">
        <v>23</v>
      </c>
      <c r="BK169" s="192">
        <f>ROUND(I169*H169,2)</f>
        <v>0</v>
      </c>
      <c r="BL169" s="16" t="s">
        <v>235</v>
      </c>
      <c r="BM169" s="16" t="s">
        <v>1360</v>
      </c>
    </row>
    <row r="170" spans="2:63" s="10" customFormat="1" ht="37.35" customHeight="1">
      <c r="B170" s="164"/>
      <c r="C170" s="165"/>
      <c r="D170" s="166" t="s">
        <v>74</v>
      </c>
      <c r="E170" s="167" t="s">
        <v>94</v>
      </c>
      <c r="F170" s="167" t="s">
        <v>1361</v>
      </c>
      <c r="G170" s="165"/>
      <c r="H170" s="165"/>
      <c r="I170" s="168"/>
      <c r="J170" s="169">
        <f>BK170</f>
        <v>0</v>
      </c>
      <c r="K170" s="165"/>
      <c r="L170" s="170"/>
      <c r="M170" s="171"/>
      <c r="N170" s="172"/>
      <c r="O170" s="172"/>
      <c r="P170" s="173">
        <f>P171</f>
        <v>0</v>
      </c>
      <c r="Q170" s="172"/>
      <c r="R170" s="173">
        <f>R171</f>
        <v>0</v>
      </c>
      <c r="S170" s="172"/>
      <c r="T170" s="174">
        <f>T171</f>
        <v>0</v>
      </c>
      <c r="AR170" s="175" t="s">
        <v>172</v>
      </c>
      <c r="AT170" s="176" t="s">
        <v>74</v>
      </c>
      <c r="AU170" s="176" t="s">
        <v>75</v>
      </c>
      <c r="AY170" s="175" t="s">
        <v>143</v>
      </c>
      <c r="BK170" s="177">
        <f>BK171</f>
        <v>0</v>
      </c>
    </row>
    <row r="171" spans="2:63" s="10" customFormat="1" ht="19.9" customHeight="1">
      <c r="B171" s="164"/>
      <c r="C171" s="165"/>
      <c r="D171" s="178" t="s">
        <v>74</v>
      </c>
      <c r="E171" s="179" t="s">
        <v>1362</v>
      </c>
      <c r="F171" s="179" t="s">
        <v>1363</v>
      </c>
      <c r="G171" s="165"/>
      <c r="H171" s="165"/>
      <c r="I171" s="168"/>
      <c r="J171" s="180">
        <f>BK171</f>
        <v>0</v>
      </c>
      <c r="K171" s="165"/>
      <c r="L171" s="170"/>
      <c r="M171" s="171"/>
      <c r="N171" s="172"/>
      <c r="O171" s="172"/>
      <c r="P171" s="173">
        <f>SUM(P172:P173)</f>
        <v>0</v>
      </c>
      <c r="Q171" s="172"/>
      <c r="R171" s="173">
        <f>SUM(R172:R173)</f>
        <v>0</v>
      </c>
      <c r="S171" s="172"/>
      <c r="T171" s="174">
        <f>SUM(T172:T173)</f>
        <v>0</v>
      </c>
      <c r="AR171" s="175" t="s">
        <v>172</v>
      </c>
      <c r="AT171" s="176" t="s">
        <v>74</v>
      </c>
      <c r="AU171" s="176" t="s">
        <v>23</v>
      </c>
      <c r="AY171" s="175" t="s">
        <v>143</v>
      </c>
      <c r="BK171" s="177">
        <f>SUM(BK172:BK173)</f>
        <v>0</v>
      </c>
    </row>
    <row r="172" spans="2:65" s="1" customFormat="1" ht="20.45" customHeight="1">
      <c r="B172" s="33"/>
      <c r="C172" s="181" t="s">
        <v>511</v>
      </c>
      <c r="D172" s="181" t="s">
        <v>145</v>
      </c>
      <c r="E172" s="182" t="s">
        <v>1364</v>
      </c>
      <c r="F172" s="183" t="s">
        <v>1365</v>
      </c>
      <c r="G172" s="184" t="s">
        <v>1366</v>
      </c>
      <c r="H172" s="185">
        <v>8</v>
      </c>
      <c r="I172" s="186"/>
      <c r="J172" s="187">
        <f>ROUND(I172*H172,2)</f>
        <v>0</v>
      </c>
      <c r="K172" s="183" t="s">
        <v>149</v>
      </c>
      <c r="L172" s="53"/>
      <c r="M172" s="188" t="s">
        <v>20</v>
      </c>
      <c r="N172" s="189" t="s">
        <v>46</v>
      </c>
      <c r="O172" s="34"/>
      <c r="P172" s="190">
        <f>O172*H172</f>
        <v>0</v>
      </c>
      <c r="Q172" s="190">
        <v>0</v>
      </c>
      <c r="R172" s="190">
        <f>Q172*H172</f>
        <v>0</v>
      </c>
      <c r="S172" s="190">
        <v>0</v>
      </c>
      <c r="T172" s="191">
        <f>S172*H172</f>
        <v>0</v>
      </c>
      <c r="AR172" s="16" t="s">
        <v>1367</v>
      </c>
      <c r="AT172" s="16" t="s">
        <v>145</v>
      </c>
      <c r="AU172" s="16" t="s">
        <v>83</v>
      </c>
      <c r="AY172" s="16" t="s">
        <v>143</v>
      </c>
      <c r="BE172" s="192">
        <f>IF(N172="základní",J172,0)</f>
        <v>0</v>
      </c>
      <c r="BF172" s="192">
        <f>IF(N172="snížená",J172,0)</f>
        <v>0</v>
      </c>
      <c r="BG172" s="192">
        <f>IF(N172="zákl. přenesená",J172,0)</f>
        <v>0</v>
      </c>
      <c r="BH172" s="192">
        <f>IF(N172="sníž. přenesená",J172,0)</f>
        <v>0</v>
      </c>
      <c r="BI172" s="192">
        <f>IF(N172="nulová",J172,0)</f>
        <v>0</v>
      </c>
      <c r="BJ172" s="16" t="s">
        <v>23</v>
      </c>
      <c r="BK172" s="192">
        <f>ROUND(I172*H172,2)</f>
        <v>0</v>
      </c>
      <c r="BL172" s="16" t="s">
        <v>1367</v>
      </c>
      <c r="BM172" s="16" t="s">
        <v>1368</v>
      </c>
    </row>
    <row r="173" spans="2:65" s="1" customFormat="1" ht="20.45" customHeight="1">
      <c r="B173" s="33"/>
      <c r="C173" s="181" t="s">
        <v>517</v>
      </c>
      <c r="D173" s="181" t="s">
        <v>145</v>
      </c>
      <c r="E173" s="182" t="s">
        <v>1369</v>
      </c>
      <c r="F173" s="183" t="s">
        <v>1365</v>
      </c>
      <c r="G173" s="184" t="s">
        <v>501</v>
      </c>
      <c r="H173" s="185">
        <v>1</v>
      </c>
      <c r="I173" s="186"/>
      <c r="J173" s="187">
        <f>ROUND(I173*H173,2)</f>
        <v>0</v>
      </c>
      <c r="K173" s="183" t="s">
        <v>20</v>
      </c>
      <c r="L173" s="53"/>
      <c r="M173" s="188" t="s">
        <v>20</v>
      </c>
      <c r="N173" s="242" t="s">
        <v>46</v>
      </c>
      <c r="O173" s="240"/>
      <c r="P173" s="243">
        <f>O173*H173</f>
        <v>0</v>
      </c>
      <c r="Q173" s="243">
        <v>0</v>
      </c>
      <c r="R173" s="243">
        <f>Q173*H173</f>
        <v>0</v>
      </c>
      <c r="S173" s="243">
        <v>0</v>
      </c>
      <c r="T173" s="244">
        <f>S173*H173</f>
        <v>0</v>
      </c>
      <c r="AR173" s="16" t="s">
        <v>1367</v>
      </c>
      <c r="AT173" s="16" t="s">
        <v>145</v>
      </c>
      <c r="AU173" s="16" t="s">
        <v>83</v>
      </c>
      <c r="AY173" s="16" t="s">
        <v>143</v>
      </c>
      <c r="BE173" s="192">
        <f>IF(N173="základní",J173,0)</f>
        <v>0</v>
      </c>
      <c r="BF173" s="192">
        <f>IF(N173="snížená",J173,0)</f>
        <v>0</v>
      </c>
      <c r="BG173" s="192">
        <f>IF(N173="zákl. přenesená",J173,0)</f>
        <v>0</v>
      </c>
      <c r="BH173" s="192">
        <f>IF(N173="sníž. přenesená",J173,0)</f>
        <v>0</v>
      </c>
      <c r="BI173" s="192">
        <f>IF(N173="nulová",J173,0)</f>
        <v>0</v>
      </c>
      <c r="BJ173" s="16" t="s">
        <v>23</v>
      </c>
      <c r="BK173" s="192">
        <f>ROUND(I173*H173,2)</f>
        <v>0</v>
      </c>
      <c r="BL173" s="16" t="s">
        <v>1367</v>
      </c>
      <c r="BM173" s="16" t="s">
        <v>1370</v>
      </c>
    </row>
    <row r="174" spans="2:12" s="1" customFormat="1" ht="6.95" customHeight="1">
      <c r="B174" s="48"/>
      <c r="C174" s="49"/>
      <c r="D174" s="49"/>
      <c r="E174" s="49"/>
      <c r="F174" s="49"/>
      <c r="G174" s="49"/>
      <c r="H174" s="49"/>
      <c r="I174" s="127"/>
      <c r="J174" s="49"/>
      <c r="K174" s="49"/>
      <c r="L174" s="53"/>
    </row>
  </sheetData>
  <sheetProtection algorithmName="SHA-512" hashValue="SfEfLrq8/8BbBWbhXsu0H3ZLUPZ+6yy0JlP3eHSszg7boIVNa9XPYoMWl7DKUQ5FjURxljQ0Tq31NjHIMZRYmQ==" saltValue="AQA3uJqdpwGig3vAC1wKuw==" spinCount="100000" sheet="1" objects="1" scenarios="1" formatColumns="0" formatRows="0" sort="0" autoFilter="0"/>
  <autoFilter ref="C85:K85"/>
  <mergeCells count="9">
    <mergeCell ref="E76:H76"/>
    <mergeCell ref="E78:H78"/>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85"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136"/>
  <sheetViews>
    <sheetView showGridLines="0" workbookViewId="0" topLeftCell="A1">
      <pane ySplit="1" topLeftCell="A41" activePane="bottomLeft" state="frozen"/>
      <selection pane="bottomLeft" activeCell="K74" sqref="K74"/>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03"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14"/>
      <c r="B1" s="248"/>
      <c r="C1" s="248"/>
      <c r="D1" s="247" t="s">
        <v>1</v>
      </c>
      <c r="E1" s="248"/>
      <c r="F1" s="249" t="s">
        <v>1538</v>
      </c>
      <c r="G1" s="374" t="s">
        <v>1539</v>
      </c>
      <c r="H1" s="374"/>
      <c r="I1" s="254"/>
      <c r="J1" s="249" t="s">
        <v>1540</v>
      </c>
      <c r="K1" s="247" t="s">
        <v>96</v>
      </c>
      <c r="L1" s="249" t="s">
        <v>1541</v>
      </c>
      <c r="M1" s="249"/>
      <c r="N1" s="249"/>
      <c r="O1" s="249"/>
      <c r="P1" s="249"/>
      <c r="Q1" s="249"/>
      <c r="R1" s="249"/>
      <c r="S1" s="249"/>
      <c r="T1" s="249"/>
      <c r="U1" s="245"/>
      <c r="V1" s="245"/>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row>
    <row r="2" spans="3:46" ht="36.95" customHeight="1">
      <c r="L2" s="334"/>
      <c r="M2" s="334"/>
      <c r="N2" s="334"/>
      <c r="O2" s="334"/>
      <c r="P2" s="334"/>
      <c r="Q2" s="334"/>
      <c r="R2" s="334"/>
      <c r="S2" s="334"/>
      <c r="T2" s="334"/>
      <c r="U2" s="334"/>
      <c r="V2" s="334"/>
      <c r="AT2" s="16" t="s">
        <v>92</v>
      </c>
    </row>
    <row r="3" spans="2:46" ht="6.95" customHeight="1">
      <c r="B3" s="17"/>
      <c r="C3" s="18"/>
      <c r="D3" s="18"/>
      <c r="E3" s="18"/>
      <c r="F3" s="18"/>
      <c r="G3" s="18"/>
      <c r="H3" s="18"/>
      <c r="I3" s="104"/>
      <c r="J3" s="18"/>
      <c r="K3" s="19"/>
      <c r="AT3" s="16" t="s">
        <v>83</v>
      </c>
    </row>
    <row r="4" spans="2:46" ht="36.95" customHeight="1">
      <c r="B4" s="20"/>
      <c r="C4" s="21"/>
      <c r="D4" s="22" t="s">
        <v>97</v>
      </c>
      <c r="E4" s="21"/>
      <c r="F4" s="21"/>
      <c r="G4" s="21"/>
      <c r="H4" s="21"/>
      <c r="I4" s="105"/>
      <c r="J4" s="21"/>
      <c r="K4" s="23"/>
      <c r="M4" s="24" t="s">
        <v>10</v>
      </c>
      <c r="AT4" s="16" t="s">
        <v>4</v>
      </c>
    </row>
    <row r="5" spans="2:11" ht="6.95" customHeight="1">
      <c r="B5" s="20"/>
      <c r="C5" s="21"/>
      <c r="D5" s="21"/>
      <c r="E5" s="21"/>
      <c r="F5" s="21"/>
      <c r="G5" s="21"/>
      <c r="H5" s="21"/>
      <c r="I5" s="105"/>
      <c r="J5" s="21"/>
      <c r="K5" s="23"/>
    </row>
    <row r="6" spans="2:11" ht="15">
      <c r="B6" s="20"/>
      <c r="C6" s="21"/>
      <c r="D6" s="29" t="s">
        <v>16</v>
      </c>
      <c r="E6" s="21"/>
      <c r="F6" s="21"/>
      <c r="G6" s="21"/>
      <c r="H6" s="21"/>
      <c r="I6" s="105"/>
      <c r="J6" s="21"/>
      <c r="K6" s="23"/>
    </row>
    <row r="7" spans="2:11" ht="20.45" customHeight="1">
      <c r="B7" s="20"/>
      <c r="C7" s="21"/>
      <c r="D7" s="21"/>
      <c r="E7" s="375" t="str">
        <f>'Rekapitulace stavby'!K6</f>
        <v>Šatny VPP Č. Lípa</v>
      </c>
      <c r="F7" s="366"/>
      <c r="G7" s="366"/>
      <c r="H7" s="366"/>
      <c r="I7" s="105"/>
      <c r="J7" s="21"/>
      <c r="K7" s="23"/>
    </row>
    <row r="8" spans="2:11" s="1" customFormat="1" ht="15">
      <c r="B8" s="33"/>
      <c r="C8" s="34"/>
      <c r="D8" s="29" t="s">
        <v>98</v>
      </c>
      <c r="E8" s="34"/>
      <c r="F8" s="34"/>
      <c r="G8" s="34"/>
      <c r="H8" s="34"/>
      <c r="I8" s="106"/>
      <c r="J8" s="34"/>
      <c r="K8" s="37"/>
    </row>
    <row r="9" spans="2:11" s="1" customFormat="1" ht="36.95" customHeight="1">
      <c r="B9" s="33"/>
      <c r="C9" s="34"/>
      <c r="D9" s="34"/>
      <c r="E9" s="376" t="s">
        <v>1371</v>
      </c>
      <c r="F9" s="350"/>
      <c r="G9" s="350"/>
      <c r="H9" s="350"/>
      <c r="I9" s="106"/>
      <c r="J9" s="34"/>
      <c r="K9" s="37"/>
    </row>
    <row r="10" spans="2:11" s="1" customFormat="1" ht="13.5">
      <c r="B10" s="33"/>
      <c r="C10" s="34"/>
      <c r="D10" s="34"/>
      <c r="E10" s="34"/>
      <c r="F10" s="34"/>
      <c r="G10" s="34"/>
      <c r="H10" s="34"/>
      <c r="I10" s="106"/>
      <c r="J10" s="34"/>
      <c r="K10" s="37"/>
    </row>
    <row r="11" spans="2:11" s="1" customFormat="1" ht="14.45" customHeight="1">
      <c r="B11" s="33"/>
      <c r="C11" s="34"/>
      <c r="D11" s="29" t="s">
        <v>19</v>
      </c>
      <c r="E11" s="34"/>
      <c r="F11" s="27" t="s">
        <v>20</v>
      </c>
      <c r="G11" s="34"/>
      <c r="H11" s="34"/>
      <c r="I11" s="107" t="s">
        <v>21</v>
      </c>
      <c r="J11" s="27" t="s">
        <v>20</v>
      </c>
      <c r="K11" s="37"/>
    </row>
    <row r="12" spans="2:11" s="1" customFormat="1" ht="14.45" customHeight="1">
      <c r="B12" s="33"/>
      <c r="C12" s="34"/>
      <c r="D12" s="29" t="s">
        <v>24</v>
      </c>
      <c r="E12" s="34"/>
      <c r="F12" s="27" t="s">
        <v>25</v>
      </c>
      <c r="G12" s="34"/>
      <c r="H12" s="34"/>
      <c r="I12" s="107" t="s">
        <v>26</v>
      </c>
      <c r="J12" s="108" t="str">
        <f>'Rekapitulace stavby'!AN8</f>
        <v>3. 10. 2016</v>
      </c>
      <c r="K12" s="37"/>
    </row>
    <row r="13" spans="2:11" s="1" customFormat="1" ht="10.9" customHeight="1">
      <c r="B13" s="33"/>
      <c r="C13" s="34"/>
      <c r="D13" s="34"/>
      <c r="E13" s="34"/>
      <c r="F13" s="34"/>
      <c r="G13" s="34"/>
      <c r="H13" s="34"/>
      <c r="I13" s="106"/>
      <c r="J13" s="34"/>
      <c r="K13" s="37"/>
    </row>
    <row r="14" spans="2:11" s="1" customFormat="1" ht="14.45" customHeight="1">
      <c r="B14" s="33"/>
      <c r="C14" s="34"/>
      <c r="D14" s="29" t="s">
        <v>30</v>
      </c>
      <c r="E14" s="34"/>
      <c r="F14" s="34"/>
      <c r="G14" s="34"/>
      <c r="H14" s="34"/>
      <c r="I14" s="107" t="s">
        <v>31</v>
      </c>
      <c r="J14" s="27" t="s">
        <v>20</v>
      </c>
      <c r="K14" s="37"/>
    </row>
    <row r="15" spans="2:11" s="1" customFormat="1" ht="18" customHeight="1">
      <c r="B15" s="33"/>
      <c r="C15" s="34"/>
      <c r="D15" s="34"/>
      <c r="E15" s="27" t="s">
        <v>32</v>
      </c>
      <c r="F15" s="34"/>
      <c r="G15" s="34"/>
      <c r="H15" s="34"/>
      <c r="I15" s="107" t="s">
        <v>33</v>
      </c>
      <c r="J15" s="27" t="s">
        <v>20</v>
      </c>
      <c r="K15" s="37"/>
    </row>
    <row r="16" spans="2:11" s="1" customFormat="1" ht="6.95" customHeight="1">
      <c r="B16" s="33"/>
      <c r="C16" s="34"/>
      <c r="D16" s="34"/>
      <c r="E16" s="34"/>
      <c r="F16" s="34"/>
      <c r="G16" s="34"/>
      <c r="H16" s="34"/>
      <c r="I16" s="106"/>
      <c r="J16" s="34"/>
      <c r="K16" s="37"/>
    </row>
    <row r="17" spans="2:11" s="1" customFormat="1" ht="14.45" customHeight="1">
      <c r="B17" s="33"/>
      <c r="C17" s="34"/>
      <c r="D17" s="29" t="s">
        <v>34</v>
      </c>
      <c r="E17" s="34"/>
      <c r="F17" s="34"/>
      <c r="G17" s="34"/>
      <c r="H17" s="34"/>
      <c r="I17" s="107" t="s">
        <v>31</v>
      </c>
      <c r="J17" s="27" t="str">
        <f>IF('Rekapitulace stavby'!AN13="Vyplň údaj","",IF('Rekapitulace stavby'!AN13="","",'Rekapitulace stavby'!AN13))</f>
        <v/>
      </c>
      <c r="K17" s="37"/>
    </row>
    <row r="18" spans="2:11" s="1" customFormat="1" ht="18" customHeight="1">
      <c r="B18" s="33"/>
      <c r="C18" s="34"/>
      <c r="D18" s="34"/>
      <c r="E18" s="27" t="str">
        <f>IF('Rekapitulace stavby'!E14="Vyplň údaj","",IF('Rekapitulace stavby'!E14="","",'Rekapitulace stavby'!E14))</f>
        <v/>
      </c>
      <c r="F18" s="34"/>
      <c r="G18" s="34"/>
      <c r="H18" s="34"/>
      <c r="I18" s="107" t="s">
        <v>33</v>
      </c>
      <c r="J18" s="27" t="str">
        <f>IF('Rekapitulace stavby'!AN14="Vyplň údaj","",IF('Rekapitulace stavby'!AN14="","",'Rekapitulace stavby'!AN14))</f>
        <v/>
      </c>
      <c r="K18" s="37"/>
    </row>
    <row r="19" spans="2:11" s="1" customFormat="1" ht="6.95" customHeight="1">
      <c r="B19" s="33"/>
      <c r="C19" s="34"/>
      <c r="D19" s="34"/>
      <c r="E19" s="34"/>
      <c r="F19" s="34"/>
      <c r="G19" s="34"/>
      <c r="H19" s="34"/>
      <c r="I19" s="106"/>
      <c r="J19" s="34"/>
      <c r="K19" s="37"/>
    </row>
    <row r="20" spans="2:11" s="1" customFormat="1" ht="14.45" customHeight="1">
      <c r="B20" s="33"/>
      <c r="C20" s="34"/>
      <c r="D20" s="29" t="s">
        <v>36</v>
      </c>
      <c r="E20" s="34"/>
      <c r="F20" s="34"/>
      <c r="G20" s="34"/>
      <c r="H20" s="34"/>
      <c r="I20" s="107" t="s">
        <v>31</v>
      </c>
      <c r="J20" s="27" t="str">
        <f>IF('Rekapitulace stavby'!AN16="","",'Rekapitulace stavby'!AN16)</f>
        <v/>
      </c>
      <c r="K20" s="37"/>
    </row>
    <row r="21" spans="2:11" s="1" customFormat="1" ht="18" customHeight="1">
      <c r="B21" s="33"/>
      <c r="C21" s="34"/>
      <c r="D21" s="34"/>
      <c r="E21" s="27" t="str">
        <f>IF('Rekapitulace stavby'!E17="","",'Rekapitulace stavby'!E17)</f>
        <v xml:space="preserve"> </v>
      </c>
      <c r="F21" s="34"/>
      <c r="G21" s="34"/>
      <c r="H21" s="34"/>
      <c r="I21" s="107" t="s">
        <v>33</v>
      </c>
      <c r="J21" s="27" t="str">
        <f>IF('Rekapitulace stavby'!AN17="","",'Rekapitulace stavby'!AN17)</f>
        <v/>
      </c>
      <c r="K21" s="37"/>
    </row>
    <row r="22" spans="2:11" s="1" customFormat="1" ht="6.95" customHeight="1">
      <c r="B22" s="33"/>
      <c r="C22" s="34"/>
      <c r="D22" s="34"/>
      <c r="E22" s="34"/>
      <c r="F22" s="34"/>
      <c r="G22" s="34"/>
      <c r="H22" s="34"/>
      <c r="I22" s="106"/>
      <c r="J22" s="34"/>
      <c r="K22" s="37"/>
    </row>
    <row r="23" spans="2:11" s="1" customFormat="1" ht="14.45" customHeight="1">
      <c r="B23" s="33"/>
      <c r="C23" s="34"/>
      <c r="D23" s="29" t="s">
        <v>39</v>
      </c>
      <c r="E23" s="34"/>
      <c r="F23" s="34"/>
      <c r="G23" s="34"/>
      <c r="H23" s="34"/>
      <c r="I23" s="106"/>
      <c r="J23" s="34"/>
      <c r="K23" s="37"/>
    </row>
    <row r="24" spans="2:11" s="6" customFormat="1" ht="20.45" customHeight="1">
      <c r="B24" s="109"/>
      <c r="C24" s="110"/>
      <c r="D24" s="110"/>
      <c r="E24" s="369" t="s">
        <v>20</v>
      </c>
      <c r="F24" s="377"/>
      <c r="G24" s="377"/>
      <c r="H24" s="377"/>
      <c r="I24" s="111"/>
      <c r="J24" s="110"/>
      <c r="K24" s="112"/>
    </row>
    <row r="25" spans="2:11" s="1" customFormat="1" ht="6.95" customHeight="1">
      <c r="B25" s="33"/>
      <c r="C25" s="34"/>
      <c r="D25" s="34"/>
      <c r="E25" s="34"/>
      <c r="F25" s="34"/>
      <c r="G25" s="34"/>
      <c r="H25" s="34"/>
      <c r="I25" s="106"/>
      <c r="J25" s="34"/>
      <c r="K25" s="37"/>
    </row>
    <row r="26" spans="2:11" s="1" customFormat="1" ht="6.95" customHeight="1">
      <c r="B26" s="33"/>
      <c r="C26" s="34"/>
      <c r="D26" s="78"/>
      <c r="E26" s="78"/>
      <c r="F26" s="78"/>
      <c r="G26" s="78"/>
      <c r="H26" s="78"/>
      <c r="I26" s="113"/>
      <c r="J26" s="78"/>
      <c r="K26" s="114"/>
    </row>
    <row r="27" spans="2:11" s="1" customFormat="1" ht="25.35" customHeight="1">
      <c r="B27" s="33"/>
      <c r="C27" s="34"/>
      <c r="D27" s="115" t="s">
        <v>41</v>
      </c>
      <c r="E27" s="34"/>
      <c r="F27" s="34"/>
      <c r="G27" s="34"/>
      <c r="H27" s="34"/>
      <c r="I27" s="106"/>
      <c r="J27" s="116">
        <f>ROUND(J83,2)</f>
        <v>0</v>
      </c>
      <c r="K27" s="37"/>
    </row>
    <row r="28" spans="2:11" s="1" customFormat="1" ht="6.95" customHeight="1">
      <c r="B28" s="33"/>
      <c r="C28" s="34"/>
      <c r="D28" s="78"/>
      <c r="E28" s="78"/>
      <c r="F28" s="78"/>
      <c r="G28" s="78"/>
      <c r="H28" s="78"/>
      <c r="I28" s="113"/>
      <c r="J28" s="78"/>
      <c r="K28" s="114"/>
    </row>
    <row r="29" spans="2:11" s="1" customFormat="1" ht="14.45" customHeight="1">
      <c r="B29" s="33"/>
      <c r="C29" s="34"/>
      <c r="D29" s="34"/>
      <c r="E29" s="34"/>
      <c r="F29" s="38" t="s">
        <v>43</v>
      </c>
      <c r="G29" s="34"/>
      <c r="H29" s="34"/>
      <c r="I29" s="117" t="s">
        <v>42</v>
      </c>
      <c r="J29" s="38" t="s">
        <v>44</v>
      </c>
      <c r="K29" s="37"/>
    </row>
    <row r="30" spans="2:11" s="1" customFormat="1" ht="14.45" customHeight="1">
      <c r="B30" s="33"/>
      <c r="C30" s="34"/>
      <c r="D30" s="41" t="s">
        <v>45</v>
      </c>
      <c r="E30" s="41" t="s">
        <v>46</v>
      </c>
      <c r="F30" s="118">
        <f>ROUND(SUM(BE83:BE135),2)</f>
        <v>0</v>
      </c>
      <c r="G30" s="34"/>
      <c r="H30" s="34"/>
      <c r="I30" s="119">
        <v>0.21</v>
      </c>
      <c r="J30" s="118">
        <f>ROUND(ROUND((SUM(BE83:BE135)),2)*I30,2)</f>
        <v>0</v>
      </c>
      <c r="K30" s="37"/>
    </row>
    <row r="31" spans="2:11" s="1" customFormat="1" ht="14.45" customHeight="1">
      <c r="B31" s="33"/>
      <c r="C31" s="34"/>
      <c r="D31" s="34"/>
      <c r="E31" s="41" t="s">
        <v>47</v>
      </c>
      <c r="F31" s="118">
        <f>ROUND(SUM(BF83:BF135),2)</f>
        <v>0</v>
      </c>
      <c r="G31" s="34"/>
      <c r="H31" s="34"/>
      <c r="I31" s="119">
        <v>0.15</v>
      </c>
      <c r="J31" s="118">
        <f>ROUND(ROUND((SUM(BF83:BF135)),2)*I31,2)</f>
        <v>0</v>
      </c>
      <c r="K31" s="37"/>
    </row>
    <row r="32" spans="2:11" s="1" customFormat="1" ht="14.45" customHeight="1" hidden="1">
      <c r="B32" s="33"/>
      <c r="C32" s="34"/>
      <c r="D32" s="34"/>
      <c r="E32" s="41" t="s">
        <v>48</v>
      </c>
      <c r="F32" s="118">
        <f>ROUND(SUM(BG83:BG135),2)</f>
        <v>0</v>
      </c>
      <c r="G32" s="34"/>
      <c r="H32" s="34"/>
      <c r="I32" s="119">
        <v>0.21</v>
      </c>
      <c r="J32" s="118">
        <v>0</v>
      </c>
      <c r="K32" s="37"/>
    </row>
    <row r="33" spans="2:11" s="1" customFormat="1" ht="14.45" customHeight="1" hidden="1">
      <c r="B33" s="33"/>
      <c r="C33" s="34"/>
      <c r="D33" s="34"/>
      <c r="E33" s="41" t="s">
        <v>49</v>
      </c>
      <c r="F33" s="118">
        <f>ROUND(SUM(BH83:BH135),2)</f>
        <v>0</v>
      </c>
      <c r="G33" s="34"/>
      <c r="H33" s="34"/>
      <c r="I33" s="119">
        <v>0.15</v>
      </c>
      <c r="J33" s="118">
        <v>0</v>
      </c>
      <c r="K33" s="37"/>
    </row>
    <row r="34" spans="2:11" s="1" customFormat="1" ht="14.45" customHeight="1" hidden="1">
      <c r="B34" s="33"/>
      <c r="C34" s="34"/>
      <c r="D34" s="34"/>
      <c r="E34" s="41" t="s">
        <v>50</v>
      </c>
      <c r="F34" s="118">
        <f>ROUND(SUM(BI83:BI135),2)</f>
        <v>0</v>
      </c>
      <c r="G34" s="34"/>
      <c r="H34" s="34"/>
      <c r="I34" s="119">
        <v>0</v>
      </c>
      <c r="J34" s="118">
        <v>0</v>
      </c>
      <c r="K34" s="37"/>
    </row>
    <row r="35" spans="2:11" s="1" customFormat="1" ht="6.95" customHeight="1">
      <c r="B35" s="33"/>
      <c r="C35" s="34"/>
      <c r="D35" s="34"/>
      <c r="E35" s="34"/>
      <c r="F35" s="34"/>
      <c r="G35" s="34"/>
      <c r="H35" s="34"/>
      <c r="I35" s="106"/>
      <c r="J35" s="34"/>
      <c r="K35" s="37"/>
    </row>
    <row r="36" spans="2:11" s="1" customFormat="1" ht="25.35" customHeight="1">
      <c r="B36" s="33"/>
      <c r="C36" s="120"/>
      <c r="D36" s="121" t="s">
        <v>51</v>
      </c>
      <c r="E36" s="72"/>
      <c r="F36" s="72"/>
      <c r="G36" s="122" t="s">
        <v>52</v>
      </c>
      <c r="H36" s="123" t="s">
        <v>53</v>
      </c>
      <c r="I36" s="124"/>
      <c r="J36" s="125">
        <f>SUM(J27:J34)</f>
        <v>0</v>
      </c>
      <c r="K36" s="126"/>
    </row>
    <row r="37" spans="2:11" s="1" customFormat="1" ht="14.45" customHeight="1">
      <c r="B37" s="48"/>
      <c r="C37" s="49"/>
      <c r="D37" s="49"/>
      <c r="E37" s="49"/>
      <c r="F37" s="49"/>
      <c r="G37" s="49"/>
      <c r="H37" s="49"/>
      <c r="I37" s="127"/>
      <c r="J37" s="49"/>
      <c r="K37" s="50"/>
    </row>
    <row r="41" spans="2:11" s="1" customFormat="1" ht="6.95" customHeight="1">
      <c r="B41" s="128"/>
      <c r="C41" s="129"/>
      <c r="D41" s="129"/>
      <c r="E41" s="129"/>
      <c r="F41" s="129"/>
      <c r="G41" s="129"/>
      <c r="H41" s="129"/>
      <c r="I41" s="130"/>
      <c r="J41" s="129"/>
      <c r="K41" s="131"/>
    </row>
    <row r="42" spans="2:11" s="1" customFormat="1" ht="36.95" customHeight="1">
      <c r="B42" s="33"/>
      <c r="C42" s="22" t="s">
        <v>100</v>
      </c>
      <c r="D42" s="34"/>
      <c r="E42" s="34"/>
      <c r="F42" s="34"/>
      <c r="G42" s="34"/>
      <c r="H42" s="34"/>
      <c r="I42" s="106"/>
      <c r="J42" s="34"/>
      <c r="K42" s="37"/>
    </row>
    <row r="43" spans="2:11" s="1" customFormat="1" ht="6.95" customHeight="1">
      <c r="B43" s="33"/>
      <c r="C43" s="34"/>
      <c r="D43" s="34"/>
      <c r="E43" s="34"/>
      <c r="F43" s="34"/>
      <c r="G43" s="34"/>
      <c r="H43" s="34"/>
      <c r="I43" s="106"/>
      <c r="J43" s="34"/>
      <c r="K43" s="37"/>
    </row>
    <row r="44" spans="2:11" s="1" customFormat="1" ht="14.45" customHeight="1">
      <c r="B44" s="33"/>
      <c r="C44" s="29" t="s">
        <v>16</v>
      </c>
      <c r="D44" s="34"/>
      <c r="E44" s="34"/>
      <c r="F44" s="34"/>
      <c r="G44" s="34"/>
      <c r="H44" s="34"/>
      <c r="I44" s="106"/>
      <c r="J44" s="34"/>
      <c r="K44" s="37"/>
    </row>
    <row r="45" spans="2:11" s="1" customFormat="1" ht="20.45" customHeight="1">
      <c r="B45" s="33"/>
      <c r="C45" s="34"/>
      <c r="D45" s="34"/>
      <c r="E45" s="375" t="str">
        <f>E7</f>
        <v>Šatny VPP Č. Lípa</v>
      </c>
      <c r="F45" s="350"/>
      <c r="G45" s="350"/>
      <c r="H45" s="350"/>
      <c r="I45" s="106"/>
      <c r="J45" s="34"/>
      <c r="K45" s="37"/>
    </row>
    <row r="46" spans="2:11" s="1" customFormat="1" ht="14.45" customHeight="1">
      <c r="B46" s="33"/>
      <c r="C46" s="29" t="s">
        <v>98</v>
      </c>
      <c r="D46" s="34"/>
      <c r="E46" s="34"/>
      <c r="F46" s="34"/>
      <c r="G46" s="34"/>
      <c r="H46" s="34"/>
      <c r="I46" s="106"/>
      <c r="J46" s="34"/>
      <c r="K46" s="37"/>
    </row>
    <row r="47" spans="2:11" s="1" customFormat="1" ht="22.15" customHeight="1">
      <c r="B47" s="33"/>
      <c r="C47" s="34"/>
      <c r="D47" s="34"/>
      <c r="E47" s="376" t="str">
        <f>E9</f>
        <v>20161003d - Elektroinstalace</v>
      </c>
      <c r="F47" s="350"/>
      <c r="G47" s="350"/>
      <c r="H47" s="350"/>
      <c r="I47" s="106"/>
      <c r="J47" s="34"/>
      <c r="K47" s="37"/>
    </row>
    <row r="48" spans="2:11" s="1" customFormat="1" ht="6.95" customHeight="1">
      <c r="B48" s="33"/>
      <c r="C48" s="34"/>
      <c r="D48" s="34"/>
      <c r="E48" s="34"/>
      <c r="F48" s="34"/>
      <c r="G48" s="34"/>
      <c r="H48" s="34"/>
      <c r="I48" s="106"/>
      <c r="J48" s="34"/>
      <c r="K48" s="37"/>
    </row>
    <row r="49" spans="2:11" s="1" customFormat="1" ht="18" customHeight="1">
      <c r="B49" s="33"/>
      <c r="C49" s="29" t="s">
        <v>24</v>
      </c>
      <c r="D49" s="34"/>
      <c r="E49" s="34"/>
      <c r="F49" s="27" t="str">
        <f>F12</f>
        <v>Č. Lípa</v>
      </c>
      <c r="G49" s="34"/>
      <c r="H49" s="34"/>
      <c r="I49" s="107" t="s">
        <v>26</v>
      </c>
      <c r="J49" s="108" t="str">
        <f>IF(J12="","",J12)</f>
        <v>3. 10. 2016</v>
      </c>
      <c r="K49" s="37"/>
    </row>
    <row r="50" spans="2:11" s="1" customFormat="1" ht="6.95" customHeight="1">
      <c r="B50" s="33"/>
      <c r="C50" s="34"/>
      <c r="D50" s="34"/>
      <c r="E50" s="34"/>
      <c r="F50" s="34"/>
      <c r="G50" s="34"/>
      <c r="H50" s="34"/>
      <c r="I50" s="106"/>
      <c r="J50" s="34"/>
      <c r="K50" s="37"/>
    </row>
    <row r="51" spans="2:11" s="1" customFormat="1" ht="15">
      <c r="B51" s="33"/>
      <c r="C51" s="29" t="s">
        <v>30</v>
      </c>
      <c r="D51" s="34"/>
      <c r="E51" s="34"/>
      <c r="F51" s="27" t="str">
        <f>E15</f>
        <v>Město Č. Lípa</v>
      </c>
      <c r="G51" s="34"/>
      <c r="H51" s="34"/>
      <c r="I51" s="107" t="s">
        <v>36</v>
      </c>
      <c r="J51" s="27" t="str">
        <f>E21</f>
        <v xml:space="preserve"> </v>
      </c>
      <c r="K51" s="37"/>
    </row>
    <row r="52" spans="2:11" s="1" customFormat="1" ht="14.45" customHeight="1">
      <c r="B52" s="33"/>
      <c r="C52" s="29" t="s">
        <v>34</v>
      </c>
      <c r="D52" s="34"/>
      <c r="E52" s="34"/>
      <c r="F52" s="27" t="str">
        <f>IF(E18="","",E18)</f>
        <v/>
      </c>
      <c r="G52" s="34"/>
      <c r="H52" s="34"/>
      <c r="I52" s="106"/>
      <c r="J52" s="34"/>
      <c r="K52" s="37"/>
    </row>
    <row r="53" spans="2:11" s="1" customFormat="1" ht="10.35" customHeight="1">
      <c r="B53" s="33"/>
      <c r="C53" s="34"/>
      <c r="D53" s="34"/>
      <c r="E53" s="34"/>
      <c r="F53" s="34"/>
      <c r="G53" s="34"/>
      <c r="H53" s="34"/>
      <c r="I53" s="106"/>
      <c r="J53" s="34"/>
      <c r="K53" s="37"/>
    </row>
    <row r="54" spans="2:11" s="1" customFormat="1" ht="29.25" customHeight="1">
      <c r="B54" s="33"/>
      <c r="C54" s="132" t="s">
        <v>101</v>
      </c>
      <c r="D54" s="120"/>
      <c r="E54" s="120"/>
      <c r="F54" s="120"/>
      <c r="G54" s="120"/>
      <c r="H54" s="120"/>
      <c r="I54" s="133"/>
      <c r="J54" s="134" t="s">
        <v>102</v>
      </c>
      <c r="K54" s="135"/>
    </row>
    <row r="55" spans="2:11" s="1" customFormat="1" ht="10.35" customHeight="1">
      <c r="B55" s="33"/>
      <c r="C55" s="34"/>
      <c r="D55" s="34"/>
      <c r="E55" s="34"/>
      <c r="F55" s="34"/>
      <c r="G55" s="34"/>
      <c r="H55" s="34"/>
      <c r="I55" s="106"/>
      <c r="J55" s="34"/>
      <c r="K55" s="37"/>
    </row>
    <row r="56" spans="2:47" s="1" customFormat="1" ht="29.25" customHeight="1">
      <c r="B56" s="33"/>
      <c r="C56" s="136" t="s">
        <v>103</v>
      </c>
      <c r="D56" s="34"/>
      <c r="E56" s="34"/>
      <c r="F56" s="34"/>
      <c r="G56" s="34"/>
      <c r="H56" s="34"/>
      <c r="I56" s="106"/>
      <c r="J56" s="116">
        <f>J83</f>
        <v>0</v>
      </c>
      <c r="K56" s="37"/>
      <c r="AU56" s="16" t="s">
        <v>104</v>
      </c>
    </row>
    <row r="57" spans="2:11" s="7" customFormat="1" ht="24.95" customHeight="1">
      <c r="B57" s="137"/>
      <c r="C57" s="138"/>
      <c r="D57" s="139" t="s">
        <v>114</v>
      </c>
      <c r="E57" s="140"/>
      <c r="F57" s="140"/>
      <c r="G57" s="140"/>
      <c r="H57" s="140"/>
      <c r="I57" s="141"/>
      <c r="J57" s="142">
        <f>J84</f>
        <v>0</v>
      </c>
      <c r="K57" s="143"/>
    </row>
    <row r="58" spans="2:11" s="8" customFormat="1" ht="19.9" customHeight="1">
      <c r="B58" s="144"/>
      <c r="C58" s="145"/>
      <c r="D58" s="146" t="s">
        <v>1372</v>
      </c>
      <c r="E58" s="147"/>
      <c r="F58" s="147"/>
      <c r="G58" s="147"/>
      <c r="H58" s="147"/>
      <c r="I58" s="148"/>
      <c r="J58" s="149">
        <f>J85</f>
        <v>0</v>
      </c>
      <c r="K58" s="150"/>
    </row>
    <row r="59" spans="2:11" s="8" customFormat="1" ht="19.9" customHeight="1">
      <c r="B59" s="144"/>
      <c r="C59" s="145"/>
      <c r="D59" s="146" t="s">
        <v>1373</v>
      </c>
      <c r="E59" s="147"/>
      <c r="F59" s="147"/>
      <c r="G59" s="147"/>
      <c r="H59" s="147"/>
      <c r="I59" s="148"/>
      <c r="J59" s="149">
        <f>J88</f>
        <v>0</v>
      </c>
      <c r="K59" s="150"/>
    </row>
    <row r="60" spans="2:11" s="8" customFormat="1" ht="19.9" customHeight="1">
      <c r="B60" s="144"/>
      <c r="C60" s="145"/>
      <c r="D60" s="146" t="s">
        <v>1374</v>
      </c>
      <c r="E60" s="147"/>
      <c r="F60" s="147"/>
      <c r="G60" s="147"/>
      <c r="H60" s="147"/>
      <c r="I60" s="148"/>
      <c r="J60" s="149">
        <f>J91</f>
        <v>0</v>
      </c>
      <c r="K60" s="150"/>
    </row>
    <row r="61" spans="2:11" s="8" customFormat="1" ht="19.9" customHeight="1">
      <c r="B61" s="144"/>
      <c r="C61" s="145"/>
      <c r="D61" s="146" t="s">
        <v>1375</v>
      </c>
      <c r="E61" s="147"/>
      <c r="F61" s="147"/>
      <c r="G61" s="147"/>
      <c r="H61" s="147"/>
      <c r="I61" s="148"/>
      <c r="J61" s="149">
        <f>J102</f>
        <v>0</v>
      </c>
      <c r="K61" s="150"/>
    </row>
    <row r="62" spans="2:11" s="8" customFormat="1" ht="19.9" customHeight="1">
      <c r="B62" s="144"/>
      <c r="C62" s="145"/>
      <c r="D62" s="146" t="s">
        <v>1376</v>
      </c>
      <c r="E62" s="147"/>
      <c r="F62" s="147"/>
      <c r="G62" s="147"/>
      <c r="H62" s="147"/>
      <c r="I62" s="148"/>
      <c r="J62" s="149">
        <f>J117</f>
        <v>0</v>
      </c>
      <c r="K62" s="150"/>
    </row>
    <row r="63" spans="2:11" s="8" customFormat="1" ht="19.9" customHeight="1">
      <c r="B63" s="144"/>
      <c r="C63" s="145"/>
      <c r="D63" s="146" t="s">
        <v>1377</v>
      </c>
      <c r="E63" s="147"/>
      <c r="F63" s="147"/>
      <c r="G63" s="147"/>
      <c r="H63" s="147"/>
      <c r="I63" s="148"/>
      <c r="J63" s="149">
        <f>J128</f>
        <v>0</v>
      </c>
      <c r="K63" s="150"/>
    </row>
    <row r="64" spans="2:11" s="1" customFormat="1" ht="21.75" customHeight="1">
      <c r="B64" s="33"/>
      <c r="C64" s="34"/>
      <c r="D64" s="34"/>
      <c r="E64" s="34"/>
      <c r="F64" s="34"/>
      <c r="G64" s="34"/>
      <c r="H64" s="34"/>
      <c r="I64" s="106"/>
      <c r="J64" s="34"/>
      <c r="K64" s="37"/>
    </row>
    <row r="65" spans="2:11" s="1" customFormat="1" ht="6.95" customHeight="1">
      <c r="B65" s="48"/>
      <c r="C65" s="49"/>
      <c r="D65" s="49"/>
      <c r="E65" s="49"/>
      <c r="F65" s="49"/>
      <c r="G65" s="49"/>
      <c r="H65" s="49"/>
      <c r="I65" s="127"/>
      <c r="J65" s="49"/>
      <c r="K65" s="50"/>
    </row>
    <row r="69" spans="2:12" s="1" customFormat="1" ht="6.95" customHeight="1">
      <c r="B69" s="51"/>
      <c r="C69" s="52"/>
      <c r="D69" s="52"/>
      <c r="E69" s="52"/>
      <c r="F69" s="52"/>
      <c r="G69" s="52"/>
      <c r="H69" s="52"/>
      <c r="I69" s="130"/>
      <c r="J69" s="52"/>
      <c r="K69" s="52"/>
      <c r="L69" s="53"/>
    </row>
    <row r="70" spans="2:12" s="1" customFormat="1" ht="36.95" customHeight="1">
      <c r="B70" s="33"/>
      <c r="C70" s="54" t="s">
        <v>127</v>
      </c>
      <c r="D70" s="55"/>
      <c r="E70" s="55"/>
      <c r="F70" s="55"/>
      <c r="G70" s="55"/>
      <c r="H70" s="55"/>
      <c r="I70" s="151"/>
      <c r="J70" s="55"/>
      <c r="K70" s="55"/>
      <c r="L70" s="53"/>
    </row>
    <row r="71" spans="2:12" s="1" customFormat="1" ht="6.95" customHeight="1">
      <c r="B71" s="33"/>
      <c r="C71" s="55"/>
      <c r="D71" s="55"/>
      <c r="E71" s="55"/>
      <c r="F71" s="55"/>
      <c r="G71" s="55"/>
      <c r="H71" s="55"/>
      <c r="I71" s="151"/>
      <c r="J71" s="55"/>
      <c r="K71" s="55"/>
      <c r="L71" s="53"/>
    </row>
    <row r="72" spans="2:12" s="1" customFormat="1" ht="14.45" customHeight="1">
      <c r="B72" s="33"/>
      <c r="C72" s="57" t="s">
        <v>16</v>
      </c>
      <c r="D72" s="55"/>
      <c r="E72" s="55"/>
      <c r="F72" s="55"/>
      <c r="G72" s="55"/>
      <c r="H72" s="55"/>
      <c r="I72" s="151"/>
      <c r="J72" s="55"/>
      <c r="K72" s="55"/>
      <c r="L72" s="53"/>
    </row>
    <row r="73" spans="2:12" s="1" customFormat="1" ht="20.45" customHeight="1">
      <c r="B73" s="33"/>
      <c r="C73" s="55"/>
      <c r="D73" s="55"/>
      <c r="E73" s="373" t="str">
        <f>E7</f>
        <v>Šatny VPP Č. Lípa</v>
      </c>
      <c r="F73" s="343"/>
      <c r="G73" s="343"/>
      <c r="H73" s="343"/>
      <c r="I73" s="151"/>
      <c r="J73" s="55"/>
      <c r="K73" s="55"/>
      <c r="L73" s="53"/>
    </row>
    <row r="74" spans="2:12" s="1" customFormat="1" ht="14.45" customHeight="1">
      <c r="B74" s="33"/>
      <c r="C74" s="57" t="s">
        <v>98</v>
      </c>
      <c r="D74" s="55"/>
      <c r="E74" s="55"/>
      <c r="F74" s="55"/>
      <c r="G74" s="55"/>
      <c r="H74" s="55"/>
      <c r="I74" s="151"/>
      <c r="J74" s="55"/>
      <c r="K74" s="55"/>
      <c r="L74" s="53"/>
    </row>
    <row r="75" spans="2:12" s="1" customFormat="1" ht="22.15" customHeight="1">
      <c r="B75" s="33"/>
      <c r="C75" s="55"/>
      <c r="D75" s="55"/>
      <c r="E75" s="340" t="str">
        <f>E9</f>
        <v>20161003d - Elektroinstalace</v>
      </c>
      <c r="F75" s="343"/>
      <c r="G75" s="343"/>
      <c r="H75" s="343"/>
      <c r="I75" s="151"/>
      <c r="J75" s="55"/>
      <c r="K75" s="55"/>
      <c r="L75" s="53"/>
    </row>
    <row r="76" spans="2:12" s="1" customFormat="1" ht="6.95" customHeight="1">
      <c r="B76" s="33"/>
      <c r="C76" s="55"/>
      <c r="D76" s="55"/>
      <c r="E76" s="55"/>
      <c r="F76" s="55"/>
      <c r="G76" s="55"/>
      <c r="H76" s="55"/>
      <c r="I76" s="151"/>
      <c r="J76" s="55"/>
      <c r="K76" s="55"/>
      <c r="L76" s="53"/>
    </row>
    <row r="77" spans="2:12" s="1" customFormat="1" ht="18" customHeight="1">
      <c r="B77" s="33"/>
      <c r="C77" s="57" t="s">
        <v>24</v>
      </c>
      <c r="D77" s="55"/>
      <c r="E77" s="55"/>
      <c r="F77" s="152" t="str">
        <f>F12</f>
        <v>Č. Lípa</v>
      </c>
      <c r="G77" s="55"/>
      <c r="H77" s="55"/>
      <c r="I77" s="153" t="s">
        <v>26</v>
      </c>
      <c r="J77" s="65" t="str">
        <f>IF(J12="","",J12)</f>
        <v>3. 10. 2016</v>
      </c>
      <c r="K77" s="55"/>
      <c r="L77" s="53"/>
    </row>
    <row r="78" spans="2:12" s="1" customFormat="1" ht="6.95" customHeight="1">
      <c r="B78" s="33"/>
      <c r="C78" s="55"/>
      <c r="D78" s="55"/>
      <c r="E78" s="55"/>
      <c r="F78" s="55"/>
      <c r="G78" s="55"/>
      <c r="H78" s="55"/>
      <c r="I78" s="151"/>
      <c r="J78" s="55"/>
      <c r="K78" s="55"/>
      <c r="L78" s="53"/>
    </row>
    <row r="79" spans="2:12" s="1" customFormat="1" ht="15">
      <c r="B79" s="33"/>
      <c r="C79" s="57" t="s">
        <v>30</v>
      </c>
      <c r="D79" s="55"/>
      <c r="E79" s="55"/>
      <c r="F79" s="152" t="str">
        <f>E15</f>
        <v>Město Č. Lípa</v>
      </c>
      <c r="G79" s="55"/>
      <c r="H79" s="55"/>
      <c r="I79" s="153" t="s">
        <v>36</v>
      </c>
      <c r="J79" s="152" t="str">
        <f>E21</f>
        <v xml:space="preserve"> </v>
      </c>
      <c r="K79" s="55"/>
      <c r="L79" s="53"/>
    </row>
    <row r="80" spans="2:12" s="1" customFormat="1" ht="14.45" customHeight="1">
      <c r="B80" s="33"/>
      <c r="C80" s="57" t="s">
        <v>34</v>
      </c>
      <c r="D80" s="55"/>
      <c r="E80" s="55"/>
      <c r="F80" s="152" t="str">
        <f>IF(E18="","",E18)</f>
        <v/>
      </c>
      <c r="G80" s="55"/>
      <c r="H80" s="55"/>
      <c r="I80" s="151"/>
      <c r="J80" s="55"/>
      <c r="K80" s="55"/>
      <c r="L80" s="53"/>
    </row>
    <row r="81" spans="2:12" s="1" customFormat="1" ht="10.35" customHeight="1">
      <c r="B81" s="33"/>
      <c r="C81" s="55"/>
      <c r="D81" s="55"/>
      <c r="E81" s="55"/>
      <c r="F81" s="55"/>
      <c r="G81" s="55"/>
      <c r="H81" s="55"/>
      <c r="I81" s="151"/>
      <c r="J81" s="55"/>
      <c r="K81" s="55"/>
      <c r="L81" s="53"/>
    </row>
    <row r="82" spans="2:20" s="9" customFormat="1" ht="29.25" customHeight="1">
      <c r="B82" s="154"/>
      <c r="C82" s="155" t="s">
        <v>128</v>
      </c>
      <c r="D82" s="156" t="s">
        <v>60</v>
      </c>
      <c r="E82" s="156" t="s">
        <v>56</v>
      </c>
      <c r="F82" s="156" t="s">
        <v>129</v>
      </c>
      <c r="G82" s="156" t="s">
        <v>130</v>
      </c>
      <c r="H82" s="156" t="s">
        <v>131</v>
      </c>
      <c r="I82" s="157" t="s">
        <v>132</v>
      </c>
      <c r="J82" s="156" t="s">
        <v>102</v>
      </c>
      <c r="K82" s="158" t="s">
        <v>133</v>
      </c>
      <c r="L82" s="159"/>
      <c r="M82" s="74" t="s">
        <v>134</v>
      </c>
      <c r="N82" s="75" t="s">
        <v>45</v>
      </c>
      <c r="O82" s="75" t="s">
        <v>135</v>
      </c>
      <c r="P82" s="75" t="s">
        <v>136</v>
      </c>
      <c r="Q82" s="75" t="s">
        <v>137</v>
      </c>
      <c r="R82" s="75" t="s">
        <v>138</v>
      </c>
      <c r="S82" s="75" t="s">
        <v>139</v>
      </c>
      <c r="T82" s="76" t="s">
        <v>140</v>
      </c>
    </row>
    <row r="83" spans="2:63" s="1" customFormat="1" ht="29.25" customHeight="1">
      <c r="B83" s="33"/>
      <c r="C83" s="80" t="s">
        <v>103</v>
      </c>
      <c r="D83" s="55"/>
      <c r="E83" s="55"/>
      <c r="F83" s="55"/>
      <c r="G83" s="55"/>
      <c r="H83" s="55"/>
      <c r="I83" s="151"/>
      <c r="J83" s="160">
        <f>BK83</f>
        <v>0</v>
      </c>
      <c r="K83" s="55"/>
      <c r="L83" s="53"/>
      <c r="M83" s="77"/>
      <c r="N83" s="78"/>
      <c r="O83" s="78"/>
      <c r="P83" s="161">
        <f>P84</f>
        <v>0</v>
      </c>
      <c r="Q83" s="78"/>
      <c r="R83" s="161">
        <f>R84</f>
        <v>0.6005579999999999</v>
      </c>
      <c r="S83" s="78"/>
      <c r="T83" s="162">
        <f>T84</f>
        <v>0</v>
      </c>
      <c r="AT83" s="16" t="s">
        <v>74</v>
      </c>
      <c r="AU83" s="16" t="s">
        <v>104</v>
      </c>
      <c r="BK83" s="163">
        <f>BK84</f>
        <v>0</v>
      </c>
    </row>
    <row r="84" spans="2:63" s="10" customFormat="1" ht="37.35" customHeight="1">
      <c r="B84" s="164"/>
      <c r="C84" s="165"/>
      <c r="D84" s="166" t="s">
        <v>74</v>
      </c>
      <c r="E84" s="167" t="s">
        <v>415</v>
      </c>
      <c r="F84" s="167" t="s">
        <v>416</v>
      </c>
      <c r="G84" s="165"/>
      <c r="H84" s="165"/>
      <c r="I84" s="168"/>
      <c r="J84" s="169">
        <f>BK84</f>
        <v>0</v>
      </c>
      <c r="K84" s="165"/>
      <c r="L84" s="170"/>
      <c r="M84" s="171"/>
      <c r="N84" s="172"/>
      <c r="O84" s="172"/>
      <c r="P84" s="173">
        <f>P85+P88+P91+P102+P117+P128</f>
        <v>0</v>
      </c>
      <c r="Q84" s="172"/>
      <c r="R84" s="173">
        <f>R85+R88+R91+R102+R117+R128</f>
        <v>0.6005579999999999</v>
      </c>
      <c r="S84" s="172"/>
      <c r="T84" s="174">
        <f>T85+T88+T91+T102+T117+T128</f>
        <v>0</v>
      </c>
      <c r="AR84" s="175" t="s">
        <v>83</v>
      </c>
      <c r="AT84" s="176" t="s">
        <v>74</v>
      </c>
      <c r="AU84" s="176" t="s">
        <v>75</v>
      </c>
      <c r="AY84" s="175" t="s">
        <v>143</v>
      </c>
      <c r="BK84" s="177">
        <f>BK85+BK88+BK91+BK102+BK117+BK128</f>
        <v>0</v>
      </c>
    </row>
    <row r="85" spans="2:63" s="10" customFormat="1" ht="19.9" customHeight="1">
      <c r="B85" s="164"/>
      <c r="C85" s="165"/>
      <c r="D85" s="178" t="s">
        <v>74</v>
      </c>
      <c r="E85" s="179" t="s">
        <v>1378</v>
      </c>
      <c r="F85" s="179" t="s">
        <v>1379</v>
      </c>
      <c r="G85" s="165"/>
      <c r="H85" s="165"/>
      <c r="I85" s="168"/>
      <c r="J85" s="180">
        <f>BK85</f>
        <v>0</v>
      </c>
      <c r="K85" s="165"/>
      <c r="L85" s="170"/>
      <c r="M85" s="171"/>
      <c r="N85" s="172"/>
      <c r="O85" s="172"/>
      <c r="P85" s="173">
        <f>SUM(P86:P87)</f>
        <v>0</v>
      </c>
      <c r="Q85" s="172"/>
      <c r="R85" s="173">
        <f>SUM(R86:R87)</f>
        <v>0</v>
      </c>
      <c r="S85" s="172"/>
      <c r="T85" s="174">
        <f>SUM(T86:T87)</f>
        <v>0</v>
      </c>
      <c r="AR85" s="175" t="s">
        <v>83</v>
      </c>
      <c r="AT85" s="176" t="s">
        <v>74</v>
      </c>
      <c r="AU85" s="176" t="s">
        <v>23</v>
      </c>
      <c r="AY85" s="175" t="s">
        <v>143</v>
      </c>
      <c r="BK85" s="177">
        <f>SUM(BK86:BK87)</f>
        <v>0</v>
      </c>
    </row>
    <row r="86" spans="2:65" s="1" customFormat="1" ht="40.15" customHeight="1">
      <c r="B86" s="33"/>
      <c r="C86" s="181" t="s">
        <v>23</v>
      </c>
      <c r="D86" s="181" t="s">
        <v>145</v>
      </c>
      <c r="E86" s="182" t="s">
        <v>1380</v>
      </c>
      <c r="F86" s="183" t="s">
        <v>1381</v>
      </c>
      <c r="G86" s="184" t="s">
        <v>206</v>
      </c>
      <c r="H86" s="185">
        <v>1</v>
      </c>
      <c r="I86" s="186"/>
      <c r="J86" s="187">
        <f>ROUND(I86*H86,2)</f>
        <v>0</v>
      </c>
      <c r="K86" s="183" t="s">
        <v>149</v>
      </c>
      <c r="L86" s="53"/>
      <c r="M86" s="188" t="s">
        <v>20</v>
      </c>
      <c r="N86" s="189" t="s">
        <v>46</v>
      </c>
      <c r="O86" s="34"/>
      <c r="P86" s="190">
        <f>O86*H86</f>
        <v>0</v>
      </c>
      <c r="Q86" s="190">
        <v>0</v>
      </c>
      <c r="R86" s="190">
        <f>Q86*H86</f>
        <v>0</v>
      </c>
      <c r="S86" s="190">
        <v>0</v>
      </c>
      <c r="T86" s="191">
        <f>S86*H86</f>
        <v>0</v>
      </c>
      <c r="AR86" s="16" t="s">
        <v>235</v>
      </c>
      <c r="AT86" s="16" t="s">
        <v>145</v>
      </c>
      <c r="AU86" s="16" t="s">
        <v>83</v>
      </c>
      <c r="AY86" s="16" t="s">
        <v>143</v>
      </c>
      <c r="BE86" s="192">
        <f>IF(N86="základní",J86,0)</f>
        <v>0</v>
      </c>
      <c r="BF86" s="192">
        <f>IF(N86="snížená",J86,0)</f>
        <v>0</v>
      </c>
      <c r="BG86" s="192">
        <f>IF(N86="zákl. přenesená",J86,0)</f>
        <v>0</v>
      </c>
      <c r="BH86" s="192">
        <f>IF(N86="sníž. přenesená",J86,0)</f>
        <v>0</v>
      </c>
      <c r="BI86" s="192">
        <f>IF(N86="nulová",J86,0)</f>
        <v>0</v>
      </c>
      <c r="BJ86" s="16" t="s">
        <v>23</v>
      </c>
      <c r="BK86" s="192">
        <f>ROUND(I86*H86,2)</f>
        <v>0</v>
      </c>
      <c r="BL86" s="16" t="s">
        <v>235</v>
      </c>
      <c r="BM86" s="16" t="s">
        <v>1382</v>
      </c>
    </row>
    <row r="87" spans="2:47" s="1" customFormat="1" ht="40.5">
      <c r="B87" s="33"/>
      <c r="C87" s="55"/>
      <c r="D87" s="195" t="s">
        <v>152</v>
      </c>
      <c r="E87" s="55"/>
      <c r="F87" s="196" t="s">
        <v>1383</v>
      </c>
      <c r="G87" s="55"/>
      <c r="H87" s="55"/>
      <c r="I87" s="151"/>
      <c r="J87" s="55"/>
      <c r="K87" s="55"/>
      <c r="L87" s="53"/>
      <c r="M87" s="70"/>
      <c r="N87" s="34"/>
      <c r="O87" s="34"/>
      <c r="P87" s="34"/>
      <c r="Q87" s="34"/>
      <c r="R87" s="34"/>
      <c r="S87" s="34"/>
      <c r="T87" s="71"/>
      <c r="AT87" s="16" t="s">
        <v>152</v>
      </c>
      <c r="AU87" s="16" t="s">
        <v>83</v>
      </c>
    </row>
    <row r="88" spans="2:63" s="10" customFormat="1" ht="29.85" customHeight="1">
      <c r="B88" s="164"/>
      <c r="C88" s="165"/>
      <c r="D88" s="178" t="s">
        <v>74</v>
      </c>
      <c r="E88" s="179" t="s">
        <v>1384</v>
      </c>
      <c r="F88" s="179" t="s">
        <v>1385</v>
      </c>
      <c r="G88" s="165"/>
      <c r="H88" s="165"/>
      <c r="I88" s="168"/>
      <c r="J88" s="180">
        <f>BK88</f>
        <v>0</v>
      </c>
      <c r="K88" s="165"/>
      <c r="L88" s="170"/>
      <c r="M88" s="171"/>
      <c r="N88" s="172"/>
      <c r="O88" s="172"/>
      <c r="P88" s="173">
        <f>SUM(P89:P90)</f>
        <v>0</v>
      </c>
      <c r="Q88" s="172"/>
      <c r="R88" s="173">
        <f>SUM(R89:R90)</f>
        <v>0.01</v>
      </c>
      <c r="S88" s="172"/>
      <c r="T88" s="174">
        <f>SUM(T89:T90)</f>
        <v>0</v>
      </c>
      <c r="AR88" s="175" t="s">
        <v>83</v>
      </c>
      <c r="AT88" s="176" t="s">
        <v>74</v>
      </c>
      <c r="AU88" s="176" t="s">
        <v>23</v>
      </c>
      <c r="AY88" s="175" t="s">
        <v>143</v>
      </c>
      <c r="BK88" s="177">
        <f>SUM(BK89:BK90)</f>
        <v>0</v>
      </c>
    </row>
    <row r="89" spans="2:65" s="1" customFormat="1" ht="28.9" customHeight="1">
      <c r="B89" s="33"/>
      <c r="C89" s="181" t="s">
        <v>83</v>
      </c>
      <c r="D89" s="181" t="s">
        <v>145</v>
      </c>
      <c r="E89" s="182" t="s">
        <v>1386</v>
      </c>
      <c r="F89" s="183" t="s">
        <v>1387</v>
      </c>
      <c r="G89" s="184" t="s">
        <v>206</v>
      </c>
      <c r="H89" s="185">
        <v>1</v>
      </c>
      <c r="I89" s="186"/>
      <c r="J89" s="187">
        <f>ROUND(I89*H89,2)</f>
        <v>0</v>
      </c>
      <c r="K89" s="183" t="s">
        <v>149</v>
      </c>
      <c r="L89" s="53"/>
      <c r="M89" s="188" t="s">
        <v>20</v>
      </c>
      <c r="N89" s="189" t="s">
        <v>46</v>
      </c>
      <c r="O89" s="34"/>
      <c r="P89" s="190">
        <f>O89*H89</f>
        <v>0</v>
      </c>
      <c r="Q89" s="190">
        <v>0</v>
      </c>
      <c r="R89" s="190">
        <f>Q89*H89</f>
        <v>0</v>
      </c>
      <c r="S89" s="190">
        <v>0</v>
      </c>
      <c r="T89" s="191">
        <f>S89*H89</f>
        <v>0</v>
      </c>
      <c r="AR89" s="16" t="s">
        <v>235</v>
      </c>
      <c r="AT89" s="16" t="s">
        <v>145</v>
      </c>
      <c r="AU89" s="16" t="s">
        <v>83</v>
      </c>
      <c r="AY89" s="16" t="s">
        <v>143</v>
      </c>
      <c r="BE89" s="192">
        <f>IF(N89="základní",J89,0)</f>
        <v>0</v>
      </c>
      <c r="BF89" s="192">
        <f>IF(N89="snížená",J89,0)</f>
        <v>0</v>
      </c>
      <c r="BG89" s="192">
        <f>IF(N89="zákl. přenesená",J89,0)</f>
        <v>0</v>
      </c>
      <c r="BH89" s="192">
        <f>IF(N89="sníž. přenesená",J89,0)</f>
        <v>0</v>
      </c>
      <c r="BI89" s="192">
        <f>IF(N89="nulová",J89,0)</f>
        <v>0</v>
      </c>
      <c r="BJ89" s="16" t="s">
        <v>23</v>
      </c>
      <c r="BK89" s="192">
        <f>ROUND(I89*H89,2)</f>
        <v>0</v>
      </c>
      <c r="BL89" s="16" t="s">
        <v>235</v>
      </c>
      <c r="BM89" s="16" t="s">
        <v>1388</v>
      </c>
    </row>
    <row r="90" spans="2:65" s="1" customFormat="1" ht="28.9" customHeight="1">
      <c r="B90" s="33"/>
      <c r="C90" s="223" t="s">
        <v>160</v>
      </c>
      <c r="D90" s="223" t="s">
        <v>249</v>
      </c>
      <c r="E90" s="224" t="s">
        <v>1389</v>
      </c>
      <c r="F90" s="225" t="s">
        <v>1390</v>
      </c>
      <c r="G90" s="226" t="s">
        <v>206</v>
      </c>
      <c r="H90" s="227">
        <v>1</v>
      </c>
      <c r="I90" s="228"/>
      <c r="J90" s="229">
        <f>ROUND(I90*H90,2)</f>
        <v>0</v>
      </c>
      <c r="K90" s="225" t="s">
        <v>149</v>
      </c>
      <c r="L90" s="230"/>
      <c r="M90" s="231" t="s">
        <v>20</v>
      </c>
      <c r="N90" s="232" t="s">
        <v>46</v>
      </c>
      <c r="O90" s="34"/>
      <c r="P90" s="190">
        <f>O90*H90</f>
        <v>0</v>
      </c>
      <c r="Q90" s="190">
        <v>0.01</v>
      </c>
      <c r="R90" s="190">
        <f>Q90*H90</f>
        <v>0.01</v>
      </c>
      <c r="S90" s="190">
        <v>0</v>
      </c>
      <c r="T90" s="191">
        <f>S90*H90</f>
        <v>0</v>
      </c>
      <c r="AR90" s="16" t="s">
        <v>325</v>
      </c>
      <c r="AT90" s="16" t="s">
        <v>249</v>
      </c>
      <c r="AU90" s="16" t="s">
        <v>83</v>
      </c>
      <c r="AY90" s="16" t="s">
        <v>143</v>
      </c>
      <c r="BE90" s="192">
        <f>IF(N90="základní",J90,0)</f>
        <v>0</v>
      </c>
      <c r="BF90" s="192">
        <f>IF(N90="snížená",J90,0)</f>
        <v>0</v>
      </c>
      <c r="BG90" s="192">
        <f>IF(N90="zákl. přenesená",J90,0)</f>
        <v>0</v>
      </c>
      <c r="BH90" s="192">
        <f>IF(N90="sníž. přenesená",J90,0)</f>
        <v>0</v>
      </c>
      <c r="BI90" s="192">
        <f>IF(N90="nulová",J90,0)</f>
        <v>0</v>
      </c>
      <c r="BJ90" s="16" t="s">
        <v>23</v>
      </c>
      <c r="BK90" s="192">
        <f>ROUND(I90*H90,2)</f>
        <v>0</v>
      </c>
      <c r="BL90" s="16" t="s">
        <v>235</v>
      </c>
      <c r="BM90" s="16" t="s">
        <v>1391</v>
      </c>
    </row>
    <row r="91" spans="2:63" s="10" customFormat="1" ht="29.85" customHeight="1">
      <c r="B91" s="164"/>
      <c r="C91" s="165"/>
      <c r="D91" s="178" t="s">
        <v>74</v>
      </c>
      <c r="E91" s="179" t="s">
        <v>1392</v>
      </c>
      <c r="F91" s="179" t="s">
        <v>1393</v>
      </c>
      <c r="G91" s="165"/>
      <c r="H91" s="165"/>
      <c r="I91" s="168"/>
      <c r="J91" s="180">
        <f>BK91</f>
        <v>0</v>
      </c>
      <c r="K91" s="165"/>
      <c r="L91" s="170"/>
      <c r="M91" s="171"/>
      <c r="N91" s="172"/>
      <c r="O91" s="172"/>
      <c r="P91" s="173">
        <f>SUM(P92:P101)</f>
        <v>0</v>
      </c>
      <c r="Q91" s="172"/>
      <c r="R91" s="173">
        <f>SUM(R92:R101)</f>
        <v>0.23859499999999997</v>
      </c>
      <c r="S91" s="172"/>
      <c r="T91" s="174">
        <f>SUM(T92:T101)</f>
        <v>0</v>
      </c>
      <c r="AR91" s="175" t="s">
        <v>83</v>
      </c>
      <c r="AT91" s="176" t="s">
        <v>74</v>
      </c>
      <c r="AU91" s="176" t="s">
        <v>23</v>
      </c>
      <c r="AY91" s="175" t="s">
        <v>143</v>
      </c>
      <c r="BK91" s="177">
        <f>SUM(BK92:BK101)</f>
        <v>0</v>
      </c>
    </row>
    <row r="92" spans="2:65" s="1" customFormat="1" ht="28.9" customHeight="1">
      <c r="B92" s="33"/>
      <c r="C92" s="181" t="s">
        <v>150</v>
      </c>
      <c r="D92" s="181" t="s">
        <v>145</v>
      </c>
      <c r="E92" s="182" t="s">
        <v>1394</v>
      </c>
      <c r="F92" s="183" t="s">
        <v>1395</v>
      </c>
      <c r="G92" s="184" t="s">
        <v>225</v>
      </c>
      <c r="H92" s="185">
        <v>165</v>
      </c>
      <c r="I92" s="186"/>
      <c r="J92" s="187">
        <f aca="true" t="shared" si="0" ref="J92:J101">ROUND(I92*H92,2)</f>
        <v>0</v>
      </c>
      <c r="K92" s="183" t="s">
        <v>149</v>
      </c>
      <c r="L92" s="53"/>
      <c r="M92" s="188" t="s">
        <v>20</v>
      </c>
      <c r="N92" s="189" t="s">
        <v>46</v>
      </c>
      <c r="O92" s="34"/>
      <c r="P92" s="190">
        <f aca="true" t="shared" si="1" ref="P92:P101">O92*H92</f>
        <v>0</v>
      </c>
      <c r="Q92" s="190">
        <v>0</v>
      </c>
      <c r="R92" s="190">
        <f aca="true" t="shared" si="2" ref="R92:R101">Q92*H92</f>
        <v>0</v>
      </c>
      <c r="S92" s="190">
        <v>0</v>
      </c>
      <c r="T92" s="191">
        <f aca="true" t="shared" si="3" ref="T92:T101">S92*H92</f>
        <v>0</v>
      </c>
      <c r="AR92" s="16" t="s">
        <v>235</v>
      </c>
      <c r="AT92" s="16" t="s">
        <v>145</v>
      </c>
      <c r="AU92" s="16" t="s">
        <v>83</v>
      </c>
      <c r="AY92" s="16" t="s">
        <v>143</v>
      </c>
      <c r="BE92" s="192">
        <f aca="true" t="shared" si="4" ref="BE92:BE101">IF(N92="základní",J92,0)</f>
        <v>0</v>
      </c>
      <c r="BF92" s="192">
        <f aca="true" t="shared" si="5" ref="BF92:BF101">IF(N92="snížená",J92,0)</f>
        <v>0</v>
      </c>
      <c r="BG92" s="192">
        <f aca="true" t="shared" si="6" ref="BG92:BG101">IF(N92="zákl. přenesená",J92,0)</f>
        <v>0</v>
      </c>
      <c r="BH92" s="192">
        <f aca="true" t="shared" si="7" ref="BH92:BH101">IF(N92="sníž. přenesená",J92,0)</f>
        <v>0</v>
      </c>
      <c r="BI92" s="192">
        <f aca="true" t="shared" si="8" ref="BI92:BI101">IF(N92="nulová",J92,0)</f>
        <v>0</v>
      </c>
      <c r="BJ92" s="16" t="s">
        <v>23</v>
      </c>
      <c r="BK92" s="192">
        <f aca="true" t="shared" si="9" ref="BK92:BK101">ROUND(I92*H92,2)</f>
        <v>0</v>
      </c>
      <c r="BL92" s="16" t="s">
        <v>235</v>
      </c>
      <c r="BM92" s="16" t="s">
        <v>1396</v>
      </c>
    </row>
    <row r="93" spans="2:65" s="1" customFormat="1" ht="20.45" customHeight="1">
      <c r="B93" s="33"/>
      <c r="C93" s="223" t="s">
        <v>172</v>
      </c>
      <c r="D93" s="223" t="s">
        <v>249</v>
      </c>
      <c r="E93" s="224" t="s">
        <v>1397</v>
      </c>
      <c r="F93" s="225" t="s">
        <v>1398</v>
      </c>
      <c r="G93" s="226" t="s">
        <v>225</v>
      </c>
      <c r="H93" s="227">
        <v>165</v>
      </c>
      <c r="I93" s="228"/>
      <c r="J93" s="229">
        <f t="shared" si="0"/>
        <v>0</v>
      </c>
      <c r="K93" s="225" t="s">
        <v>149</v>
      </c>
      <c r="L93" s="230"/>
      <c r="M93" s="231" t="s">
        <v>20</v>
      </c>
      <c r="N93" s="232" t="s">
        <v>46</v>
      </c>
      <c r="O93" s="34"/>
      <c r="P93" s="190">
        <f t="shared" si="1"/>
        <v>0</v>
      </c>
      <c r="Q93" s="190">
        <v>6.3E-05</v>
      </c>
      <c r="R93" s="190">
        <f t="shared" si="2"/>
        <v>0.010395</v>
      </c>
      <c r="S93" s="190">
        <v>0</v>
      </c>
      <c r="T93" s="191">
        <f t="shared" si="3"/>
        <v>0</v>
      </c>
      <c r="AR93" s="16" t="s">
        <v>325</v>
      </c>
      <c r="AT93" s="16" t="s">
        <v>249</v>
      </c>
      <c r="AU93" s="16" t="s">
        <v>83</v>
      </c>
      <c r="AY93" s="16" t="s">
        <v>143</v>
      </c>
      <c r="BE93" s="192">
        <f t="shared" si="4"/>
        <v>0</v>
      </c>
      <c r="BF93" s="192">
        <f t="shared" si="5"/>
        <v>0</v>
      </c>
      <c r="BG93" s="192">
        <f t="shared" si="6"/>
        <v>0</v>
      </c>
      <c r="BH93" s="192">
        <f t="shared" si="7"/>
        <v>0</v>
      </c>
      <c r="BI93" s="192">
        <f t="shared" si="8"/>
        <v>0</v>
      </c>
      <c r="BJ93" s="16" t="s">
        <v>23</v>
      </c>
      <c r="BK93" s="192">
        <f t="shared" si="9"/>
        <v>0</v>
      </c>
      <c r="BL93" s="16" t="s">
        <v>235</v>
      </c>
      <c r="BM93" s="16" t="s">
        <v>1399</v>
      </c>
    </row>
    <row r="94" spans="2:65" s="1" customFormat="1" ht="40.15" customHeight="1">
      <c r="B94" s="33"/>
      <c r="C94" s="181" t="s">
        <v>178</v>
      </c>
      <c r="D94" s="181" t="s">
        <v>145</v>
      </c>
      <c r="E94" s="182" t="s">
        <v>1400</v>
      </c>
      <c r="F94" s="183" t="s">
        <v>1401</v>
      </c>
      <c r="G94" s="184" t="s">
        <v>206</v>
      </c>
      <c r="H94" s="185">
        <v>20</v>
      </c>
      <c r="I94" s="186"/>
      <c r="J94" s="187">
        <f t="shared" si="0"/>
        <v>0</v>
      </c>
      <c r="K94" s="183" t="s">
        <v>149</v>
      </c>
      <c r="L94" s="53"/>
      <c r="M94" s="188" t="s">
        <v>20</v>
      </c>
      <c r="N94" s="189" t="s">
        <v>46</v>
      </c>
      <c r="O94" s="34"/>
      <c r="P94" s="190">
        <f t="shared" si="1"/>
        <v>0</v>
      </c>
      <c r="Q94" s="190">
        <v>0</v>
      </c>
      <c r="R94" s="190">
        <f t="shared" si="2"/>
        <v>0</v>
      </c>
      <c r="S94" s="190">
        <v>0</v>
      </c>
      <c r="T94" s="191">
        <f t="shared" si="3"/>
        <v>0</v>
      </c>
      <c r="AR94" s="16" t="s">
        <v>235</v>
      </c>
      <c r="AT94" s="16" t="s">
        <v>145</v>
      </c>
      <c r="AU94" s="16" t="s">
        <v>83</v>
      </c>
      <c r="AY94" s="16" t="s">
        <v>143</v>
      </c>
      <c r="BE94" s="192">
        <f t="shared" si="4"/>
        <v>0</v>
      </c>
      <c r="BF94" s="192">
        <f t="shared" si="5"/>
        <v>0</v>
      </c>
      <c r="BG94" s="192">
        <f t="shared" si="6"/>
        <v>0</v>
      </c>
      <c r="BH94" s="192">
        <f t="shared" si="7"/>
        <v>0</v>
      </c>
      <c r="BI94" s="192">
        <f t="shared" si="8"/>
        <v>0</v>
      </c>
      <c r="BJ94" s="16" t="s">
        <v>23</v>
      </c>
      <c r="BK94" s="192">
        <f t="shared" si="9"/>
        <v>0</v>
      </c>
      <c r="BL94" s="16" t="s">
        <v>235</v>
      </c>
      <c r="BM94" s="16" t="s">
        <v>1402</v>
      </c>
    </row>
    <row r="95" spans="2:65" s="1" customFormat="1" ht="20.45" customHeight="1">
      <c r="B95" s="33"/>
      <c r="C95" s="223" t="s">
        <v>184</v>
      </c>
      <c r="D95" s="223" t="s">
        <v>249</v>
      </c>
      <c r="E95" s="224" t="s">
        <v>1403</v>
      </c>
      <c r="F95" s="225" t="s">
        <v>1404</v>
      </c>
      <c r="G95" s="226" t="s">
        <v>206</v>
      </c>
      <c r="H95" s="227">
        <v>20</v>
      </c>
      <c r="I95" s="228"/>
      <c r="J95" s="229">
        <f t="shared" si="0"/>
        <v>0</v>
      </c>
      <c r="K95" s="225" t="s">
        <v>149</v>
      </c>
      <c r="L95" s="230"/>
      <c r="M95" s="231" t="s">
        <v>20</v>
      </c>
      <c r="N95" s="232" t="s">
        <v>46</v>
      </c>
      <c r="O95" s="34"/>
      <c r="P95" s="190">
        <f t="shared" si="1"/>
        <v>0</v>
      </c>
      <c r="Q95" s="190">
        <v>4.6E-05</v>
      </c>
      <c r="R95" s="190">
        <f t="shared" si="2"/>
        <v>0.00092</v>
      </c>
      <c r="S95" s="190">
        <v>0</v>
      </c>
      <c r="T95" s="191">
        <f t="shared" si="3"/>
        <v>0</v>
      </c>
      <c r="AR95" s="16" t="s">
        <v>325</v>
      </c>
      <c r="AT95" s="16" t="s">
        <v>249</v>
      </c>
      <c r="AU95" s="16" t="s">
        <v>83</v>
      </c>
      <c r="AY95" s="16" t="s">
        <v>143</v>
      </c>
      <c r="BE95" s="192">
        <f t="shared" si="4"/>
        <v>0</v>
      </c>
      <c r="BF95" s="192">
        <f t="shared" si="5"/>
        <v>0</v>
      </c>
      <c r="BG95" s="192">
        <f t="shared" si="6"/>
        <v>0</v>
      </c>
      <c r="BH95" s="192">
        <f t="shared" si="7"/>
        <v>0</v>
      </c>
      <c r="BI95" s="192">
        <f t="shared" si="8"/>
        <v>0</v>
      </c>
      <c r="BJ95" s="16" t="s">
        <v>23</v>
      </c>
      <c r="BK95" s="192">
        <f t="shared" si="9"/>
        <v>0</v>
      </c>
      <c r="BL95" s="16" t="s">
        <v>235</v>
      </c>
      <c r="BM95" s="16" t="s">
        <v>1405</v>
      </c>
    </row>
    <row r="96" spans="2:65" s="1" customFormat="1" ht="40.15" customHeight="1">
      <c r="B96" s="33"/>
      <c r="C96" s="181" t="s">
        <v>191</v>
      </c>
      <c r="D96" s="181" t="s">
        <v>145</v>
      </c>
      <c r="E96" s="182" t="s">
        <v>1406</v>
      </c>
      <c r="F96" s="183" t="s">
        <v>1407</v>
      </c>
      <c r="G96" s="184" t="s">
        <v>206</v>
      </c>
      <c r="H96" s="185">
        <v>12</v>
      </c>
      <c r="I96" s="186"/>
      <c r="J96" s="187">
        <f t="shared" si="0"/>
        <v>0</v>
      </c>
      <c r="K96" s="183" t="s">
        <v>149</v>
      </c>
      <c r="L96" s="53"/>
      <c r="M96" s="188" t="s">
        <v>20</v>
      </c>
      <c r="N96" s="189" t="s">
        <v>46</v>
      </c>
      <c r="O96" s="34"/>
      <c r="P96" s="190">
        <f t="shared" si="1"/>
        <v>0</v>
      </c>
      <c r="Q96" s="190">
        <v>0</v>
      </c>
      <c r="R96" s="190">
        <f t="shared" si="2"/>
        <v>0</v>
      </c>
      <c r="S96" s="190">
        <v>0</v>
      </c>
      <c r="T96" s="191">
        <f t="shared" si="3"/>
        <v>0</v>
      </c>
      <c r="AR96" s="16" t="s">
        <v>235</v>
      </c>
      <c r="AT96" s="16" t="s">
        <v>145</v>
      </c>
      <c r="AU96" s="16" t="s">
        <v>83</v>
      </c>
      <c r="AY96" s="16" t="s">
        <v>143</v>
      </c>
      <c r="BE96" s="192">
        <f t="shared" si="4"/>
        <v>0</v>
      </c>
      <c r="BF96" s="192">
        <f t="shared" si="5"/>
        <v>0</v>
      </c>
      <c r="BG96" s="192">
        <f t="shared" si="6"/>
        <v>0</v>
      </c>
      <c r="BH96" s="192">
        <f t="shared" si="7"/>
        <v>0</v>
      </c>
      <c r="BI96" s="192">
        <f t="shared" si="8"/>
        <v>0</v>
      </c>
      <c r="BJ96" s="16" t="s">
        <v>23</v>
      </c>
      <c r="BK96" s="192">
        <f t="shared" si="9"/>
        <v>0</v>
      </c>
      <c r="BL96" s="16" t="s">
        <v>235</v>
      </c>
      <c r="BM96" s="16" t="s">
        <v>1408</v>
      </c>
    </row>
    <row r="97" spans="2:65" s="1" customFormat="1" ht="28.9" customHeight="1">
      <c r="B97" s="33"/>
      <c r="C97" s="223" t="s">
        <v>199</v>
      </c>
      <c r="D97" s="223" t="s">
        <v>249</v>
      </c>
      <c r="E97" s="224" t="s">
        <v>1409</v>
      </c>
      <c r="F97" s="225" t="s">
        <v>1410</v>
      </c>
      <c r="G97" s="226" t="s">
        <v>206</v>
      </c>
      <c r="H97" s="227">
        <v>12</v>
      </c>
      <c r="I97" s="228"/>
      <c r="J97" s="229">
        <f t="shared" si="0"/>
        <v>0</v>
      </c>
      <c r="K97" s="225" t="s">
        <v>149</v>
      </c>
      <c r="L97" s="230"/>
      <c r="M97" s="231" t="s">
        <v>20</v>
      </c>
      <c r="N97" s="232" t="s">
        <v>46</v>
      </c>
      <c r="O97" s="34"/>
      <c r="P97" s="190">
        <f t="shared" si="1"/>
        <v>0</v>
      </c>
      <c r="Q97" s="190">
        <v>0.00019</v>
      </c>
      <c r="R97" s="190">
        <f t="shared" si="2"/>
        <v>0.00228</v>
      </c>
      <c r="S97" s="190">
        <v>0</v>
      </c>
      <c r="T97" s="191">
        <f t="shared" si="3"/>
        <v>0</v>
      </c>
      <c r="AR97" s="16" t="s">
        <v>325</v>
      </c>
      <c r="AT97" s="16" t="s">
        <v>249</v>
      </c>
      <c r="AU97" s="16" t="s">
        <v>83</v>
      </c>
      <c r="AY97" s="16" t="s">
        <v>143</v>
      </c>
      <c r="BE97" s="192">
        <f t="shared" si="4"/>
        <v>0</v>
      </c>
      <c r="BF97" s="192">
        <f t="shared" si="5"/>
        <v>0</v>
      </c>
      <c r="BG97" s="192">
        <f t="shared" si="6"/>
        <v>0</v>
      </c>
      <c r="BH97" s="192">
        <f t="shared" si="7"/>
        <v>0</v>
      </c>
      <c r="BI97" s="192">
        <f t="shared" si="8"/>
        <v>0</v>
      </c>
      <c r="BJ97" s="16" t="s">
        <v>23</v>
      </c>
      <c r="BK97" s="192">
        <f t="shared" si="9"/>
        <v>0</v>
      </c>
      <c r="BL97" s="16" t="s">
        <v>235</v>
      </c>
      <c r="BM97" s="16" t="s">
        <v>1411</v>
      </c>
    </row>
    <row r="98" spans="2:65" s="1" customFormat="1" ht="28.9" customHeight="1">
      <c r="B98" s="33"/>
      <c r="C98" s="181" t="s">
        <v>28</v>
      </c>
      <c r="D98" s="181" t="s">
        <v>145</v>
      </c>
      <c r="E98" s="182" t="s">
        <v>1412</v>
      </c>
      <c r="F98" s="183" t="s">
        <v>1413</v>
      </c>
      <c r="G98" s="184" t="s">
        <v>225</v>
      </c>
      <c r="H98" s="185">
        <v>50</v>
      </c>
      <c r="I98" s="186"/>
      <c r="J98" s="187">
        <f t="shared" si="0"/>
        <v>0</v>
      </c>
      <c r="K98" s="183" t="s">
        <v>149</v>
      </c>
      <c r="L98" s="53"/>
      <c r="M98" s="188" t="s">
        <v>20</v>
      </c>
      <c r="N98" s="189" t="s">
        <v>46</v>
      </c>
      <c r="O98" s="34"/>
      <c r="P98" s="190">
        <f t="shared" si="1"/>
        <v>0</v>
      </c>
      <c r="Q98" s="190">
        <v>0</v>
      </c>
      <c r="R98" s="190">
        <f t="shared" si="2"/>
        <v>0</v>
      </c>
      <c r="S98" s="190">
        <v>0</v>
      </c>
      <c r="T98" s="191">
        <f t="shared" si="3"/>
        <v>0</v>
      </c>
      <c r="AR98" s="16" t="s">
        <v>235</v>
      </c>
      <c r="AT98" s="16" t="s">
        <v>145</v>
      </c>
      <c r="AU98" s="16" t="s">
        <v>83</v>
      </c>
      <c r="AY98" s="16" t="s">
        <v>143</v>
      </c>
      <c r="BE98" s="192">
        <f t="shared" si="4"/>
        <v>0</v>
      </c>
      <c r="BF98" s="192">
        <f t="shared" si="5"/>
        <v>0</v>
      </c>
      <c r="BG98" s="192">
        <f t="shared" si="6"/>
        <v>0</v>
      </c>
      <c r="BH98" s="192">
        <f t="shared" si="7"/>
        <v>0</v>
      </c>
      <c r="BI98" s="192">
        <f t="shared" si="8"/>
        <v>0</v>
      </c>
      <c r="BJ98" s="16" t="s">
        <v>23</v>
      </c>
      <c r="BK98" s="192">
        <f t="shared" si="9"/>
        <v>0</v>
      </c>
      <c r="BL98" s="16" t="s">
        <v>235</v>
      </c>
      <c r="BM98" s="16" t="s">
        <v>1414</v>
      </c>
    </row>
    <row r="99" spans="2:65" s="1" customFormat="1" ht="20.45" customHeight="1">
      <c r="B99" s="33"/>
      <c r="C99" s="223" t="s">
        <v>209</v>
      </c>
      <c r="D99" s="223" t="s">
        <v>249</v>
      </c>
      <c r="E99" s="224" t="s">
        <v>1415</v>
      </c>
      <c r="F99" s="225" t="s">
        <v>1416</v>
      </c>
      <c r="G99" s="226" t="s">
        <v>225</v>
      </c>
      <c r="H99" s="227">
        <v>50</v>
      </c>
      <c r="I99" s="228"/>
      <c r="J99" s="229">
        <f t="shared" si="0"/>
        <v>0</v>
      </c>
      <c r="K99" s="225" t="s">
        <v>149</v>
      </c>
      <c r="L99" s="230"/>
      <c r="M99" s="231" t="s">
        <v>20</v>
      </c>
      <c r="N99" s="232" t="s">
        <v>46</v>
      </c>
      <c r="O99" s="34"/>
      <c r="P99" s="190">
        <f t="shared" si="1"/>
        <v>0</v>
      </c>
      <c r="Q99" s="190">
        <v>0.0045</v>
      </c>
      <c r="R99" s="190">
        <f t="shared" si="2"/>
        <v>0.22499999999999998</v>
      </c>
      <c r="S99" s="190">
        <v>0</v>
      </c>
      <c r="T99" s="191">
        <f t="shared" si="3"/>
        <v>0</v>
      </c>
      <c r="AR99" s="16" t="s">
        <v>325</v>
      </c>
      <c r="AT99" s="16" t="s">
        <v>249</v>
      </c>
      <c r="AU99" s="16" t="s">
        <v>83</v>
      </c>
      <c r="AY99" s="16" t="s">
        <v>143</v>
      </c>
      <c r="BE99" s="192">
        <f t="shared" si="4"/>
        <v>0</v>
      </c>
      <c r="BF99" s="192">
        <f t="shared" si="5"/>
        <v>0</v>
      </c>
      <c r="BG99" s="192">
        <f t="shared" si="6"/>
        <v>0</v>
      </c>
      <c r="BH99" s="192">
        <f t="shared" si="7"/>
        <v>0</v>
      </c>
      <c r="BI99" s="192">
        <f t="shared" si="8"/>
        <v>0</v>
      </c>
      <c r="BJ99" s="16" t="s">
        <v>23</v>
      </c>
      <c r="BK99" s="192">
        <f t="shared" si="9"/>
        <v>0</v>
      </c>
      <c r="BL99" s="16" t="s">
        <v>235</v>
      </c>
      <c r="BM99" s="16" t="s">
        <v>1417</v>
      </c>
    </row>
    <row r="100" spans="2:65" s="1" customFormat="1" ht="20.45" customHeight="1">
      <c r="B100" s="33"/>
      <c r="C100" s="181" t="s">
        <v>213</v>
      </c>
      <c r="D100" s="181" t="s">
        <v>145</v>
      </c>
      <c r="E100" s="182" t="s">
        <v>1418</v>
      </c>
      <c r="F100" s="183" t="s">
        <v>1419</v>
      </c>
      <c r="G100" s="184" t="s">
        <v>1366</v>
      </c>
      <c r="H100" s="185">
        <v>48</v>
      </c>
      <c r="I100" s="186"/>
      <c r="J100" s="187">
        <f t="shared" si="0"/>
        <v>0</v>
      </c>
      <c r="K100" s="183" t="s">
        <v>20</v>
      </c>
      <c r="L100" s="53"/>
      <c r="M100" s="188" t="s">
        <v>20</v>
      </c>
      <c r="N100" s="189" t="s">
        <v>46</v>
      </c>
      <c r="O100" s="34"/>
      <c r="P100" s="190">
        <f t="shared" si="1"/>
        <v>0</v>
      </c>
      <c r="Q100" s="190">
        <v>0</v>
      </c>
      <c r="R100" s="190">
        <f t="shared" si="2"/>
        <v>0</v>
      </c>
      <c r="S100" s="190">
        <v>0</v>
      </c>
      <c r="T100" s="191">
        <f t="shared" si="3"/>
        <v>0</v>
      </c>
      <c r="AR100" s="16" t="s">
        <v>235</v>
      </c>
      <c r="AT100" s="16" t="s">
        <v>145</v>
      </c>
      <c r="AU100" s="16" t="s">
        <v>83</v>
      </c>
      <c r="AY100" s="16" t="s">
        <v>143</v>
      </c>
      <c r="BE100" s="192">
        <f t="shared" si="4"/>
        <v>0</v>
      </c>
      <c r="BF100" s="192">
        <f t="shared" si="5"/>
        <v>0</v>
      </c>
      <c r="BG100" s="192">
        <f t="shared" si="6"/>
        <v>0</v>
      </c>
      <c r="BH100" s="192">
        <f t="shared" si="7"/>
        <v>0</v>
      </c>
      <c r="BI100" s="192">
        <f t="shared" si="8"/>
        <v>0</v>
      </c>
      <c r="BJ100" s="16" t="s">
        <v>23</v>
      </c>
      <c r="BK100" s="192">
        <f t="shared" si="9"/>
        <v>0</v>
      </c>
      <c r="BL100" s="16" t="s">
        <v>235</v>
      </c>
      <c r="BM100" s="16" t="s">
        <v>1420</v>
      </c>
    </row>
    <row r="101" spans="2:65" s="1" customFormat="1" ht="97.15" customHeight="1">
      <c r="B101" s="33"/>
      <c r="C101" s="181" t="s">
        <v>217</v>
      </c>
      <c r="D101" s="181" t="s">
        <v>145</v>
      </c>
      <c r="E101" s="182" t="s">
        <v>1421</v>
      </c>
      <c r="F101" s="183" t="s">
        <v>1422</v>
      </c>
      <c r="G101" s="184" t="s">
        <v>206</v>
      </c>
      <c r="H101" s="185">
        <v>1</v>
      </c>
      <c r="I101" s="186"/>
      <c r="J101" s="187">
        <f t="shared" si="0"/>
        <v>0</v>
      </c>
      <c r="K101" s="183" t="s">
        <v>20</v>
      </c>
      <c r="L101" s="53"/>
      <c r="M101" s="188" t="s">
        <v>20</v>
      </c>
      <c r="N101" s="189" t="s">
        <v>46</v>
      </c>
      <c r="O101" s="34"/>
      <c r="P101" s="190">
        <f t="shared" si="1"/>
        <v>0</v>
      </c>
      <c r="Q101" s="190">
        <v>0</v>
      </c>
      <c r="R101" s="190">
        <f t="shared" si="2"/>
        <v>0</v>
      </c>
      <c r="S101" s="190">
        <v>0</v>
      </c>
      <c r="T101" s="191">
        <f t="shared" si="3"/>
        <v>0</v>
      </c>
      <c r="AR101" s="16" t="s">
        <v>235</v>
      </c>
      <c r="AT101" s="16" t="s">
        <v>145</v>
      </c>
      <c r="AU101" s="16" t="s">
        <v>83</v>
      </c>
      <c r="AY101" s="16" t="s">
        <v>143</v>
      </c>
      <c r="BE101" s="192">
        <f t="shared" si="4"/>
        <v>0</v>
      </c>
      <c r="BF101" s="192">
        <f t="shared" si="5"/>
        <v>0</v>
      </c>
      <c r="BG101" s="192">
        <f t="shared" si="6"/>
        <v>0</v>
      </c>
      <c r="BH101" s="192">
        <f t="shared" si="7"/>
        <v>0</v>
      </c>
      <c r="BI101" s="192">
        <f t="shared" si="8"/>
        <v>0</v>
      </c>
      <c r="BJ101" s="16" t="s">
        <v>23</v>
      </c>
      <c r="BK101" s="192">
        <f t="shared" si="9"/>
        <v>0</v>
      </c>
      <c r="BL101" s="16" t="s">
        <v>235</v>
      </c>
      <c r="BM101" s="16" t="s">
        <v>1423</v>
      </c>
    </row>
    <row r="102" spans="2:63" s="10" customFormat="1" ht="29.85" customHeight="1">
      <c r="B102" s="164"/>
      <c r="C102" s="165"/>
      <c r="D102" s="178" t="s">
        <v>74</v>
      </c>
      <c r="E102" s="179" t="s">
        <v>1424</v>
      </c>
      <c r="F102" s="179" t="s">
        <v>1425</v>
      </c>
      <c r="G102" s="165"/>
      <c r="H102" s="165"/>
      <c r="I102" s="168"/>
      <c r="J102" s="180">
        <f>BK102</f>
        <v>0</v>
      </c>
      <c r="K102" s="165"/>
      <c r="L102" s="170"/>
      <c r="M102" s="171"/>
      <c r="N102" s="172"/>
      <c r="O102" s="172"/>
      <c r="P102" s="173">
        <f>SUM(P103:P116)</f>
        <v>0</v>
      </c>
      <c r="Q102" s="172"/>
      <c r="R102" s="173">
        <f>SUM(R103:R116)</f>
        <v>0.117393</v>
      </c>
      <c r="S102" s="172"/>
      <c r="T102" s="174">
        <f>SUM(T103:T116)</f>
        <v>0</v>
      </c>
      <c r="AR102" s="175" t="s">
        <v>83</v>
      </c>
      <c r="AT102" s="176" t="s">
        <v>74</v>
      </c>
      <c r="AU102" s="176" t="s">
        <v>23</v>
      </c>
      <c r="AY102" s="175" t="s">
        <v>143</v>
      </c>
      <c r="BK102" s="177">
        <f>SUM(BK103:BK116)</f>
        <v>0</v>
      </c>
    </row>
    <row r="103" spans="2:65" s="1" customFormat="1" ht="40.15" customHeight="1">
      <c r="B103" s="33"/>
      <c r="C103" s="181" t="s">
        <v>222</v>
      </c>
      <c r="D103" s="181" t="s">
        <v>145</v>
      </c>
      <c r="E103" s="182" t="s">
        <v>1426</v>
      </c>
      <c r="F103" s="183" t="s">
        <v>1427</v>
      </c>
      <c r="G103" s="184" t="s">
        <v>225</v>
      </c>
      <c r="H103" s="185">
        <v>85</v>
      </c>
      <c r="I103" s="186"/>
      <c r="J103" s="187">
        <f>ROUND(I103*H103,2)</f>
        <v>0</v>
      </c>
      <c r="K103" s="183" t="s">
        <v>149</v>
      </c>
      <c r="L103" s="53"/>
      <c r="M103" s="188" t="s">
        <v>20</v>
      </c>
      <c r="N103" s="189" t="s">
        <v>46</v>
      </c>
      <c r="O103" s="34"/>
      <c r="P103" s="190">
        <f>O103*H103</f>
        <v>0</v>
      </c>
      <c r="Q103" s="190">
        <v>0</v>
      </c>
      <c r="R103" s="190">
        <f>Q103*H103</f>
        <v>0</v>
      </c>
      <c r="S103" s="190">
        <v>0</v>
      </c>
      <c r="T103" s="191">
        <f>S103*H103</f>
        <v>0</v>
      </c>
      <c r="AR103" s="16" t="s">
        <v>235</v>
      </c>
      <c r="AT103" s="16" t="s">
        <v>145</v>
      </c>
      <c r="AU103" s="16" t="s">
        <v>83</v>
      </c>
      <c r="AY103" s="16" t="s">
        <v>143</v>
      </c>
      <c r="BE103" s="192">
        <f>IF(N103="základní",J103,0)</f>
        <v>0</v>
      </c>
      <c r="BF103" s="192">
        <f>IF(N103="snížená",J103,0)</f>
        <v>0</v>
      </c>
      <c r="BG103" s="192">
        <f>IF(N103="zákl. přenesená",J103,0)</f>
        <v>0</v>
      </c>
      <c r="BH103" s="192">
        <f>IF(N103="sníž. přenesená",J103,0)</f>
        <v>0</v>
      </c>
      <c r="BI103" s="192">
        <f>IF(N103="nulová",J103,0)</f>
        <v>0</v>
      </c>
      <c r="BJ103" s="16" t="s">
        <v>23</v>
      </c>
      <c r="BK103" s="192">
        <f>ROUND(I103*H103,2)</f>
        <v>0</v>
      </c>
      <c r="BL103" s="16" t="s">
        <v>235</v>
      </c>
      <c r="BM103" s="16" t="s">
        <v>1428</v>
      </c>
    </row>
    <row r="104" spans="2:65" s="1" customFormat="1" ht="20.45" customHeight="1">
      <c r="B104" s="33"/>
      <c r="C104" s="223" t="s">
        <v>8</v>
      </c>
      <c r="D104" s="223" t="s">
        <v>249</v>
      </c>
      <c r="E104" s="224" t="s">
        <v>1429</v>
      </c>
      <c r="F104" s="225" t="s">
        <v>1430</v>
      </c>
      <c r="G104" s="226" t="s">
        <v>225</v>
      </c>
      <c r="H104" s="227">
        <v>85</v>
      </c>
      <c r="I104" s="228"/>
      <c r="J104" s="229">
        <f>ROUND(I104*H104,2)</f>
        <v>0</v>
      </c>
      <c r="K104" s="225" t="s">
        <v>149</v>
      </c>
      <c r="L104" s="230"/>
      <c r="M104" s="231" t="s">
        <v>20</v>
      </c>
      <c r="N104" s="232" t="s">
        <v>46</v>
      </c>
      <c r="O104" s="34"/>
      <c r="P104" s="190">
        <f>O104*H104</f>
        <v>0</v>
      </c>
      <c r="Q104" s="190">
        <v>7.3E-05</v>
      </c>
      <c r="R104" s="190">
        <f>Q104*H104</f>
        <v>0.006205</v>
      </c>
      <c r="S104" s="190">
        <v>0</v>
      </c>
      <c r="T104" s="191">
        <f>S104*H104</f>
        <v>0</v>
      </c>
      <c r="AR104" s="16" t="s">
        <v>325</v>
      </c>
      <c r="AT104" s="16" t="s">
        <v>249</v>
      </c>
      <c r="AU104" s="16" t="s">
        <v>83</v>
      </c>
      <c r="AY104" s="16" t="s">
        <v>143</v>
      </c>
      <c r="BE104" s="192">
        <f>IF(N104="základní",J104,0)</f>
        <v>0</v>
      </c>
      <c r="BF104" s="192">
        <f>IF(N104="snížená",J104,0)</f>
        <v>0</v>
      </c>
      <c r="BG104" s="192">
        <f>IF(N104="zákl. přenesená",J104,0)</f>
        <v>0</v>
      </c>
      <c r="BH104" s="192">
        <f>IF(N104="sníž. přenesená",J104,0)</f>
        <v>0</v>
      </c>
      <c r="BI104" s="192">
        <f>IF(N104="nulová",J104,0)</f>
        <v>0</v>
      </c>
      <c r="BJ104" s="16" t="s">
        <v>23</v>
      </c>
      <c r="BK104" s="192">
        <f>ROUND(I104*H104,2)</f>
        <v>0</v>
      </c>
      <c r="BL104" s="16" t="s">
        <v>235</v>
      </c>
      <c r="BM104" s="16" t="s">
        <v>1431</v>
      </c>
    </row>
    <row r="105" spans="2:65" s="1" customFormat="1" ht="40.15" customHeight="1">
      <c r="B105" s="33"/>
      <c r="C105" s="181" t="s">
        <v>235</v>
      </c>
      <c r="D105" s="181" t="s">
        <v>145</v>
      </c>
      <c r="E105" s="182" t="s">
        <v>1432</v>
      </c>
      <c r="F105" s="183" t="s">
        <v>1433</v>
      </c>
      <c r="G105" s="184" t="s">
        <v>225</v>
      </c>
      <c r="H105" s="185">
        <v>20</v>
      </c>
      <c r="I105" s="186"/>
      <c r="J105" s="187">
        <f>ROUND(I105*H105,2)</f>
        <v>0</v>
      </c>
      <c r="K105" s="183" t="s">
        <v>149</v>
      </c>
      <c r="L105" s="53"/>
      <c r="M105" s="188" t="s">
        <v>20</v>
      </c>
      <c r="N105" s="189" t="s">
        <v>46</v>
      </c>
      <c r="O105" s="34"/>
      <c r="P105" s="190">
        <f>O105*H105</f>
        <v>0</v>
      </c>
      <c r="Q105" s="190">
        <v>0</v>
      </c>
      <c r="R105" s="190">
        <f>Q105*H105</f>
        <v>0</v>
      </c>
      <c r="S105" s="190">
        <v>0</v>
      </c>
      <c r="T105" s="191">
        <f>S105*H105</f>
        <v>0</v>
      </c>
      <c r="AR105" s="16" t="s">
        <v>235</v>
      </c>
      <c r="AT105" s="16" t="s">
        <v>145</v>
      </c>
      <c r="AU105" s="16" t="s">
        <v>83</v>
      </c>
      <c r="AY105" s="16" t="s">
        <v>143</v>
      </c>
      <c r="BE105" s="192">
        <f>IF(N105="základní",J105,0)</f>
        <v>0</v>
      </c>
      <c r="BF105" s="192">
        <f>IF(N105="snížená",J105,0)</f>
        <v>0</v>
      </c>
      <c r="BG105" s="192">
        <f>IF(N105="zákl. přenesená",J105,0)</f>
        <v>0</v>
      </c>
      <c r="BH105" s="192">
        <f>IF(N105="sníž. přenesená",J105,0)</f>
        <v>0</v>
      </c>
      <c r="BI105" s="192">
        <f>IF(N105="nulová",J105,0)</f>
        <v>0</v>
      </c>
      <c r="BJ105" s="16" t="s">
        <v>23</v>
      </c>
      <c r="BK105" s="192">
        <f>ROUND(I105*H105,2)</f>
        <v>0</v>
      </c>
      <c r="BL105" s="16" t="s">
        <v>235</v>
      </c>
      <c r="BM105" s="16" t="s">
        <v>1434</v>
      </c>
    </row>
    <row r="106" spans="2:65" s="1" customFormat="1" ht="20.45" customHeight="1">
      <c r="B106" s="33"/>
      <c r="C106" s="223" t="s">
        <v>241</v>
      </c>
      <c r="D106" s="223" t="s">
        <v>249</v>
      </c>
      <c r="E106" s="224" t="s">
        <v>1435</v>
      </c>
      <c r="F106" s="225" t="s">
        <v>1436</v>
      </c>
      <c r="G106" s="226" t="s">
        <v>225</v>
      </c>
      <c r="H106" s="227">
        <v>20</v>
      </c>
      <c r="I106" s="228"/>
      <c r="J106" s="229">
        <f>ROUND(I106*H106,2)</f>
        <v>0</v>
      </c>
      <c r="K106" s="225" t="s">
        <v>149</v>
      </c>
      <c r="L106" s="230"/>
      <c r="M106" s="231" t="s">
        <v>20</v>
      </c>
      <c r="N106" s="232" t="s">
        <v>46</v>
      </c>
      <c r="O106" s="34"/>
      <c r="P106" s="190">
        <f>O106*H106</f>
        <v>0</v>
      </c>
      <c r="Q106" s="190">
        <v>0.000193</v>
      </c>
      <c r="R106" s="190">
        <f>Q106*H106</f>
        <v>0.00386</v>
      </c>
      <c r="S106" s="190">
        <v>0</v>
      </c>
      <c r="T106" s="191">
        <f>S106*H106</f>
        <v>0</v>
      </c>
      <c r="AR106" s="16" t="s">
        <v>325</v>
      </c>
      <c r="AT106" s="16" t="s">
        <v>249</v>
      </c>
      <c r="AU106" s="16" t="s">
        <v>83</v>
      </c>
      <c r="AY106" s="16" t="s">
        <v>143</v>
      </c>
      <c r="BE106" s="192">
        <f>IF(N106="základní",J106,0)</f>
        <v>0</v>
      </c>
      <c r="BF106" s="192">
        <f>IF(N106="snížená",J106,0)</f>
        <v>0</v>
      </c>
      <c r="BG106" s="192">
        <f>IF(N106="zákl. přenesená",J106,0)</f>
        <v>0</v>
      </c>
      <c r="BH106" s="192">
        <f>IF(N106="sníž. přenesená",J106,0)</f>
        <v>0</v>
      </c>
      <c r="BI106" s="192">
        <f>IF(N106="nulová",J106,0)</f>
        <v>0</v>
      </c>
      <c r="BJ106" s="16" t="s">
        <v>23</v>
      </c>
      <c r="BK106" s="192">
        <f>ROUND(I106*H106,2)</f>
        <v>0</v>
      </c>
      <c r="BL106" s="16" t="s">
        <v>235</v>
      </c>
      <c r="BM106" s="16" t="s">
        <v>1437</v>
      </c>
    </row>
    <row r="107" spans="2:65" s="1" customFormat="1" ht="40.15" customHeight="1">
      <c r="B107" s="33"/>
      <c r="C107" s="181" t="s">
        <v>248</v>
      </c>
      <c r="D107" s="181" t="s">
        <v>145</v>
      </c>
      <c r="E107" s="182" t="s">
        <v>1438</v>
      </c>
      <c r="F107" s="183" t="s">
        <v>1439</v>
      </c>
      <c r="G107" s="184" t="s">
        <v>225</v>
      </c>
      <c r="H107" s="185">
        <v>678</v>
      </c>
      <c r="I107" s="186"/>
      <c r="J107" s="187">
        <f>ROUND(I107*H107,2)</f>
        <v>0</v>
      </c>
      <c r="K107" s="183" t="s">
        <v>149</v>
      </c>
      <c r="L107" s="53"/>
      <c r="M107" s="188" t="s">
        <v>20</v>
      </c>
      <c r="N107" s="189" t="s">
        <v>46</v>
      </c>
      <c r="O107" s="34"/>
      <c r="P107" s="190">
        <f>O107*H107</f>
        <v>0</v>
      </c>
      <c r="Q107" s="190">
        <v>0</v>
      </c>
      <c r="R107" s="190">
        <f>Q107*H107</f>
        <v>0</v>
      </c>
      <c r="S107" s="190">
        <v>0</v>
      </c>
      <c r="T107" s="191">
        <f>S107*H107</f>
        <v>0</v>
      </c>
      <c r="AR107" s="16" t="s">
        <v>235</v>
      </c>
      <c r="AT107" s="16" t="s">
        <v>145</v>
      </c>
      <c r="AU107" s="16" t="s">
        <v>83</v>
      </c>
      <c r="AY107" s="16" t="s">
        <v>143</v>
      </c>
      <c r="BE107" s="192">
        <f>IF(N107="základní",J107,0)</f>
        <v>0</v>
      </c>
      <c r="BF107" s="192">
        <f>IF(N107="snížená",J107,0)</f>
        <v>0</v>
      </c>
      <c r="BG107" s="192">
        <f>IF(N107="zákl. přenesená",J107,0)</f>
        <v>0</v>
      </c>
      <c r="BH107" s="192">
        <f>IF(N107="sníž. přenesená",J107,0)</f>
        <v>0</v>
      </c>
      <c r="BI107" s="192">
        <f>IF(N107="nulová",J107,0)</f>
        <v>0</v>
      </c>
      <c r="BJ107" s="16" t="s">
        <v>23</v>
      </c>
      <c r="BK107" s="192">
        <f>ROUND(I107*H107,2)</f>
        <v>0</v>
      </c>
      <c r="BL107" s="16" t="s">
        <v>235</v>
      </c>
      <c r="BM107" s="16" t="s">
        <v>1440</v>
      </c>
    </row>
    <row r="108" spans="2:51" s="11" customFormat="1" ht="13.5">
      <c r="B108" s="197"/>
      <c r="C108" s="198"/>
      <c r="D108" s="193" t="s">
        <v>158</v>
      </c>
      <c r="E108" s="199" t="s">
        <v>20</v>
      </c>
      <c r="F108" s="200" t="s">
        <v>1441</v>
      </c>
      <c r="G108" s="198"/>
      <c r="H108" s="201">
        <v>678</v>
      </c>
      <c r="I108" s="202"/>
      <c r="J108" s="198"/>
      <c r="K108" s="198"/>
      <c r="L108" s="203"/>
      <c r="M108" s="204"/>
      <c r="N108" s="205"/>
      <c r="O108" s="205"/>
      <c r="P108" s="205"/>
      <c r="Q108" s="205"/>
      <c r="R108" s="205"/>
      <c r="S108" s="205"/>
      <c r="T108" s="206"/>
      <c r="AT108" s="207" t="s">
        <v>158</v>
      </c>
      <c r="AU108" s="207" t="s">
        <v>83</v>
      </c>
      <c r="AV108" s="11" t="s">
        <v>83</v>
      </c>
      <c r="AW108" s="11" t="s">
        <v>38</v>
      </c>
      <c r="AX108" s="11" t="s">
        <v>23</v>
      </c>
      <c r="AY108" s="207" t="s">
        <v>143</v>
      </c>
    </row>
    <row r="109" spans="2:65" s="1" customFormat="1" ht="20.45" customHeight="1">
      <c r="B109" s="33"/>
      <c r="C109" s="223" t="s">
        <v>254</v>
      </c>
      <c r="D109" s="223" t="s">
        <v>249</v>
      </c>
      <c r="E109" s="224" t="s">
        <v>1442</v>
      </c>
      <c r="F109" s="225" t="s">
        <v>1443</v>
      </c>
      <c r="G109" s="226" t="s">
        <v>225</v>
      </c>
      <c r="H109" s="227">
        <v>35</v>
      </c>
      <c r="I109" s="228"/>
      <c r="J109" s="229">
        <f>ROUND(I109*H109,2)</f>
        <v>0</v>
      </c>
      <c r="K109" s="225" t="s">
        <v>149</v>
      </c>
      <c r="L109" s="230"/>
      <c r="M109" s="231" t="s">
        <v>20</v>
      </c>
      <c r="N109" s="232" t="s">
        <v>46</v>
      </c>
      <c r="O109" s="34"/>
      <c r="P109" s="190">
        <f>O109*H109</f>
        <v>0</v>
      </c>
      <c r="Q109" s="190">
        <v>9.7E-05</v>
      </c>
      <c r="R109" s="190">
        <f>Q109*H109</f>
        <v>0.003395</v>
      </c>
      <c r="S109" s="190">
        <v>0</v>
      </c>
      <c r="T109" s="191">
        <f>S109*H109</f>
        <v>0</v>
      </c>
      <c r="AR109" s="16" t="s">
        <v>325</v>
      </c>
      <c r="AT109" s="16" t="s">
        <v>249</v>
      </c>
      <c r="AU109" s="16" t="s">
        <v>83</v>
      </c>
      <c r="AY109" s="16" t="s">
        <v>143</v>
      </c>
      <c r="BE109" s="192">
        <f>IF(N109="základní",J109,0)</f>
        <v>0</v>
      </c>
      <c r="BF109" s="192">
        <f>IF(N109="snížená",J109,0)</f>
        <v>0</v>
      </c>
      <c r="BG109" s="192">
        <f>IF(N109="zákl. přenesená",J109,0)</f>
        <v>0</v>
      </c>
      <c r="BH109" s="192">
        <f>IF(N109="sníž. přenesená",J109,0)</f>
        <v>0</v>
      </c>
      <c r="BI109" s="192">
        <f>IF(N109="nulová",J109,0)</f>
        <v>0</v>
      </c>
      <c r="BJ109" s="16" t="s">
        <v>23</v>
      </c>
      <c r="BK109" s="192">
        <f>ROUND(I109*H109,2)</f>
        <v>0</v>
      </c>
      <c r="BL109" s="16" t="s">
        <v>235</v>
      </c>
      <c r="BM109" s="16" t="s">
        <v>1444</v>
      </c>
    </row>
    <row r="110" spans="2:65" s="1" customFormat="1" ht="20.45" customHeight="1">
      <c r="B110" s="33"/>
      <c r="C110" s="223" t="s">
        <v>260</v>
      </c>
      <c r="D110" s="223" t="s">
        <v>249</v>
      </c>
      <c r="E110" s="224" t="s">
        <v>1445</v>
      </c>
      <c r="F110" s="225" t="s">
        <v>1446</v>
      </c>
      <c r="G110" s="226" t="s">
        <v>225</v>
      </c>
      <c r="H110" s="227">
        <v>433</v>
      </c>
      <c r="I110" s="228"/>
      <c r="J110" s="229">
        <f>ROUND(I110*H110,2)</f>
        <v>0</v>
      </c>
      <c r="K110" s="225" t="s">
        <v>149</v>
      </c>
      <c r="L110" s="230"/>
      <c r="M110" s="231" t="s">
        <v>20</v>
      </c>
      <c r="N110" s="232" t="s">
        <v>46</v>
      </c>
      <c r="O110" s="34"/>
      <c r="P110" s="190">
        <f>O110*H110</f>
        <v>0</v>
      </c>
      <c r="Q110" s="190">
        <v>0.00012</v>
      </c>
      <c r="R110" s="190">
        <f>Q110*H110</f>
        <v>0.05196</v>
      </c>
      <c r="S110" s="190">
        <v>0</v>
      </c>
      <c r="T110" s="191">
        <f>S110*H110</f>
        <v>0</v>
      </c>
      <c r="AR110" s="16" t="s">
        <v>325</v>
      </c>
      <c r="AT110" s="16" t="s">
        <v>249</v>
      </c>
      <c r="AU110" s="16" t="s">
        <v>83</v>
      </c>
      <c r="AY110" s="16" t="s">
        <v>143</v>
      </c>
      <c r="BE110" s="192">
        <f>IF(N110="základní",J110,0)</f>
        <v>0</v>
      </c>
      <c r="BF110" s="192">
        <f>IF(N110="snížená",J110,0)</f>
        <v>0</v>
      </c>
      <c r="BG110" s="192">
        <f>IF(N110="zákl. přenesená",J110,0)</f>
        <v>0</v>
      </c>
      <c r="BH110" s="192">
        <f>IF(N110="sníž. přenesená",J110,0)</f>
        <v>0</v>
      </c>
      <c r="BI110" s="192">
        <f>IF(N110="nulová",J110,0)</f>
        <v>0</v>
      </c>
      <c r="BJ110" s="16" t="s">
        <v>23</v>
      </c>
      <c r="BK110" s="192">
        <f>ROUND(I110*H110,2)</f>
        <v>0</v>
      </c>
      <c r="BL110" s="16" t="s">
        <v>235</v>
      </c>
      <c r="BM110" s="16" t="s">
        <v>1447</v>
      </c>
    </row>
    <row r="111" spans="2:51" s="11" customFormat="1" ht="13.5">
      <c r="B111" s="197"/>
      <c r="C111" s="198"/>
      <c r="D111" s="193" t="s">
        <v>158</v>
      </c>
      <c r="E111" s="199" t="s">
        <v>20</v>
      </c>
      <c r="F111" s="200" t="s">
        <v>1448</v>
      </c>
      <c r="G111" s="198"/>
      <c r="H111" s="201">
        <v>433</v>
      </c>
      <c r="I111" s="202"/>
      <c r="J111" s="198"/>
      <c r="K111" s="198"/>
      <c r="L111" s="203"/>
      <c r="M111" s="204"/>
      <c r="N111" s="205"/>
      <c r="O111" s="205"/>
      <c r="P111" s="205"/>
      <c r="Q111" s="205"/>
      <c r="R111" s="205"/>
      <c r="S111" s="205"/>
      <c r="T111" s="206"/>
      <c r="AT111" s="207" t="s">
        <v>158</v>
      </c>
      <c r="AU111" s="207" t="s">
        <v>83</v>
      </c>
      <c r="AV111" s="11" t="s">
        <v>83</v>
      </c>
      <c r="AW111" s="11" t="s">
        <v>38</v>
      </c>
      <c r="AX111" s="11" t="s">
        <v>23</v>
      </c>
      <c r="AY111" s="207" t="s">
        <v>143</v>
      </c>
    </row>
    <row r="112" spans="2:65" s="1" customFormat="1" ht="20.45" customHeight="1">
      <c r="B112" s="33"/>
      <c r="C112" s="223" t="s">
        <v>7</v>
      </c>
      <c r="D112" s="223" t="s">
        <v>249</v>
      </c>
      <c r="E112" s="224" t="s">
        <v>1449</v>
      </c>
      <c r="F112" s="225" t="s">
        <v>1450</v>
      </c>
      <c r="G112" s="226" t="s">
        <v>225</v>
      </c>
      <c r="H112" s="227">
        <v>210</v>
      </c>
      <c r="I112" s="228"/>
      <c r="J112" s="229">
        <f>ROUND(I112*H112,2)</f>
        <v>0</v>
      </c>
      <c r="K112" s="225" t="s">
        <v>149</v>
      </c>
      <c r="L112" s="230"/>
      <c r="M112" s="231" t="s">
        <v>20</v>
      </c>
      <c r="N112" s="232" t="s">
        <v>46</v>
      </c>
      <c r="O112" s="34"/>
      <c r="P112" s="190">
        <f>O112*H112</f>
        <v>0</v>
      </c>
      <c r="Q112" s="190">
        <v>0.000167</v>
      </c>
      <c r="R112" s="190">
        <f>Q112*H112</f>
        <v>0.03507</v>
      </c>
      <c r="S112" s="190">
        <v>0</v>
      </c>
      <c r="T112" s="191">
        <f>S112*H112</f>
        <v>0</v>
      </c>
      <c r="AR112" s="16" t="s">
        <v>325</v>
      </c>
      <c r="AT112" s="16" t="s">
        <v>249</v>
      </c>
      <c r="AU112" s="16" t="s">
        <v>83</v>
      </c>
      <c r="AY112" s="16" t="s">
        <v>143</v>
      </c>
      <c r="BE112" s="192">
        <f>IF(N112="základní",J112,0)</f>
        <v>0</v>
      </c>
      <c r="BF112" s="192">
        <f>IF(N112="snížená",J112,0)</f>
        <v>0</v>
      </c>
      <c r="BG112" s="192">
        <f>IF(N112="zákl. přenesená",J112,0)</f>
        <v>0</v>
      </c>
      <c r="BH112" s="192">
        <f>IF(N112="sníž. přenesená",J112,0)</f>
        <v>0</v>
      </c>
      <c r="BI112" s="192">
        <f>IF(N112="nulová",J112,0)</f>
        <v>0</v>
      </c>
      <c r="BJ112" s="16" t="s">
        <v>23</v>
      </c>
      <c r="BK112" s="192">
        <f>ROUND(I112*H112,2)</f>
        <v>0</v>
      </c>
      <c r="BL112" s="16" t="s">
        <v>235</v>
      </c>
      <c r="BM112" s="16" t="s">
        <v>1451</v>
      </c>
    </row>
    <row r="113" spans="2:65" s="1" customFormat="1" ht="40.15" customHeight="1">
      <c r="B113" s="33"/>
      <c r="C113" s="181" t="s">
        <v>270</v>
      </c>
      <c r="D113" s="181" t="s">
        <v>145</v>
      </c>
      <c r="E113" s="182" t="s">
        <v>1452</v>
      </c>
      <c r="F113" s="183" t="s">
        <v>1453</v>
      </c>
      <c r="G113" s="184" t="s">
        <v>225</v>
      </c>
      <c r="H113" s="185">
        <v>87</v>
      </c>
      <c r="I113" s="186"/>
      <c r="J113" s="187">
        <f>ROUND(I113*H113,2)</f>
        <v>0</v>
      </c>
      <c r="K113" s="183" t="s">
        <v>149</v>
      </c>
      <c r="L113" s="53"/>
      <c r="M113" s="188" t="s">
        <v>20</v>
      </c>
      <c r="N113" s="189" t="s">
        <v>46</v>
      </c>
      <c r="O113" s="34"/>
      <c r="P113" s="190">
        <f>O113*H113</f>
        <v>0</v>
      </c>
      <c r="Q113" s="190">
        <v>0</v>
      </c>
      <c r="R113" s="190">
        <f>Q113*H113</f>
        <v>0</v>
      </c>
      <c r="S113" s="190">
        <v>0</v>
      </c>
      <c r="T113" s="191">
        <f>S113*H113</f>
        <v>0</v>
      </c>
      <c r="AR113" s="16" t="s">
        <v>235</v>
      </c>
      <c r="AT113" s="16" t="s">
        <v>145</v>
      </c>
      <c r="AU113" s="16" t="s">
        <v>83</v>
      </c>
      <c r="AY113" s="16" t="s">
        <v>143</v>
      </c>
      <c r="BE113" s="192">
        <f>IF(N113="základní",J113,0)</f>
        <v>0</v>
      </c>
      <c r="BF113" s="192">
        <f>IF(N113="snížená",J113,0)</f>
        <v>0</v>
      </c>
      <c r="BG113" s="192">
        <f>IF(N113="zákl. přenesená",J113,0)</f>
        <v>0</v>
      </c>
      <c r="BH113" s="192">
        <f>IF(N113="sníž. přenesená",J113,0)</f>
        <v>0</v>
      </c>
      <c r="BI113" s="192">
        <f>IF(N113="nulová",J113,0)</f>
        <v>0</v>
      </c>
      <c r="BJ113" s="16" t="s">
        <v>23</v>
      </c>
      <c r="BK113" s="192">
        <f>ROUND(I113*H113,2)</f>
        <v>0</v>
      </c>
      <c r="BL113" s="16" t="s">
        <v>235</v>
      </c>
      <c r="BM113" s="16" t="s">
        <v>1454</v>
      </c>
    </row>
    <row r="114" spans="2:65" s="1" customFormat="1" ht="20.45" customHeight="1">
      <c r="B114" s="33"/>
      <c r="C114" s="223" t="s">
        <v>277</v>
      </c>
      <c r="D114" s="223" t="s">
        <v>249</v>
      </c>
      <c r="E114" s="224" t="s">
        <v>1455</v>
      </c>
      <c r="F114" s="225" t="s">
        <v>1456</v>
      </c>
      <c r="G114" s="226" t="s">
        <v>225</v>
      </c>
      <c r="H114" s="227">
        <v>87</v>
      </c>
      <c r="I114" s="228"/>
      <c r="J114" s="229">
        <f>ROUND(I114*H114,2)</f>
        <v>0</v>
      </c>
      <c r="K114" s="225" t="s">
        <v>149</v>
      </c>
      <c r="L114" s="230"/>
      <c r="M114" s="231" t="s">
        <v>20</v>
      </c>
      <c r="N114" s="232" t="s">
        <v>46</v>
      </c>
      <c r="O114" s="34"/>
      <c r="P114" s="190">
        <f>O114*H114</f>
        <v>0</v>
      </c>
      <c r="Q114" s="190">
        <v>0.000164</v>
      </c>
      <c r="R114" s="190">
        <f>Q114*H114</f>
        <v>0.014268</v>
      </c>
      <c r="S114" s="190">
        <v>0</v>
      </c>
      <c r="T114" s="191">
        <f>S114*H114</f>
        <v>0</v>
      </c>
      <c r="AR114" s="16" t="s">
        <v>325</v>
      </c>
      <c r="AT114" s="16" t="s">
        <v>249</v>
      </c>
      <c r="AU114" s="16" t="s">
        <v>83</v>
      </c>
      <c r="AY114" s="16" t="s">
        <v>143</v>
      </c>
      <c r="BE114" s="192">
        <f>IF(N114="základní",J114,0)</f>
        <v>0</v>
      </c>
      <c r="BF114" s="192">
        <f>IF(N114="snížená",J114,0)</f>
        <v>0</v>
      </c>
      <c r="BG114" s="192">
        <f>IF(N114="zákl. přenesená",J114,0)</f>
        <v>0</v>
      </c>
      <c r="BH114" s="192">
        <f>IF(N114="sníž. přenesená",J114,0)</f>
        <v>0</v>
      </c>
      <c r="BI114" s="192">
        <f>IF(N114="nulová",J114,0)</f>
        <v>0</v>
      </c>
      <c r="BJ114" s="16" t="s">
        <v>23</v>
      </c>
      <c r="BK114" s="192">
        <f>ROUND(I114*H114,2)</f>
        <v>0</v>
      </c>
      <c r="BL114" s="16" t="s">
        <v>235</v>
      </c>
      <c r="BM114" s="16" t="s">
        <v>1457</v>
      </c>
    </row>
    <row r="115" spans="2:65" s="1" customFormat="1" ht="40.15" customHeight="1">
      <c r="B115" s="33"/>
      <c r="C115" s="181" t="s">
        <v>282</v>
      </c>
      <c r="D115" s="181" t="s">
        <v>145</v>
      </c>
      <c r="E115" s="182" t="s">
        <v>1458</v>
      </c>
      <c r="F115" s="183" t="s">
        <v>1459</v>
      </c>
      <c r="G115" s="184" t="s">
        <v>225</v>
      </c>
      <c r="H115" s="185">
        <v>5</v>
      </c>
      <c r="I115" s="186"/>
      <c r="J115" s="187">
        <f>ROUND(I115*H115,2)</f>
        <v>0</v>
      </c>
      <c r="K115" s="183" t="s">
        <v>149</v>
      </c>
      <c r="L115" s="53"/>
      <c r="M115" s="188" t="s">
        <v>20</v>
      </c>
      <c r="N115" s="189" t="s">
        <v>46</v>
      </c>
      <c r="O115" s="34"/>
      <c r="P115" s="190">
        <f>O115*H115</f>
        <v>0</v>
      </c>
      <c r="Q115" s="190">
        <v>0</v>
      </c>
      <c r="R115" s="190">
        <f>Q115*H115</f>
        <v>0</v>
      </c>
      <c r="S115" s="190">
        <v>0</v>
      </c>
      <c r="T115" s="191">
        <f>S115*H115</f>
        <v>0</v>
      </c>
      <c r="AR115" s="16" t="s">
        <v>235</v>
      </c>
      <c r="AT115" s="16" t="s">
        <v>145</v>
      </c>
      <c r="AU115" s="16" t="s">
        <v>83</v>
      </c>
      <c r="AY115" s="16" t="s">
        <v>143</v>
      </c>
      <c r="BE115" s="192">
        <f>IF(N115="základní",J115,0)</f>
        <v>0</v>
      </c>
      <c r="BF115" s="192">
        <f>IF(N115="snížená",J115,0)</f>
        <v>0</v>
      </c>
      <c r="BG115" s="192">
        <f>IF(N115="zákl. přenesená",J115,0)</f>
        <v>0</v>
      </c>
      <c r="BH115" s="192">
        <f>IF(N115="sníž. přenesená",J115,0)</f>
        <v>0</v>
      </c>
      <c r="BI115" s="192">
        <f>IF(N115="nulová",J115,0)</f>
        <v>0</v>
      </c>
      <c r="BJ115" s="16" t="s">
        <v>23</v>
      </c>
      <c r="BK115" s="192">
        <f>ROUND(I115*H115,2)</f>
        <v>0</v>
      </c>
      <c r="BL115" s="16" t="s">
        <v>235</v>
      </c>
      <c r="BM115" s="16" t="s">
        <v>1460</v>
      </c>
    </row>
    <row r="116" spans="2:65" s="1" customFormat="1" ht="20.45" customHeight="1">
      <c r="B116" s="33"/>
      <c r="C116" s="223" t="s">
        <v>287</v>
      </c>
      <c r="D116" s="223" t="s">
        <v>249</v>
      </c>
      <c r="E116" s="224" t="s">
        <v>1461</v>
      </c>
      <c r="F116" s="225" t="s">
        <v>1462</v>
      </c>
      <c r="G116" s="226" t="s">
        <v>225</v>
      </c>
      <c r="H116" s="227">
        <v>5</v>
      </c>
      <c r="I116" s="228"/>
      <c r="J116" s="229">
        <f>ROUND(I116*H116,2)</f>
        <v>0</v>
      </c>
      <c r="K116" s="225" t="s">
        <v>149</v>
      </c>
      <c r="L116" s="230"/>
      <c r="M116" s="231" t="s">
        <v>20</v>
      </c>
      <c r="N116" s="232" t="s">
        <v>46</v>
      </c>
      <c r="O116" s="34"/>
      <c r="P116" s="190">
        <f>O116*H116</f>
        <v>0</v>
      </c>
      <c r="Q116" s="190">
        <v>0.000527</v>
      </c>
      <c r="R116" s="190">
        <f>Q116*H116</f>
        <v>0.002635</v>
      </c>
      <c r="S116" s="190">
        <v>0</v>
      </c>
      <c r="T116" s="191">
        <f>S116*H116</f>
        <v>0</v>
      </c>
      <c r="AR116" s="16" t="s">
        <v>325</v>
      </c>
      <c r="AT116" s="16" t="s">
        <v>249</v>
      </c>
      <c r="AU116" s="16" t="s">
        <v>83</v>
      </c>
      <c r="AY116" s="16" t="s">
        <v>143</v>
      </c>
      <c r="BE116" s="192">
        <f>IF(N116="základní",J116,0)</f>
        <v>0</v>
      </c>
      <c r="BF116" s="192">
        <f>IF(N116="snížená",J116,0)</f>
        <v>0</v>
      </c>
      <c r="BG116" s="192">
        <f>IF(N116="zákl. přenesená",J116,0)</f>
        <v>0</v>
      </c>
      <c r="BH116" s="192">
        <f>IF(N116="sníž. přenesená",J116,0)</f>
        <v>0</v>
      </c>
      <c r="BI116" s="192">
        <f>IF(N116="nulová",J116,0)</f>
        <v>0</v>
      </c>
      <c r="BJ116" s="16" t="s">
        <v>23</v>
      </c>
      <c r="BK116" s="192">
        <f>ROUND(I116*H116,2)</f>
        <v>0</v>
      </c>
      <c r="BL116" s="16" t="s">
        <v>235</v>
      </c>
      <c r="BM116" s="16" t="s">
        <v>1463</v>
      </c>
    </row>
    <row r="117" spans="2:63" s="10" customFormat="1" ht="29.85" customHeight="1">
      <c r="B117" s="164"/>
      <c r="C117" s="165"/>
      <c r="D117" s="178" t="s">
        <v>74</v>
      </c>
      <c r="E117" s="179" t="s">
        <v>1464</v>
      </c>
      <c r="F117" s="179" t="s">
        <v>1465</v>
      </c>
      <c r="G117" s="165"/>
      <c r="H117" s="165"/>
      <c r="I117" s="168"/>
      <c r="J117" s="180">
        <f>BK117</f>
        <v>0</v>
      </c>
      <c r="K117" s="165"/>
      <c r="L117" s="170"/>
      <c r="M117" s="171"/>
      <c r="N117" s="172"/>
      <c r="O117" s="172"/>
      <c r="P117" s="173">
        <f>SUM(P118:P127)</f>
        <v>0</v>
      </c>
      <c r="Q117" s="172"/>
      <c r="R117" s="173">
        <f>SUM(R118:R127)</f>
        <v>0.00217</v>
      </c>
      <c r="S117" s="172"/>
      <c r="T117" s="174">
        <f>SUM(T118:T127)</f>
        <v>0</v>
      </c>
      <c r="AR117" s="175" t="s">
        <v>83</v>
      </c>
      <c r="AT117" s="176" t="s">
        <v>74</v>
      </c>
      <c r="AU117" s="176" t="s">
        <v>23</v>
      </c>
      <c r="AY117" s="175" t="s">
        <v>143</v>
      </c>
      <c r="BK117" s="177">
        <f>SUM(BK118:BK127)</f>
        <v>0</v>
      </c>
    </row>
    <row r="118" spans="2:65" s="1" customFormat="1" ht="28.9" customHeight="1">
      <c r="B118" s="33"/>
      <c r="C118" s="181" t="s">
        <v>293</v>
      </c>
      <c r="D118" s="181" t="s">
        <v>145</v>
      </c>
      <c r="E118" s="182" t="s">
        <v>1466</v>
      </c>
      <c r="F118" s="183" t="s">
        <v>1467</v>
      </c>
      <c r="G118" s="184" t="s">
        <v>206</v>
      </c>
      <c r="H118" s="185">
        <v>6</v>
      </c>
      <c r="I118" s="186"/>
      <c r="J118" s="187">
        <f aca="true" t="shared" si="10" ref="J118:J127">ROUND(I118*H118,2)</f>
        <v>0</v>
      </c>
      <c r="K118" s="183" t="s">
        <v>149</v>
      </c>
      <c r="L118" s="53"/>
      <c r="M118" s="188" t="s">
        <v>20</v>
      </c>
      <c r="N118" s="189" t="s">
        <v>46</v>
      </c>
      <c r="O118" s="34"/>
      <c r="P118" s="190">
        <f aca="true" t="shared" si="11" ref="P118:P127">O118*H118</f>
        <v>0</v>
      </c>
      <c r="Q118" s="190">
        <v>0</v>
      </c>
      <c r="R118" s="190">
        <f aca="true" t="shared" si="12" ref="R118:R127">Q118*H118</f>
        <v>0</v>
      </c>
      <c r="S118" s="190">
        <v>0</v>
      </c>
      <c r="T118" s="191">
        <f aca="true" t="shared" si="13" ref="T118:T127">S118*H118</f>
        <v>0</v>
      </c>
      <c r="AR118" s="16" t="s">
        <v>235</v>
      </c>
      <c r="AT118" s="16" t="s">
        <v>145</v>
      </c>
      <c r="AU118" s="16" t="s">
        <v>83</v>
      </c>
      <c r="AY118" s="16" t="s">
        <v>143</v>
      </c>
      <c r="BE118" s="192">
        <f aca="true" t="shared" si="14" ref="BE118:BE127">IF(N118="základní",J118,0)</f>
        <v>0</v>
      </c>
      <c r="BF118" s="192">
        <f aca="true" t="shared" si="15" ref="BF118:BF127">IF(N118="snížená",J118,0)</f>
        <v>0</v>
      </c>
      <c r="BG118" s="192">
        <f aca="true" t="shared" si="16" ref="BG118:BG127">IF(N118="zákl. přenesená",J118,0)</f>
        <v>0</v>
      </c>
      <c r="BH118" s="192">
        <f aca="true" t="shared" si="17" ref="BH118:BH127">IF(N118="sníž. přenesená",J118,0)</f>
        <v>0</v>
      </c>
      <c r="BI118" s="192">
        <f aca="true" t="shared" si="18" ref="BI118:BI127">IF(N118="nulová",J118,0)</f>
        <v>0</v>
      </c>
      <c r="BJ118" s="16" t="s">
        <v>23</v>
      </c>
      <c r="BK118" s="192">
        <f aca="true" t="shared" si="19" ref="BK118:BK127">ROUND(I118*H118,2)</f>
        <v>0</v>
      </c>
      <c r="BL118" s="16" t="s">
        <v>235</v>
      </c>
      <c r="BM118" s="16" t="s">
        <v>1468</v>
      </c>
    </row>
    <row r="119" spans="2:65" s="1" customFormat="1" ht="20.45" customHeight="1">
      <c r="B119" s="33"/>
      <c r="C119" s="223" t="s">
        <v>298</v>
      </c>
      <c r="D119" s="223" t="s">
        <v>249</v>
      </c>
      <c r="E119" s="224" t="s">
        <v>1469</v>
      </c>
      <c r="F119" s="225" t="s">
        <v>1470</v>
      </c>
      <c r="G119" s="226" t="s">
        <v>206</v>
      </c>
      <c r="H119" s="227">
        <v>6</v>
      </c>
      <c r="I119" s="228"/>
      <c r="J119" s="229">
        <f t="shared" si="10"/>
        <v>0</v>
      </c>
      <c r="K119" s="225" t="s">
        <v>149</v>
      </c>
      <c r="L119" s="230"/>
      <c r="M119" s="231" t="s">
        <v>20</v>
      </c>
      <c r="N119" s="232" t="s">
        <v>46</v>
      </c>
      <c r="O119" s="34"/>
      <c r="P119" s="190">
        <f t="shared" si="11"/>
        <v>0</v>
      </c>
      <c r="Q119" s="190">
        <v>5E-05</v>
      </c>
      <c r="R119" s="190">
        <f t="shared" si="12"/>
        <v>0.00030000000000000003</v>
      </c>
      <c r="S119" s="190">
        <v>0</v>
      </c>
      <c r="T119" s="191">
        <f t="shared" si="13"/>
        <v>0</v>
      </c>
      <c r="AR119" s="16" t="s">
        <v>325</v>
      </c>
      <c r="AT119" s="16" t="s">
        <v>249</v>
      </c>
      <c r="AU119" s="16" t="s">
        <v>83</v>
      </c>
      <c r="AY119" s="16" t="s">
        <v>143</v>
      </c>
      <c r="BE119" s="192">
        <f t="shared" si="14"/>
        <v>0</v>
      </c>
      <c r="BF119" s="192">
        <f t="shared" si="15"/>
        <v>0</v>
      </c>
      <c r="BG119" s="192">
        <f t="shared" si="16"/>
        <v>0</v>
      </c>
      <c r="BH119" s="192">
        <f t="shared" si="17"/>
        <v>0</v>
      </c>
      <c r="BI119" s="192">
        <f t="shared" si="18"/>
        <v>0</v>
      </c>
      <c r="BJ119" s="16" t="s">
        <v>23</v>
      </c>
      <c r="BK119" s="192">
        <f t="shared" si="19"/>
        <v>0</v>
      </c>
      <c r="BL119" s="16" t="s">
        <v>235</v>
      </c>
      <c r="BM119" s="16" t="s">
        <v>1471</v>
      </c>
    </row>
    <row r="120" spans="2:65" s="1" customFormat="1" ht="28.9" customHeight="1">
      <c r="B120" s="33"/>
      <c r="C120" s="181" t="s">
        <v>304</v>
      </c>
      <c r="D120" s="181" t="s">
        <v>145</v>
      </c>
      <c r="E120" s="182" t="s">
        <v>1472</v>
      </c>
      <c r="F120" s="183" t="s">
        <v>1473</v>
      </c>
      <c r="G120" s="184" t="s">
        <v>206</v>
      </c>
      <c r="H120" s="185">
        <v>12</v>
      </c>
      <c r="I120" s="186"/>
      <c r="J120" s="187">
        <f t="shared" si="10"/>
        <v>0</v>
      </c>
      <c r="K120" s="183" t="s">
        <v>149</v>
      </c>
      <c r="L120" s="53"/>
      <c r="M120" s="188" t="s">
        <v>20</v>
      </c>
      <c r="N120" s="189" t="s">
        <v>46</v>
      </c>
      <c r="O120" s="34"/>
      <c r="P120" s="190">
        <f t="shared" si="11"/>
        <v>0</v>
      </c>
      <c r="Q120" s="190">
        <v>0</v>
      </c>
      <c r="R120" s="190">
        <f t="shared" si="12"/>
        <v>0</v>
      </c>
      <c r="S120" s="190">
        <v>0</v>
      </c>
      <c r="T120" s="191">
        <f t="shared" si="13"/>
        <v>0</v>
      </c>
      <c r="AR120" s="16" t="s">
        <v>235</v>
      </c>
      <c r="AT120" s="16" t="s">
        <v>145</v>
      </c>
      <c r="AU120" s="16" t="s">
        <v>83</v>
      </c>
      <c r="AY120" s="16" t="s">
        <v>143</v>
      </c>
      <c r="BE120" s="192">
        <f t="shared" si="14"/>
        <v>0</v>
      </c>
      <c r="BF120" s="192">
        <f t="shared" si="15"/>
        <v>0</v>
      </c>
      <c r="BG120" s="192">
        <f t="shared" si="16"/>
        <v>0</v>
      </c>
      <c r="BH120" s="192">
        <f t="shared" si="17"/>
        <v>0</v>
      </c>
      <c r="BI120" s="192">
        <f t="shared" si="18"/>
        <v>0</v>
      </c>
      <c r="BJ120" s="16" t="s">
        <v>23</v>
      </c>
      <c r="BK120" s="192">
        <f t="shared" si="19"/>
        <v>0</v>
      </c>
      <c r="BL120" s="16" t="s">
        <v>235</v>
      </c>
      <c r="BM120" s="16" t="s">
        <v>1474</v>
      </c>
    </row>
    <row r="121" spans="2:65" s="1" customFormat="1" ht="20.45" customHeight="1">
      <c r="B121" s="33"/>
      <c r="C121" s="223" t="s">
        <v>310</v>
      </c>
      <c r="D121" s="223" t="s">
        <v>249</v>
      </c>
      <c r="E121" s="224" t="s">
        <v>1475</v>
      </c>
      <c r="F121" s="225" t="s">
        <v>1476</v>
      </c>
      <c r="G121" s="226" t="s">
        <v>206</v>
      </c>
      <c r="H121" s="227">
        <v>12</v>
      </c>
      <c r="I121" s="228"/>
      <c r="J121" s="229">
        <f t="shared" si="10"/>
        <v>0</v>
      </c>
      <c r="K121" s="225" t="s">
        <v>149</v>
      </c>
      <c r="L121" s="230"/>
      <c r="M121" s="231" t="s">
        <v>20</v>
      </c>
      <c r="N121" s="232" t="s">
        <v>46</v>
      </c>
      <c r="O121" s="34"/>
      <c r="P121" s="190">
        <f t="shared" si="11"/>
        <v>0</v>
      </c>
      <c r="Q121" s="190">
        <v>5E-05</v>
      </c>
      <c r="R121" s="190">
        <f t="shared" si="12"/>
        <v>0.0006000000000000001</v>
      </c>
      <c r="S121" s="190">
        <v>0</v>
      </c>
      <c r="T121" s="191">
        <f t="shared" si="13"/>
        <v>0</v>
      </c>
      <c r="AR121" s="16" t="s">
        <v>325</v>
      </c>
      <c r="AT121" s="16" t="s">
        <v>249</v>
      </c>
      <c r="AU121" s="16" t="s">
        <v>83</v>
      </c>
      <c r="AY121" s="16" t="s">
        <v>143</v>
      </c>
      <c r="BE121" s="192">
        <f t="shared" si="14"/>
        <v>0</v>
      </c>
      <c r="BF121" s="192">
        <f t="shared" si="15"/>
        <v>0</v>
      </c>
      <c r="BG121" s="192">
        <f t="shared" si="16"/>
        <v>0</v>
      </c>
      <c r="BH121" s="192">
        <f t="shared" si="17"/>
        <v>0</v>
      </c>
      <c r="BI121" s="192">
        <f t="shared" si="18"/>
        <v>0</v>
      </c>
      <c r="BJ121" s="16" t="s">
        <v>23</v>
      </c>
      <c r="BK121" s="192">
        <f t="shared" si="19"/>
        <v>0</v>
      </c>
      <c r="BL121" s="16" t="s">
        <v>235</v>
      </c>
      <c r="BM121" s="16" t="s">
        <v>1477</v>
      </c>
    </row>
    <row r="122" spans="2:65" s="1" customFormat="1" ht="40.15" customHeight="1">
      <c r="B122" s="33"/>
      <c r="C122" s="181" t="s">
        <v>315</v>
      </c>
      <c r="D122" s="181" t="s">
        <v>145</v>
      </c>
      <c r="E122" s="182" t="s">
        <v>1478</v>
      </c>
      <c r="F122" s="183" t="s">
        <v>1479</v>
      </c>
      <c r="G122" s="184" t="s">
        <v>206</v>
      </c>
      <c r="H122" s="185">
        <v>5</v>
      </c>
      <c r="I122" s="186"/>
      <c r="J122" s="187">
        <f t="shared" si="10"/>
        <v>0</v>
      </c>
      <c r="K122" s="183" t="s">
        <v>149</v>
      </c>
      <c r="L122" s="53"/>
      <c r="M122" s="188" t="s">
        <v>20</v>
      </c>
      <c r="N122" s="189" t="s">
        <v>46</v>
      </c>
      <c r="O122" s="34"/>
      <c r="P122" s="190">
        <f t="shared" si="11"/>
        <v>0</v>
      </c>
      <c r="Q122" s="190">
        <v>0</v>
      </c>
      <c r="R122" s="190">
        <f t="shared" si="12"/>
        <v>0</v>
      </c>
      <c r="S122" s="190">
        <v>0</v>
      </c>
      <c r="T122" s="191">
        <f t="shared" si="13"/>
        <v>0</v>
      </c>
      <c r="AR122" s="16" t="s">
        <v>235</v>
      </c>
      <c r="AT122" s="16" t="s">
        <v>145</v>
      </c>
      <c r="AU122" s="16" t="s">
        <v>83</v>
      </c>
      <c r="AY122" s="16" t="s">
        <v>143</v>
      </c>
      <c r="BE122" s="192">
        <f t="shared" si="14"/>
        <v>0</v>
      </c>
      <c r="BF122" s="192">
        <f t="shared" si="15"/>
        <v>0</v>
      </c>
      <c r="BG122" s="192">
        <f t="shared" si="16"/>
        <v>0</v>
      </c>
      <c r="BH122" s="192">
        <f t="shared" si="17"/>
        <v>0</v>
      </c>
      <c r="BI122" s="192">
        <f t="shared" si="18"/>
        <v>0</v>
      </c>
      <c r="BJ122" s="16" t="s">
        <v>23</v>
      </c>
      <c r="BK122" s="192">
        <f t="shared" si="19"/>
        <v>0</v>
      </c>
      <c r="BL122" s="16" t="s">
        <v>235</v>
      </c>
      <c r="BM122" s="16" t="s">
        <v>1480</v>
      </c>
    </row>
    <row r="123" spans="2:65" s="1" customFormat="1" ht="28.9" customHeight="1">
      <c r="B123" s="33"/>
      <c r="C123" s="223" t="s">
        <v>320</v>
      </c>
      <c r="D123" s="223" t="s">
        <v>249</v>
      </c>
      <c r="E123" s="224" t="s">
        <v>1481</v>
      </c>
      <c r="F123" s="225" t="s">
        <v>1482</v>
      </c>
      <c r="G123" s="226" t="s">
        <v>206</v>
      </c>
      <c r="H123" s="227">
        <v>5</v>
      </c>
      <c r="I123" s="228"/>
      <c r="J123" s="229">
        <f t="shared" si="10"/>
        <v>0</v>
      </c>
      <c r="K123" s="225" t="s">
        <v>149</v>
      </c>
      <c r="L123" s="230"/>
      <c r="M123" s="231" t="s">
        <v>20</v>
      </c>
      <c r="N123" s="232" t="s">
        <v>46</v>
      </c>
      <c r="O123" s="34"/>
      <c r="P123" s="190">
        <f t="shared" si="11"/>
        <v>0</v>
      </c>
      <c r="Q123" s="190">
        <v>5.4E-05</v>
      </c>
      <c r="R123" s="190">
        <f t="shared" si="12"/>
        <v>0.00027</v>
      </c>
      <c r="S123" s="190">
        <v>0</v>
      </c>
      <c r="T123" s="191">
        <f t="shared" si="13"/>
        <v>0</v>
      </c>
      <c r="AR123" s="16" t="s">
        <v>325</v>
      </c>
      <c r="AT123" s="16" t="s">
        <v>249</v>
      </c>
      <c r="AU123" s="16" t="s">
        <v>83</v>
      </c>
      <c r="AY123" s="16" t="s">
        <v>143</v>
      </c>
      <c r="BE123" s="192">
        <f t="shared" si="14"/>
        <v>0</v>
      </c>
      <c r="BF123" s="192">
        <f t="shared" si="15"/>
        <v>0</v>
      </c>
      <c r="BG123" s="192">
        <f t="shared" si="16"/>
        <v>0</v>
      </c>
      <c r="BH123" s="192">
        <f t="shared" si="17"/>
        <v>0</v>
      </c>
      <c r="BI123" s="192">
        <f t="shared" si="18"/>
        <v>0</v>
      </c>
      <c r="BJ123" s="16" t="s">
        <v>23</v>
      </c>
      <c r="BK123" s="192">
        <f t="shared" si="19"/>
        <v>0</v>
      </c>
      <c r="BL123" s="16" t="s">
        <v>235</v>
      </c>
      <c r="BM123" s="16" t="s">
        <v>1483</v>
      </c>
    </row>
    <row r="124" spans="2:65" s="1" customFormat="1" ht="40.15" customHeight="1">
      <c r="B124" s="33"/>
      <c r="C124" s="181" t="s">
        <v>325</v>
      </c>
      <c r="D124" s="181" t="s">
        <v>145</v>
      </c>
      <c r="E124" s="182" t="s">
        <v>1484</v>
      </c>
      <c r="F124" s="183" t="s">
        <v>1485</v>
      </c>
      <c r="G124" s="184" t="s">
        <v>206</v>
      </c>
      <c r="H124" s="185">
        <v>10</v>
      </c>
      <c r="I124" s="186"/>
      <c r="J124" s="187">
        <f t="shared" si="10"/>
        <v>0</v>
      </c>
      <c r="K124" s="183" t="s">
        <v>149</v>
      </c>
      <c r="L124" s="53"/>
      <c r="M124" s="188" t="s">
        <v>20</v>
      </c>
      <c r="N124" s="189" t="s">
        <v>46</v>
      </c>
      <c r="O124" s="34"/>
      <c r="P124" s="190">
        <f t="shared" si="11"/>
        <v>0</v>
      </c>
      <c r="Q124" s="190">
        <v>0</v>
      </c>
      <c r="R124" s="190">
        <f t="shared" si="12"/>
        <v>0</v>
      </c>
      <c r="S124" s="190">
        <v>0</v>
      </c>
      <c r="T124" s="191">
        <f t="shared" si="13"/>
        <v>0</v>
      </c>
      <c r="AR124" s="16" t="s">
        <v>235</v>
      </c>
      <c r="AT124" s="16" t="s">
        <v>145</v>
      </c>
      <c r="AU124" s="16" t="s">
        <v>83</v>
      </c>
      <c r="AY124" s="16" t="s">
        <v>143</v>
      </c>
      <c r="BE124" s="192">
        <f t="shared" si="14"/>
        <v>0</v>
      </c>
      <c r="BF124" s="192">
        <f t="shared" si="15"/>
        <v>0</v>
      </c>
      <c r="BG124" s="192">
        <f t="shared" si="16"/>
        <v>0</v>
      </c>
      <c r="BH124" s="192">
        <f t="shared" si="17"/>
        <v>0</v>
      </c>
      <c r="BI124" s="192">
        <f t="shared" si="18"/>
        <v>0</v>
      </c>
      <c r="BJ124" s="16" t="s">
        <v>23</v>
      </c>
      <c r="BK124" s="192">
        <f t="shared" si="19"/>
        <v>0</v>
      </c>
      <c r="BL124" s="16" t="s">
        <v>235</v>
      </c>
      <c r="BM124" s="16" t="s">
        <v>1486</v>
      </c>
    </row>
    <row r="125" spans="2:65" s="1" customFormat="1" ht="20.45" customHeight="1">
      <c r="B125" s="33"/>
      <c r="C125" s="223" t="s">
        <v>329</v>
      </c>
      <c r="D125" s="223" t="s">
        <v>249</v>
      </c>
      <c r="E125" s="224" t="s">
        <v>1487</v>
      </c>
      <c r="F125" s="225" t="s">
        <v>1488</v>
      </c>
      <c r="G125" s="226" t="s">
        <v>206</v>
      </c>
      <c r="H125" s="227">
        <v>10</v>
      </c>
      <c r="I125" s="228"/>
      <c r="J125" s="229">
        <f t="shared" si="10"/>
        <v>0</v>
      </c>
      <c r="K125" s="225" t="s">
        <v>149</v>
      </c>
      <c r="L125" s="230"/>
      <c r="M125" s="231" t="s">
        <v>20</v>
      </c>
      <c r="N125" s="232" t="s">
        <v>46</v>
      </c>
      <c r="O125" s="34"/>
      <c r="P125" s="190">
        <f t="shared" si="11"/>
        <v>0</v>
      </c>
      <c r="Q125" s="190">
        <v>6E-05</v>
      </c>
      <c r="R125" s="190">
        <f t="shared" si="12"/>
        <v>0.0006000000000000001</v>
      </c>
      <c r="S125" s="190">
        <v>0</v>
      </c>
      <c r="T125" s="191">
        <f t="shared" si="13"/>
        <v>0</v>
      </c>
      <c r="AR125" s="16" t="s">
        <v>325</v>
      </c>
      <c r="AT125" s="16" t="s">
        <v>249</v>
      </c>
      <c r="AU125" s="16" t="s">
        <v>83</v>
      </c>
      <c r="AY125" s="16" t="s">
        <v>143</v>
      </c>
      <c r="BE125" s="192">
        <f t="shared" si="14"/>
        <v>0</v>
      </c>
      <c r="BF125" s="192">
        <f t="shared" si="15"/>
        <v>0</v>
      </c>
      <c r="BG125" s="192">
        <f t="shared" si="16"/>
        <v>0</v>
      </c>
      <c r="BH125" s="192">
        <f t="shared" si="17"/>
        <v>0</v>
      </c>
      <c r="BI125" s="192">
        <f t="shared" si="18"/>
        <v>0</v>
      </c>
      <c r="BJ125" s="16" t="s">
        <v>23</v>
      </c>
      <c r="BK125" s="192">
        <f t="shared" si="19"/>
        <v>0</v>
      </c>
      <c r="BL125" s="16" t="s">
        <v>235</v>
      </c>
      <c r="BM125" s="16" t="s">
        <v>1489</v>
      </c>
    </row>
    <row r="126" spans="2:65" s="1" customFormat="1" ht="20.45" customHeight="1">
      <c r="B126" s="33"/>
      <c r="C126" s="181" t="s">
        <v>333</v>
      </c>
      <c r="D126" s="181" t="s">
        <v>145</v>
      </c>
      <c r="E126" s="182" t="s">
        <v>1490</v>
      </c>
      <c r="F126" s="183" t="s">
        <v>1491</v>
      </c>
      <c r="G126" s="184" t="s">
        <v>206</v>
      </c>
      <c r="H126" s="185">
        <v>1</v>
      </c>
      <c r="I126" s="186"/>
      <c r="J126" s="187">
        <f t="shared" si="10"/>
        <v>0</v>
      </c>
      <c r="K126" s="183" t="s">
        <v>149</v>
      </c>
      <c r="L126" s="53"/>
      <c r="M126" s="188" t="s">
        <v>20</v>
      </c>
      <c r="N126" s="189" t="s">
        <v>46</v>
      </c>
      <c r="O126" s="34"/>
      <c r="P126" s="190">
        <f t="shared" si="11"/>
        <v>0</v>
      </c>
      <c r="Q126" s="190">
        <v>0</v>
      </c>
      <c r="R126" s="190">
        <f t="shared" si="12"/>
        <v>0</v>
      </c>
      <c r="S126" s="190">
        <v>0</v>
      </c>
      <c r="T126" s="191">
        <f t="shared" si="13"/>
        <v>0</v>
      </c>
      <c r="AR126" s="16" t="s">
        <v>235</v>
      </c>
      <c r="AT126" s="16" t="s">
        <v>145</v>
      </c>
      <c r="AU126" s="16" t="s">
        <v>83</v>
      </c>
      <c r="AY126" s="16" t="s">
        <v>143</v>
      </c>
      <c r="BE126" s="192">
        <f t="shared" si="14"/>
        <v>0</v>
      </c>
      <c r="BF126" s="192">
        <f t="shared" si="15"/>
        <v>0</v>
      </c>
      <c r="BG126" s="192">
        <f t="shared" si="16"/>
        <v>0</v>
      </c>
      <c r="BH126" s="192">
        <f t="shared" si="17"/>
        <v>0</v>
      </c>
      <c r="BI126" s="192">
        <f t="shared" si="18"/>
        <v>0</v>
      </c>
      <c r="BJ126" s="16" t="s">
        <v>23</v>
      </c>
      <c r="BK126" s="192">
        <f t="shared" si="19"/>
        <v>0</v>
      </c>
      <c r="BL126" s="16" t="s">
        <v>235</v>
      </c>
      <c r="BM126" s="16" t="s">
        <v>1492</v>
      </c>
    </row>
    <row r="127" spans="2:65" s="1" customFormat="1" ht="20.45" customHeight="1">
      <c r="B127" s="33"/>
      <c r="C127" s="223" t="s">
        <v>338</v>
      </c>
      <c r="D127" s="223" t="s">
        <v>249</v>
      </c>
      <c r="E127" s="224" t="s">
        <v>1493</v>
      </c>
      <c r="F127" s="225" t="s">
        <v>1494</v>
      </c>
      <c r="G127" s="226" t="s">
        <v>206</v>
      </c>
      <c r="H127" s="227">
        <v>1</v>
      </c>
      <c r="I127" s="228"/>
      <c r="J127" s="229">
        <f t="shared" si="10"/>
        <v>0</v>
      </c>
      <c r="K127" s="225" t="s">
        <v>20</v>
      </c>
      <c r="L127" s="230"/>
      <c r="M127" s="231" t="s">
        <v>20</v>
      </c>
      <c r="N127" s="232" t="s">
        <v>46</v>
      </c>
      <c r="O127" s="34"/>
      <c r="P127" s="190">
        <f t="shared" si="11"/>
        <v>0</v>
      </c>
      <c r="Q127" s="190">
        <v>0.0004</v>
      </c>
      <c r="R127" s="190">
        <f t="shared" si="12"/>
        <v>0.0004</v>
      </c>
      <c r="S127" s="190">
        <v>0</v>
      </c>
      <c r="T127" s="191">
        <f t="shared" si="13"/>
        <v>0</v>
      </c>
      <c r="AR127" s="16" t="s">
        <v>325</v>
      </c>
      <c r="AT127" s="16" t="s">
        <v>249</v>
      </c>
      <c r="AU127" s="16" t="s">
        <v>83</v>
      </c>
      <c r="AY127" s="16" t="s">
        <v>143</v>
      </c>
      <c r="BE127" s="192">
        <f t="shared" si="14"/>
        <v>0</v>
      </c>
      <c r="BF127" s="192">
        <f t="shared" si="15"/>
        <v>0</v>
      </c>
      <c r="BG127" s="192">
        <f t="shared" si="16"/>
        <v>0</v>
      </c>
      <c r="BH127" s="192">
        <f t="shared" si="17"/>
        <v>0</v>
      </c>
      <c r="BI127" s="192">
        <f t="shared" si="18"/>
        <v>0</v>
      </c>
      <c r="BJ127" s="16" t="s">
        <v>23</v>
      </c>
      <c r="BK127" s="192">
        <f t="shared" si="19"/>
        <v>0</v>
      </c>
      <c r="BL127" s="16" t="s">
        <v>235</v>
      </c>
      <c r="BM127" s="16" t="s">
        <v>1495</v>
      </c>
    </row>
    <row r="128" spans="2:63" s="10" customFormat="1" ht="29.85" customHeight="1">
      <c r="B128" s="164"/>
      <c r="C128" s="165"/>
      <c r="D128" s="178" t="s">
        <v>74</v>
      </c>
      <c r="E128" s="179" t="s">
        <v>1496</v>
      </c>
      <c r="F128" s="179" t="s">
        <v>1497</v>
      </c>
      <c r="G128" s="165"/>
      <c r="H128" s="165"/>
      <c r="I128" s="168"/>
      <c r="J128" s="180">
        <f>BK128</f>
        <v>0</v>
      </c>
      <c r="K128" s="165"/>
      <c r="L128" s="170"/>
      <c r="M128" s="171"/>
      <c r="N128" s="172"/>
      <c r="O128" s="172"/>
      <c r="P128" s="173">
        <f>SUM(P129:P135)</f>
        <v>0</v>
      </c>
      <c r="Q128" s="172"/>
      <c r="R128" s="173">
        <f>SUM(R129:R135)</f>
        <v>0.23239999999999997</v>
      </c>
      <c r="S128" s="172"/>
      <c r="T128" s="174">
        <f>SUM(T129:T135)</f>
        <v>0</v>
      </c>
      <c r="AR128" s="175" t="s">
        <v>83</v>
      </c>
      <c r="AT128" s="176" t="s">
        <v>74</v>
      </c>
      <c r="AU128" s="176" t="s">
        <v>23</v>
      </c>
      <c r="AY128" s="175" t="s">
        <v>143</v>
      </c>
      <c r="BK128" s="177">
        <f>SUM(BK129:BK135)</f>
        <v>0</v>
      </c>
    </row>
    <row r="129" spans="2:65" s="1" customFormat="1" ht="28.9" customHeight="1">
      <c r="B129" s="33"/>
      <c r="C129" s="181" t="s">
        <v>347</v>
      </c>
      <c r="D129" s="181" t="s">
        <v>145</v>
      </c>
      <c r="E129" s="182" t="s">
        <v>1498</v>
      </c>
      <c r="F129" s="183" t="s">
        <v>1499</v>
      </c>
      <c r="G129" s="184" t="s">
        <v>206</v>
      </c>
      <c r="H129" s="185">
        <v>29</v>
      </c>
      <c r="I129" s="186"/>
      <c r="J129" s="187">
        <f aca="true" t="shared" si="20" ref="J129:J135">ROUND(I129*H129,2)</f>
        <v>0</v>
      </c>
      <c r="K129" s="183" t="s">
        <v>149</v>
      </c>
      <c r="L129" s="53"/>
      <c r="M129" s="188" t="s">
        <v>20</v>
      </c>
      <c r="N129" s="189" t="s">
        <v>46</v>
      </c>
      <c r="O129" s="34"/>
      <c r="P129" s="190">
        <f aca="true" t="shared" si="21" ref="P129:P135">O129*H129</f>
        <v>0</v>
      </c>
      <c r="Q129" s="190">
        <v>0</v>
      </c>
      <c r="R129" s="190">
        <f aca="true" t="shared" si="22" ref="R129:R135">Q129*H129</f>
        <v>0</v>
      </c>
      <c r="S129" s="190">
        <v>0</v>
      </c>
      <c r="T129" s="191">
        <f aca="true" t="shared" si="23" ref="T129:T135">S129*H129</f>
        <v>0</v>
      </c>
      <c r="AR129" s="16" t="s">
        <v>235</v>
      </c>
      <c r="AT129" s="16" t="s">
        <v>145</v>
      </c>
      <c r="AU129" s="16" t="s">
        <v>83</v>
      </c>
      <c r="AY129" s="16" t="s">
        <v>143</v>
      </c>
      <c r="BE129" s="192">
        <f aca="true" t="shared" si="24" ref="BE129:BE135">IF(N129="základní",J129,0)</f>
        <v>0</v>
      </c>
      <c r="BF129" s="192">
        <f aca="true" t="shared" si="25" ref="BF129:BF135">IF(N129="snížená",J129,0)</f>
        <v>0</v>
      </c>
      <c r="BG129" s="192">
        <f aca="true" t="shared" si="26" ref="BG129:BG135">IF(N129="zákl. přenesená",J129,0)</f>
        <v>0</v>
      </c>
      <c r="BH129" s="192">
        <f aca="true" t="shared" si="27" ref="BH129:BH135">IF(N129="sníž. přenesená",J129,0)</f>
        <v>0</v>
      </c>
      <c r="BI129" s="192">
        <f aca="true" t="shared" si="28" ref="BI129:BI135">IF(N129="nulová",J129,0)</f>
        <v>0</v>
      </c>
      <c r="BJ129" s="16" t="s">
        <v>23</v>
      </c>
      <c r="BK129" s="192">
        <f aca="true" t="shared" si="29" ref="BK129:BK135">ROUND(I129*H129,2)</f>
        <v>0</v>
      </c>
      <c r="BL129" s="16" t="s">
        <v>235</v>
      </c>
      <c r="BM129" s="16" t="s">
        <v>1500</v>
      </c>
    </row>
    <row r="130" spans="2:65" s="1" customFormat="1" ht="28.9" customHeight="1">
      <c r="B130" s="33"/>
      <c r="C130" s="223" t="s">
        <v>352</v>
      </c>
      <c r="D130" s="223" t="s">
        <v>249</v>
      </c>
      <c r="E130" s="224" t="s">
        <v>1501</v>
      </c>
      <c r="F130" s="225" t="s">
        <v>1502</v>
      </c>
      <c r="G130" s="226" t="s">
        <v>206</v>
      </c>
      <c r="H130" s="227">
        <v>29</v>
      </c>
      <c r="I130" s="228"/>
      <c r="J130" s="229">
        <f t="shared" si="20"/>
        <v>0</v>
      </c>
      <c r="K130" s="225" t="s">
        <v>149</v>
      </c>
      <c r="L130" s="230"/>
      <c r="M130" s="231" t="s">
        <v>20</v>
      </c>
      <c r="N130" s="232" t="s">
        <v>46</v>
      </c>
      <c r="O130" s="34"/>
      <c r="P130" s="190">
        <f t="shared" si="21"/>
        <v>0</v>
      </c>
      <c r="Q130" s="190">
        <v>0.0056</v>
      </c>
      <c r="R130" s="190">
        <f t="shared" si="22"/>
        <v>0.1624</v>
      </c>
      <c r="S130" s="190">
        <v>0</v>
      </c>
      <c r="T130" s="191">
        <f t="shared" si="23"/>
        <v>0</v>
      </c>
      <c r="AR130" s="16" t="s">
        <v>325</v>
      </c>
      <c r="AT130" s="16" t="s">
        <v>249</v>
      </c>
      <c r="AU130" s="16" t="s">
        <v>83</v>
      </c>
      <c r="AY130" s="16" t="s">
        <v>143</v>
      </c>
      <c r="BE130" s="192">
        <f t="shared" si="24"/>
        <v>0</v>
      </c>
      <c r="BF130" s="192">
        <f t="shared" si="25"/>
        <v>0</v>
      </c>
      <c r="BG130" s="192">
        <f t="shared" si="26"/>
        <v>0</v>
      </c>
      <c r="BH130" s="192">
        <f t="shared" si="27"/>
        <v>0</v>
      </c>
      <c r="BI130" s="192">
        <f t="shared" si="28"/>
        <v>0</v>
      </c>
      <c r="BJ130" s="16" t="s">
        <v>23</v>
      </c>
      <c r="BK130" s="192">
        <f t="shared" si="29"/>
        <v>0</v>
      </c>
      <c r="BL130" s="16" t="s">
        <v>235</v>
      </c>
      <c r="BM130" s="16" t="s">
        <v>1503</v>
      </c>
    </row>
    <row r="131" spans="2:65" s="1" customFormat="1" ht="28.9" customHeight="1">
      <c r="B131" s="33"/>
      <c r="C131" s="181" t="s">
        <v>358</v>
      </c>
      <c r="D131" s="181" t="s">
        <v>145</v>
      </c>
      <c r="E131" s="182" t="s">
        <v>1504</v>
      </c>
      <c r="F131" s="183" t="s">
        <v>1505</v>
      </c>
      <c r="G131" s="184" t="s">
        <v>206</v>
      </c>
      <c r="H131" s="185">
        <v>7</v>
      </c>
      <c r="I131" s="186"/>
      <c r="J131" s="187">
        <f t="shared" si="20"/>
        <v>0</v>
      </c>
      <c r="K131" s="183" t="s">
        <v>149</v>
      </c>
      <c r="L131" s="53"/>
      <c r="M131" s="188" t="s">
        <v>20</v>
      </c>
      <c r="N131" s="189" t="s">
        <v>46</v>
      </c>
      <c r="O131" s="34"/>
      <c r="P131" s="190">
        <f t="shared" si="21"/>
        <v>0</v>
      </c>
      <c r="Q131" s="190">
        <v>0</v>
      </c>
      <c r="R131" s="190">
        <f t="shared" si="22"/>
        <v>0</v>
      </c>
      <c r="S131" s="190">
        <v>0</v>
      </c>
      <c r="T131" s="191">
        <f t="shared" si="23"/>
        <v>0</v>
      </c>
      <c r="AR131" s="16" t="s">
        <v>235</v>
      </c>
      <c r="AT131" s="16" t="s">
        <v>145</v>
      </c>
      <c r="AU131" s="16" t="s">
        <v>83</v>
      </c>
      <c r="AY131" s="16" t="s">
        <v>143</v>
      </c>
      <c r="BE131" s="192">
        <f t="shared" si="24"/>
        <v>0</v>
      </c>
      <c r="BF131" s="192">
        <f t="shared" si="25"/>
        <v>0</v>
      </c>
      <c r="BG131" s="192">
        <f t="shared" si="26"/>
        <v>0</v>
      </c>
      <c r="BH131" s="192">
        <f t="shared" si="27"/>
        <v>0</v>
      </c>
      <c r="BI131" s="192">
        <f t="shared" si="28"/>
        <v>0</v>
      </c>
      <c r="BJ131" s="16" t="s">
        <v>23</v>
      </c>
      <c r="BK131" s="192">
        <f t="shared" si="29"/>
        <v>0</v>
      </c>
      <c r="BL131" s="16" t="s">
        <v>235</v>
      </c>
      <c r="BM131" s="16" t="s">
        <v>1506</v>
      </c>
    </row>
    <row r="132" spans="2:65" s="1" customFormat="1" ht="28.9" customHeight="1">
      <c r="B132" s="33"/>
      <c r="C132" s="223" t="s">
        <v>365</v>
      </c>
      <c r="D132" s="223" t="s">
        <v>249</v>
      </c>
      <c r="E132" s="224" t="s">
        <v>1507</v>
      </c>
      <c r="F132" s="225" t="s">
        <v>1508</v>
      </c>
      <c r="G132" s="226" t="s">
        <v>206</v>
      </c>
      <c r="H132" s="227">
        <v>7</v>
      </c>
      <c r="I132" s="228"/>
      <c r="J132" s="229">
        <f t="shared" si="20"/>
        <v>0</v>
      </c>
      <c r="K132" s="225" t="s">
        <v>149</v>
      </c>
      <c r="L132" s="230"/>
      <c r="M132" s="231" t="s">
        <v>20</v>
      </c>
      <c r="N132" s="232" t="s">
        <v>46</v>
      </c>
      <c r="O132" s="34"/>
      <c r="P132" s="190">
        <f t="shared" si="21"/>
        <v>0</v>
      </c>
      <c r="Q132" s="190">
        <v>0.0084</v>
      </c>
      <c r="R132" s="190">
        <f t="shared" si="22"/>
        <v>0.0588</v>
      </c>
      <c r="S132" s="190">
        <v>0</v>
      </c>
      <c r="T132" s="191">
        <f t="shared" si="23"/>
        <v>0</v>
      </c>
      <c r="AR132" s="16" t="s">
        <v>325</v>
      </c>
      <c r="AT132" s="16" t="s">
        <v>249</v>
      </c>
      <c r="AU132" s="16" t="s">
        <v>83</v>
      </c>
      <c r="AY132" s="16" t="s">
        <v>143</v>
      </c>
      <c r="BE132" s="192">
        <f t="shared" si="24"/>
        <v>0</v>
      </c>
      <c r="BF132" s="192">
        <f t="shared" si="25"/>
        <v>0</v>
      </c>
      <c r="BG132" s="192">
        <f t="shared" si="26"/>
        <v>0</v>
      </c>
      <c r="BH132" s="192">
        <f t="shared" si="27"/>
        <v>0</v>
      </c>
      <c r="BI132" s="192">
        <f t="shared" si="28"/>
        <v>0</v>
      </c>
      <c r="BJ132" s="16" t="s">
        <v>23</v>
      </c>
      <c r="BK132" s="192">
        <f t="shared" si="29"/>
        <v>0</v>
      </c>
      <c r="BL132" s="16" t="s">
        <v>235</v>
      </c>
      <c r="BM132" s="16" t="s">
        <v>1509</v>
      </c>
    </row>
    <row r="133" spans="2:65" s="1" customFormat="1" ht="28.9" customHeight="1">
      <c r="B133" s="33"/>
      <c r="C133" s="181" t="s">
        <v>370</v>
      </c>
      <c r="D133" s="181" t="s">
        <v>145</v>
      </c>
      <c r="E133" s="182" t="s">
        <v>1510</v>
      </c>
      <c r="F133" s="183" t="s">
        <v>1511</v>
      </c>
      <c r="G133" s="184" t="s">
        <v>206</v>
      </c>
      <c r="H133" s="185">
        <v>7</v>
      </c>
      <c r="I133" s="186"/>
      <c r="J133" s="187">
        <f t="shared" si="20"/>
        <v>0</v>
      </c>
      <c r="K133" s="183" t="s">
        <v>149</v>
      </c>
      <c r="L133" s="53"/>
      <c r="M133" s="188" t="s">
        <v>20</v>
      </c>
      <c r="N133" s="189" t="s">
        <v>46</v>
      </c>
      <c r="O133" s="34"/>
      <c r="P133" s="190">
        <f t="shared" si="21"/>
        <v>0</v>
      </c>
      <c r="Q133" s="190">
        <v>0</v>
      </c>
      <c r="R133" s="190">
        <f t="shared" si="22"/>
        <v>0</v>
      </c>
      <c r="S133" s="190">
        <v>0</v>
      </c>
      <c r="T133" s="191">
        <f t="shared" si="23"/>
        <v>0</v>
      </c>
      <c r="AR133" s="16" t="s">
        <v>235</v>
      </c>
      <c r="AT133" s="16" t="s">
        <v>145</v>
      </c>
      <c r="AU133" s="16" t="s">
        <v>83</v>
      </c>
      <c r="AY133" s="16" t="s">
        <v>143</v>
      </c>
      <c r="BE133" s="192">
        <f t="shared" si="24"/>
        <v>0</v>
      </c>
      <c r="BF133" s="192">
        <f t="shared" si="25"/>
        <v>0</v>
      </c>
      <c r="BG133" s="192">
        <f t="shared" si="26"/>
        <v>0</v>
      </c>
      <c r="BH133" s="192">
        <f t="shared" si="27"/>
        <v>0</v>
      </c>
      <c r="BI133" s="192">
        <f t="shared" si="28"/>
        <v>0</v>
      </c>
      <c r="BJ133" s="16" t="s">
        <v>23</v>
      </c>
      <c r="BK133" s="192">
        <f t="shared" si="29"/>
        <v>0</v>
      </c>
      <c r="BL133" s="16" t="s">
        <v>235</v>
      </c>
      <c r="BM133" s="16" t="s">
        <v>1512</v>
      </c>
    </row>
    <row r="134" spans="2:65" s="1" customFormat="1" ht="28.9" customHeight="1">
      <c r="B134" s="33"/>
      <c r="C134" s="223" t="s">
        <v>375</v>
      </c>
      <c r="D134" s="223" t="s">
        <v>249</v>
      </c>
      <c r="E134" s="224" t="s">
        <v>1513</v>
      </c>
      <c r="F134" s="225" t="s">
        <v>1514</v>
      </c>
      <c r="G134" s="226" t="s">
        <v>206</v>
      </c>
      <c r="H134" s="227">
        <v>7</v>
      </c>
      <c r="I134" s="228"/>
      <c r="J134" s="229">
        <f t="shared" si="20"/>
        <v>0</v>
      </c>
      <c r="K134" s="225" t="s">
        <v>20</v>
      </c>
      <c r="L134" s="230"/>
      <c r="M134" s="231" t="s">
        <v>20</v>
      </c>
      <c r="N134" s="232" t="s">
        <v>46</v>
      </c>
      <c r="O134" s="34"/>
      <c r="P134" s="190">
        <f t="shared" si="21"/>
        <v>0</v>
      </c>
      <c r="Q134" s="190">
        <v>0.0016</v>
      </c>
      <c r="R134" s="190">
        <f t="shared" si="22"/>
        <v>0.0112</v>
      </c>
      <c r="S134" s="190">
        <v>0</v>
      </c>
      <c r="T134" s="191">
        <f t="shared" si="23"/>
        <v>0</v>
      </c>
      <c r="AR134" s="16" t="s">
        <v>325</v>
      </c>
      <c r="AT134" s="16" t="s">
        <v>249</v>
      </c>
      <c r="AU134" s="16" t="s">
        <v>83</v>
      </c>
      <c r="AY134" s="16" t="s">
        <v>143</v>
      </c>
      <c r="BE134" s="192">
        <f t="shared" si="24"/>
        <v>0</v>
      </c>
      <c r="BF134" s="192">
        <f t="shared" si="25"/>
        <v>0</v>
      </c>
      <c r="BG134" s="192">
        <f t="shared" si="26"/>
        <v>0</v>
      </c>
      <c r="BH134" s="192">
        <f t="shared" si="27"/>
        <v>0</v>
      </c>
      <c r="BI134" s="192">
        <f t="shared" si="28"/>
        <v>0</v>
      </c>
      <c r="BJ134" s="16" t="s">
        <v>23</v>
      </c>
      <c r="BK134" s="192">
        <f t="shared" si="29"/>
        <v>0</v>
      </c>
      <c r="BL134" s="16" t="s">
        <v>235</v>
      </c>
      <c r="BM134" s="16" t="s">
        <v>1515</v>
      </c>
    </row>
    <row r="135" spans="2:65" s="1" customFormat="1" ht="28.9" customHeight="1">
      <c r="B135" s="33"/>
      <c r="C135" s="181" t="s">
        <v>380</v>
      </c>
      <c r="D135" s="181" t="s">
        <v>145</v>
      </c>
      <c r="E135" s="182" t="s">
        <v>1516</v>
      </c>
      <c r="F135" s="183" t="s">
        <v>1517</v>
      </c>
      <c r="G135" s="184" t="s">
        <v>501</v>
      </c>
      <c r="H135" s="185">
        <v>1</v>
      </c>
      <c r="I135" s="186"/>
      <c r="J135" s="187">
        <f t="shared" si="20"/>
        <v>0</v>
      </c>
      <c r="K135" s="183" t="s">
        <v>149</v>
      </c>
      <c r="L135" s="53"/>
      <c r="M135" s="188" t="s">
        <v>20</v>
      </c>
      <c r="N135" s="242" t="s">
        <v>46</v>
      </c>
      <c r="O135" s="240"/>
      <c r="P135" s="243">
        <f t="shared" si="21"/>
        <v>0</v>
      </c>
      <c r="Q135" s="243">
        <v>0</v>
      </c>
      <c r="R135" s="243">
        <f t="shared" si="22"/>
        <v>0</v>
      </c>
      <c r="S135" s="243">
        <v>0</v>
      </c>
      <c r="T135" s="244">
        <f t="shared" si="23"/>
        <v>0</v>
      </c>
      <c r="AR135" s="16" t="s">
        <v>235</v>
      </c>
      <c r="AT135" s="16" t="s">
        <v>145</v>
      </c>
      <c r="AU135" s="16" t="s">
        <v>83</v>
      </c>
      <c r="AY135" s="16" t="s">
        <v>143</v>
      </c>
      <c r="BE135" s="192">
        <f t="shared" si="24"/>
        <v>0</v>
      </c>
      <c r="BF135" s="192">
        <f t="shared" si="25"/>
        <v>0</v>
      </c>
      <c r="BG135" s="192">
        <f t="shared" si="26"/>
        <v>0</v>
      </c>
      <c r="BH135" s="192">
        <f t="shared" si="27"/>
        <v>0</v>
      </c>
      <c r="BI135" s="192">
        <f t="shared" si="28"/>
        <v>0</v>
      </c>
      <c r="BJ135" s="16" t="s">
        <v>23</v>
      </c>
      <c r="BK135" s="192">
        <f t="shared" si="29"/>
        <v>0</v>
      </c>
      <c r="BL135" s="16" t="s">
        <v>235</v>
      </c>
      <c r="BM135" s="16" t="s">
        <v>1518</v>
      </c>
    </row>
    <row r="136" spans="2:12" s="1" customFormat="1" ht="6.95" customHeight="1">
      <c r="B136" s="48"/>
      <c r="C136" s="49"/>
      <c r="D136" s="49"/>
      <c r="E136" s="49"/>
      <c r="F136" s="49"/>
      <c r="G136" s="49"/>
      <c r="H136" s="49"/>
      <c r="I136" s="127"/>
      <c r="J136" s="49"/>
      <c r="K136" s="49"/>
      <c r="L136" s="53"/>
    </row>
  </sheetData>
  <sheetProtection algorithmName="SHA-512" hashValue="Lu+0yYkQ8/eh6mv/PYhvmPKIcodsVyax5S++rlyIbz5xb7rD44vZESs8JIMoUY2pYWlg2xbJ4LEEzCQyr8f1wQ==" saltValue="tziZZxcgPvbURREu3Ehkng==" spinCount="100000" sheet="1" objects="1" scenarios="1" formatColumns="0" formatRows="0" sort="0" autoFilter="0"/>
  <autoFilter ref="C82:K82"/>
  <mergeCells count="9">
    <mergeCell ref="E73:H73"/>
    <mergeCell ref="E75:H75"/>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82"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R86"/>
  <sheetViews>
    <sheetView showGridLines="0" workbookViewId="0" topLeftCell="A1">
      <pane ySplit="1" topLeftCell="A17" activePane="bottomLeft" state="frozen"/>
      <selection pane="bottomLeft" activeCell="A1" sqref="A1"/>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03"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14"/>
      <c r="B1" s="248"/>
      <c r="C1" s="248"/>
      <c r="D1" s="247" t="s">
        <v>1</v>
      </c>
      <c r="E1" s="248"/>
      <c r="F1" s="249" t="s">
        <v>1538</v>
      </c>
      <c r="G1" s="374" t="s">
        <v>1539</v>
      </c>
      <c r="H1" s="374"/>
      <c r="I1" s="254"/>
      <c r="J1" s="249" t="s">
        <v>1540</v>
      </c>
      <c r="K1" s="247" t="s">
        <v>96</v>
      </c>
      <c r="L1" s="249" t="s">
        <v>1541</v>
      </c>
      <c r="M1" s="249"/>
      <c r="N1" s="249"/>
      <c r="O1" s="249"/>
      <c r="P1" s="249"/>
      <c r="Q1" s="249"/>
      <c r="R1" s="249"/>
      <c r="S1" s="249"/>
      <c r="T1" s="249"/>
      <c r="U1" s="245"/>
      <c r="V1" s="245"/>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row>
    <row r="2" spans="3:46" ht="36.95" customHeight="1">
      <c r="L2" s="334"/>
      <c r="M2" s="334"/>
      <c r="N2" s="334"/>
      <c r="O2" s="334"/>
      <c r="P2" s="334"/>
      <c r="Q2" s="334"/>
      <c r="R2" s="334"/>
      <c r="S2" s="334"/>
      <c r="T2" s="334"/>
      <c r="U2" s="334"/>
      <c r="V2" s="334"/>
      <c r="AT2" s="16" t="s">
        <v>95</v>
      </c>
    </row>
    <row r="3" spans="2:46" ht="6.95" customHeight="1">
      <c r="B3" s="17"/>
      <c r="C3" s="18"/>
      <c r="D3" s="18"/>
      <c r="E3" s="18"/>
      <c r="F3" s="18"/>
      <c r="G3" s="18"/>
      <c r="H3" s="18"/>
      <c r="I3" s="104"/>
      <c r="J3" s="18"/>
      <c r="K3" s="19"/>
      <c r="AT3" s="16" t="s">
        <v>83</v>
      </c>
    </row>
    <row r="4" spans="2:46" ht="36.95" customHeight="1">
      <c r="B4" s="20"/>
      <c r="C4" s="21"/>
      <c r="D4" s="22" t="s">
        <v>97</v>
      </c>
      <c r="E4" s="21"/>
      <c r="F4" s="21"/>
      <c r="G4" s="21"/>
      <c r="H4" s="21"/>
      <c r="I4" s="105"/>
      <c r="J4" s="21"/>
      <c r="K4" s="23"/>
      <c r="M4" s="24" t="s">
        <v>10</v>
      </c>
      <c r="AT4" s="16" t="s">
        <v>4</v>
      </c>
    </row>
    <row r="5" spans="2:11" ht="6.95" customHeight="1">
      <c r="B5" s="20"/>
      <c r="C5" s="21"/>
      <c r="D5" s="21"/>
      <c r="E5" s="21"/>
      <c r="F5" s="21"/>
      <c r="G5" s="21"/>
      <c r="H5" s="21"/>
      <c r="I5" s="105"/>
      <c r="J5" s="21"/>
      <c r="K5" s="23"/>
    </row>
    <row r="6" spans="2:11" ht="15">
      <c r="B6" s="20"/>
      <c r="C6" s="21"/>
      <c r="D6" s="29" t="s">
        <v>16</v>
      </c>
      <c r="E6" s="21"/>
      <c r="F6" s="21"/>
      <c r="G6" s="21"/>
      <c r="H6" s="21"/>
      <c r="I6" s="105"/>
      <c r="J6" s="21"/>
      <c r="K6" s="23"/>
    </row>
    <row r="7" spans="2:11" ht="20.45" customHeight="1">
      <c r="B7" s="20"/>
      <c r="C7" s="21"/>
      <c r="D7" s="21"/>
      <c r="E7" s="375" t="str">
        <f>'Rekapitulace stavby'!K6</f>
        <v>Šatny VPP Č. Lípa</v>
      </c>
      <c r="F7" s="366"/>
      <c r="G7" s="366"/>
      <c r="H7" s="366"/>
      <c r="I7" s="105"/>
      <c r="J7" s="21"/>
      <c r="K7" s="23"/>
    </row>
    <row r="8" spans="2:11" s="1" customFormat="1" ht="15">
      <c r="B8" s="33"/>
      <c r="C8" s="34"/>
      <c r="D8" s="29" t="s">
        <v>98</v>
      </c>
      <c r="E8" s="34"/>
      <c r="F8" s="34"/>
      <c r="G8" s="34"/>
      <c r="H8" s="34"/>
      <c r="I8" s="106"/>
      <c r="J8" s="34"/>
      <c r="K8" s="37"/>
    </row>
    <row r="9" spans="2:11" s="1" customFormat="1" ht="36.95" customHeight="1">
      <c r="B9" s="33"/>
      <c r="C9" s="34"/>
      <c r="D9" s="34"/>
      <c r="E9" s="376" t="s">
        <v>1519</v>
      </c>
      <c r="F9" s="350"/>
      <c r="G9" s="350"/>
      <c r="H9" s="350"/>
      <c r="I9" s="106"/>
      <c r="J9" s="34"/>
      <c r="K9" s="37"/>
    </row>
    <row r="10" spans="2:11" s="1" customFormat="1" ht="13.5">
      <c r="B10" s="33"/>
      <c r="C10" s="34"/>
      <c r="D10" s="34"/>
      <c r="E10" s="34"/>
      <c r="F10" s="34"/>
      <c r="G10" s="34"/>
      <c r="H10" s="34"/>
      <c r="I10" s="106"/>
      <c r="J10" s="34"/>
      <c r="K10" s="37"/>
    </row>
    <row r="11" spans="2:11" s="1" customFormat="1" ht="14.45" customHeight="1">
      <c r="B11" s="33"/>
      <c r="C11" s="34"/>
      <c r="D11" s="29" t="s">
        <v>19</v>
      </c>
      <c r="E11" s="34"/>
      <c r="F11" s="27" t="s">
        <v>20</v>
      </c>
      <c r="G11" s="34"/>
      <c r="H11" s="34"/>
      <c r="I11" s="107" t="s">
        <v>21</v>
      </c>
      <c r="J11" s="27" t="s">
        <v>20</v>
      </c>
      <c r="K11" s="37"/>
    </row>
    <row r="12" spans="2:11" s="1" customFormat="1" ht="14.45" customHeight="1">
      <c r="B12" s="33"/>
      <c r="C12" s="34"/>
      <c r="D12" s="29" t="s">
        <v>24</v>
      </c>
      <c r="E12" s="34"/>
      <c r="F12" s="27" t="s">
        <v>25</v>
      </c>
      <c r="G12" s="34"/>
      <c r="H12" s="34"/>
      <c r="I12" s="107" t="s">
        <v>26</v>
      </c>
      <c r="J12" s="108" t="str">
        <f>'Rekapitulace stavby'!AN8</f>
        <v>3. 10. 2016</v>
      </c>
      <c r="K12" s="37"/>
    </row>
    <row r="13" spans="2:11" s="1" customFormat="1" ht="10.9" customHeight="1">
      <c r="B13" s="33"/>
      <c r="C13" s="34"/>
      <c r="D13" s="34"/>
      <c r="E13" s="34"/>
      <c r="F13" s="34"/>
      <c r="G13" s="34"/>
      <c r="H13" s="34"/>
      <c r="I13" s="106"/>
      <c r="J13" s="34"/>
      <c r="K13" s="37"/>
    </row>
    <row r="14" spans="2:11" s="1" customFormat="1" ht="14.45" customHeight="1">
      <c r="B14" s="33"/>
      <c r="C14" s="34"/>
      <c r="D14" s="29" t="s">
        <v>30</v>
      </c>
      <c r="E14" s="34"/>
      <c r="F14" s="34"/>
      <c r="G14" s="34"/>
      <c r="H14" s="34"/>
      <c r="I14" s="107" t="s">
        <v>31</v>
      </c>
      <c r="J14" s="27" t="s">
        <v>20</v>
      </c>
      <c r="K14" s="37"/>
    </row>
    <row r="15" spans="2:11" s="1" customFormat="1" ht="18" customHeight="1">
      <c r="B15" s="33"/>
      <c r="C15" s="34"/>
      <c r="D15" s="34"/>
      <c r="E15" s="27" t="s">
        <v>32</v>
      </c>
      <c r="F15" s="34"/>
      <c r="G15" s="34"/>
      <c r="H15" s="34"/>
      <c r="I15" s="107" t="s">
        <v>33</v>
      </c>
      <c r="J15" s="27" t="s">
        <v>20</v>
      </c>
      <c r="K15" s="37"/>
    </row>
    <row r="16" spans="2:11" s="1" customFormat="1" ht="6.95" customHeight="1">
      <c r="B16" s="33"/>
      <c r="C16" s="34"/>
      <c r="D16" s="34"/>
      <c r="E16" s="34"/>
      <c r="F16" s="34"/>
      <c r="G16" s="34"/>
      <c r="H16" s="34"/>
      <c r="I16" s="106"/>
      <c r="J16" s="34"/>
      <c r="K16" s="37"/>
    </row>
    <row r="17" spans="2:11" s="1" customFormat="1" ht="14.45" customHeight="1">
      <c r="B17" s="33"/>
      <c r="C17" s="34"/>
      <c r="D17" s="29" t="s">
        <v>34</v>
      </c>
      <c r="E17" s="34"/>
      <c r="F17" s="34"/>
      <c r="G17" s="34"/>
      <c r="H17" s="34"/>
      <c r="I17" s="107" t="s">
        <v>31</v>
      </c>
      <c r="J17" s="27" t="str">
        <f>IF('Rekapitulace stavby'!AN13="Vyplň údaj","",IF('Rekapitulace stavby'!AN13="","",'Rekapitulace stavby'!AN13))</f>
        <v/>
      </c>
      <c r="K17" s="37"/>
    </row>
    <row r="18" spans="2:11" s="1" customFormat="1" ht="18" customHeight="1">
      <c r="B18" s="33"/>
      <c r="C18" s="34"/>
      <c r="D18" s="34"/>
      <c r="E18" s="27" t="str">
        <f>IF('Rekapitulace stavby'!E14="Vyplň údaj","",IF('Rekapitulace stavby'!E14="","",'Rekapitulace stavby'!E14))</f>
        <v/>
      </c>
      <c r="F18" s="34"/>
      <c r="G18" s="34"/>
      <c r="H18" s="34"/>
      <c r="I18" s="107" t="s">
        <v>33</v>
      </c>
      <c r="J18" s="27" t="str">
        <f>IF('Rekapitulace stavby'!AN14="Vyplň údaj","",IF('Rekapitulace stavby'!AN14="","",'Rekapitulace stavby'!AN14))</f>
        <v/>
      </c>
      <c r="K18" s="37"/>
    </row>
    <row r="19" spans="2:11" s="1" customFormat="1" ht="6.95" customHeight="1">
      <c r="B19" s="33"/>
      <c r="C19" s="34"/>
      <c r="D19" s="34"/>
      <c r="E19" s="34"/>
      <c r="F19" s="34"/>
      <c r="G19" s="34"/>
      <c r="H19" s="34"/>
      <c r="I19" s="106"/>
      <c r="J19" s="34"/>
      <c r="K19" s="37"/>
    </row>
    <row r="20" spans="2:11" s="1" customFormat="1" ht="14.45" customHeight="1">
      <c r="B20" s="33"/>
      <c r="C20" s="34"/>
      <c r="D20" s="29" t="s">
        <v>36</v>
      </c>
      <c r="E20" s="34"/>
      <c r="F20" s="34"/>
      <c r="G20" s="34"/>
      <c r="H20" s="34"/>
      <c r="I20" s="107" t="s">
        <v>31</v>
      </c>
      <c r="J20" s="27" t="str">
        <f>IF('Rekapitulace stavby'!AN16="","",'Rekapitulace stavby'!AN16)</f>
        <v/>
      </c>
      <c r="K20" s="37"/>
    </row>
    <row r="21" spans="2:11" s="1" customFormat="1" ht="18" customHeight="1">
      <c r="B21" s="33"/>
      <c r="C21" s="34"/>
      <c r="D21" s="34"/>
      <c r="E21" s="27" t="str">
        <f>IF('Rekapitulace stavby'!E17="","",'Rekapitulace stavby'!E17)</f>
        <v xml:space="preserve"> </v>
      </c>
      <c r="F21" s="34"/>
      <c r="G21" s="34"/>
      <c r="H21" s="34"/>
      <c r="I21" s="107" t="s">
        <v>33</v>
      </c>
      <c r="J21" s="27" t="str">
        <f>IF('Rekapitulace stavby'!AN17="","",'Rekapitulace stavby'!AN17)</f>
        <v/>
      </c>
      <c r="K21" s="37"/>
    </row>
    <row r="22" spans="2:11" s="1" customFormat="1" ht="6.95" customHeight="1">
      <c r="B22" s="33"/>
      <c r="C22" s="34"/>
      <c r="D22" s="34"/>
      <c r="E22" s="34"/>
      <c r="F22" s="34"/>
      <c r="G22" s="34"/>
      <c r="H22" s="34"/>
      <c r="I22" s="106"/>
      <c r="J22" s="34"/>
      <c r="K22" s="37"/>
    </row>
    <row r="23" spans="2:11" s="1" customFormat="1" ht="14.45" customHeight="1">
      <c r="B23" s="33"/>
      <c r="C23" s="34"/>
      <c r="D23" s="29" t="s">
        <v>39</v>
      </c>
      <c r="E23" s="34"/>
      <c r="F23" s="34"/>
      <c r="G23" s="34"/>
      <c r="H23" s="34"/>
      <c r="I23" s="106"/>
      <c r="J23" s="34"/>
      <c r="K23" s="37"/>
    </row>
    <row r="24" spans="2:11" s="6" customFormat="1" ht="20.45" customHeight="1">
      <c r="B24" s="109"/>
      <c r="C24" s="110"/>
      <c r="D24" s="110"/>
      <c r="E24" s="369" t="s">
        <v>20</v>
      </c>
      <c r="F24" s="377"/>
      <c r="G24" s="377"/>
      <c r="H24" s="377"/>
      <c r="I24" s="111"/>
      <c r="J24" s="110"/>
      <c r="K24" s="112"/>
    </row>
    <row r="25" spans="2:11" s="1" customFormat="1" ht="6.95" customHeight="1">
      <c r="B25" s="33"/>
      <c r="C25" s="34"/>
      <c r="D25" s="34"/>
      <c r="E25" s="34"/>
      <c r="F25" s="34"/>
      <c r="G25" s="34"/>
      <c r="H25" s="34"/>
      <c r="I25" s="106"/>
      <c r="J25" s="34"/>
      <c r="K25" s="37"/>
    </row>
    <row r="26" spans="2:11" s="1" customFormat="1" ht="6.95" customHeight="1">
      <c r="B26" s="33"/>
      <c r="C26" s="34"/>
      <c r="D26" s="78"/>
      <c r="E26" s="78"/>
      <c r="F26" s="78"/>
      <c r="G26" s="78"/>
      <c r="H26" s="78"/>
      <c r="I26" s="113"/>
      <c r="J26" s="78"/>
      <c r="K26" s="114"/>
    </row>
    <row r="27" spans="2:11" s="1" customFormat="1" ht="25.35" customHeight="1">
      <c r="B27" s="33"/>
      <c r="C27" s="34"/>
      <c r="D27" s="115" t="s">
        <v>41</v>
      </c>
      <c r="E27" s="34"/>
      <c r="F27" s="34"/>
      <c r="G27" s="34"/>
      <c r="H27" s="34"/>
      <c r="I27" s="106"/>
      <c r="J27" s="116">
        <f>ROUND(J79,2)</f>
        <v>0</v>
      </c>
      <c r="K27" s="37"/>
    </row>
    <row r="28" spans="2:11" s="1" customFormat="1" ht="6.95" customHeight="1">
      <c r="B28" s="33"/>
      <c r="C28" s="34"/>
      <c r="D28" s="78"/>
      <c r="E28" s="78"/>
      <c r="F28" s="78"/>
      <c r="G28" s="78"/>
      <c r="H28" s="78"/>
      <c r="I28" s="113"/>
      <c r="J28" s="78"/>
      <c r="K28" s="114"/>
    </row>
    <row r="29" spans="2:11" s="1" customFormat="1" ht="14.45" customHeight="1">
      <c r="B29" s="33"/>
      <c r="C29" s="34"/>
      <c r="D29" s="34"/>
      <c r="E29" s="34"/>
      <c r="F29" s="38" t="s">
        <v>43</v>
      </c>
      <c r="G29" s="34"/>
      <c r="H29" s="34"/>
      <c r="I29" s="117" t="s">
        <v>42</v>
      </c>
      <c r="J29" s="38" t="s">
        <v>44</v>
      </c>
      <c r="K29" s="37"/>
    </row>
    <row r="30" spans="2:11" s="1" customFormat="1" ht="14.45" customHeight="1">
      <c r="B30" s="33"/>
      <c r="C30" s="34"/>
      <c r="D30" s="41" t="s">
        <v>45</v>
      </c>
      <c r="E30" s="41" t="s">
        <v>46</v>
      </c>
      <c r="F30" s="118">
        <f>ROUND(SUM(BE79:BE85),2)</f>
        <v>0</v>
      </c>
      <c r="G30" s="34"/>
      <c r="H30" s="34"/>
      <c r="I30" s="119">
        <v>0.21</v>
      </c>
      <c r="J30" s="118">
        <f>ROUND(ROUND((SUM(BE79:BE85)),2)*I30,2)</f>
        <v>0</v>
      </c>
      <c r="K30" s="37"/>
    </row>
    <row r="31" spans="2:11" s="1" customFormat="1" ht="14.45" customHeight="1">
      <c r="B31" s="33"/>
      <c r="C31" s="34"/>
      <c r="D31" s="34"/>
      <c r="E31" s="41" t="s">
        <v>47</v>
      </c>
      <c r="F31" s="118">
        <f>ROUND(SUM(BF79:BF85),2)</f>
        <v>0</v>
      </c>
      <c r="G31" s="34"/>
      <c r="H31" s="34"/>
      <c r="I31" s="119">
        <v>0.15</v>
      </c>
      <c r="J31" s="118">
        <f>ROUND(ROUND((SUM(BF79:BF85)),2)*I31,2)</f>
        <v>0</v>
      </c>
      <c r="K31" s="37"/>
    </row>
    <row r="32" spans="2:11" s="1" customFormat="1" ht="14.45" customHeight="1" hidden="1">
      <c r="B32" s="33"/>
      <c r="C32" s="34"/>
      <c r="D32" s="34"/>
      <c r="E32" s="41" t="s">
        <v>48</v>
      </c>
      <c r="F32" s="118">
        <f>ROUND(SUM(BG79:BG85),2)</f>
        <v>0</v>
      </c>
      <c r="G32" s="34"/>
      <c r="H32" s="34"/>
      <c r="I32" s="119">
        <v>0.21</v>
      </c>
      <c r="J32" s="118">
        <v>0</v>
      </c>
      <c r="K32" s="37"/>
    </row>
    <row r="33" spans="2:11" s="1" customFormat="1" ht="14.45" customHeight="1" hidden="1">
      <c r="B33" s="33"/>
      <c r="C33" s="34"/>
      <c r="D33" s="34"/>
      <c r="E33" s="41" t="s">
        <v>49</v>
      </c>
      <c r="F33" s="118">
        <f>ROUND(SUM(BH79:BH85),2)</f>
        <v>0</v>
      </c>
      <c r="G33" s="34"/>
      <c r="H33" s="34"/>
      <c r="I33" s="119">
        <v>0.15</v>
      </c>
      <c r="J33" s="118">
        <v>0</v>
      </c>
      <c r="K33" s="37"/>
    </row>
    <row r="34" spans="2:11" s="1" customFormat="1" ht="14.45" customHeight="1" hidden="1">
      <c r="B34" s="33"/>
      <c r="C34" s="34"/>
      <c r="D34" s="34"/>
      <c r="E34" s="41" t="s">
        <v>50</v>
      </c>
      <c r="F34" s="118">
        <f>ROUND(SUM(BI79:BI85),2)</f>
        <v>0</v>
      </c>
      <c r="G34" s="34"/>
      <c r="H34" s="34"/>
      <c r="I34" s="119">
        <v>0</v>
      </c>
      <c r="J34" s="118">
        <v>0</v>
      </c>
      <c r="K34" s="37"/>
    </row>
    <row r="35" spans="2:11" s="1" customFormat="1" ht="6.95" customHeight="1">
      <c r="B35" s="33"/>
      <c r="C35" s="34"/>
      <c r="D35" s="34"/>
      <c r="E35" s="34"/>
      <c r="F35" s="34"/>
      <c r="G35" s="34"/>
      <c r="H35" s="34"/>
      <c r="I35" s="106"/>
      <c r="J35" s="34"/>
      <c r="K35" s="37"/>
    </row>
    <row r="36" spans="2:11" s="1" customFormat="1" ht="25.35" customHeight="1">
      <c r="B36" s="33"/>
      <c r="C36" s="120"/>
      <c r="D36" s="121" t="s">
        <v>51</v>
      </c>
      <c r="E36" s="72"/>
      <c r="F36" s="72"/>
      <c r="G36" s="122" t="s">
        <v>52</v>
      </c>
      <c r="H36" s="123" t="s">
        <v>53</v>
      </c>
      <c r="I36" s="124"/>
      <c r="J36" s="125">
        <f>SUM(J27:J34)</f>
        <v>0</v>
      </c>
      <c r="K36" s="126"/>
    </row>
    <row r="37" spans="2:11" s="1" customFormat="1" ht="14.45" customHeight="1">
      <c r="B37" s="48"/>
      <c r="C37" s="49"/>
      <c r="D37" s="49"/>
      <c r="E37" s="49"/>
      <c r="F37" s="49"/>
      <c r="G37" s="49"/>
      <c r="H37" s="49"/>
      <c r="I37" s="127"/>
      <c r="J37" s="49"/>
      <c r="K37" s="50"/>
    </row>
    <row r="41" spans="2:11" s="1" customFormat="1" ht="6.95" customHeight="1">
      <c r="B41" s="128"/>
      <c r="C41" s="129"/>
      <c r="D41" s="129"/>
      <c r="E41" s="129"/>
      <c r="F41" s="129"/>
      <c r="G41" s="129"/>
      <c r="H41" s="129"/>
      <c r="I41" s="130"/>
      <c r="J41" s="129"/>
      <c r="K41" s="131"/>
    </row>
    <row r="42" spans="2:11" s="1" customFormat="1" ht="36.95" customHeight="1">
      <c r="B42" s="33"/>
      <c r="C42" s="22" t="s">
        <v>100</v>
      </c>
      <c r="D42" s="34"/>
      <c r="E42" s="34"/>
      <c r="F42" s="34"/>
      <c r="G42" s="34"/>
      <c r="H42" s="34"/>
      <c r="I42" s="106"/>
      <c r="J42" s="34"/>
      <c r="K42" s="37"/>
    </row>
    <row r="43" spans="2:11" s="1" customFormat="1" ht="6.95" customHeight="1">
      <c r="B43" s="33"/>
      <c r="C43" s="34"/>
      <c r="D43" s="34"/>
      <c r="E43" s="34"/>
      <c r="F43" s="34"/>
      <c r="G43" s="34"/>
      <c r="H43" s="34"/>
      <c r="I43" s="106"/>
      <c r="J43" s="34"/>
      <c r="K43" s="37"/>
    </row>
    <row r="44" spans="2:11" s="1" customFormat="1" ht="14.45" customHeight="1">
      <c r="B44" s="33"/>
      <c r="C44" s="29" t="s">
        <v>16</v>
      </c>
      <c r="D44" s="34"/>
      <c r="E44" s="34"/>
      <c r="F44" s="34"/>
      <c r="G44" s="34"/>
      <c r="H44" s="34"/>
      <c r="I44" s="106"/>
      <c r="J44" s="34"/>
      <c r="K44" s="37"/>
    </row>
    <row r="45" spans="2:11" s="1" customFormat="1" ht="20.45" customHeight="1">
      <c r="B45" s="33"/>
      <c r="C45" s="34"/>
      <c r="D45" s="34"/>
      <c r="E45" s="375" t="str">
        <f>E7</f>
        <v>Šatny VPP Č. Lípa</v>
      </c>
      <c r="F45" s="350"/>
      <c r="G45" s="350"/>
      <c r="H45" s="350"/>
      <c r="I45" s="106"/>
      <c r="J45" s="34"/>
      <c r="K45" s="37"/>
    </row>
    <row r="46" spans="2:11" s="1" customFormat="1" ht="14.45" customHeight="1">
      <c r="B46" s="33"/>
      <c r="C46" s="29" t="s">
        <v>98</v>
      </c>
      <c r="D46" s="34"/>
      <c r="E46" s="34"/>
      <c r="F46" s="34"/>
      <c r="G46" s="34"/>
      <c r="H46" s="34"/>
      <c r="I46" s="106"/>
      <c r="J46" s="34"/>
      <c r="K46" s="37"/>
    </row>
    <row r="47" spans="2:11" s="1" customFormat="1" ht="22.15" customHeight="1">
      <c r="B47" s="33"/>
      <c r="C47" s="34"/>
      <c r="D47" s="34"/>
      <c r="E47" s="376" t="str">
        <f>E9</f>
        <v>20161003e - VRN</v>
      </c>
      <c r="F47" s="350"/>
      <c r="G47" s="350"/>
      <c r="H47" s="350"/>
      <c r="I47" s="106"/>
      <c r="J47" s="34"/>
      <c r="K47" s="37"/>
    </row>
    <row r="48" spans="2:11" s="1" customFormat="1" ht="6.95" customHeight="1">
      <c r="B48" s="33"/>
      <c r="C48" s="34"/>
      <c r="D48" s="34"/>
      <c r="E48" s="34"/>
      <c r="F48" s="34"/>
      <c r="G48" s="34"/>
      <c r="H48" s="34"/>
      <c r="I48" s="106"/>
      <c r="J48" s="34"/>
      <c r="K48" s="37"/>
    </row>
    <row r="49" spans="2:11" s="1" customFormat="1" ht="18" customHeight="1">
      <c r="B49" s="33"/>
      <c r="C49" s="29" t="s">
        <v>24</v>
      </c>
      <c r="D49" s="34"/>
      <c r="E49" s="34"/>
      <c r="F49" s="27" t="str">
        <f>F12</f>
        <v>Č. Lípa</v>
      </c>
      <c r="G49" s="34"/>
      <c r="H49" s="34"/>
      <c r="I49" s="107" t="s">
        <v>26</v>
      </c>
      <c r="J49" s="108" t="str">
        <f>IF(J12="","",J12)</f>
        <v>3. 10. 2016</v>
      </c>
      <c r="K49" s="37"/>
    </row>
    <row r="50" spans="2:11" s="1" customFormat="1" ht="6.95" customHeight="1">
      <c r="B50" s="33"/>
      <c r="C50" s="34"/>
      <c r="D50" s="34"/>
      <c r="E50" s="34"/>
      <c r="F50" s="34"/>
      <c r="G50" s="34"/>
      <c r="H50" s="34"/>
      <c r="I50" s="106"/>
      <c r="J50" s="34"/>
      <c r="K50" s="37"/>
    </row>
    <row r="51" spans="2:11" s="1" customFormat="1" ht="15">
      <c r="B51" s="33"/>
      <c r="C51" s="29" t="s">
        <v>30</v>
      </c>
      <c r="D51" s="34"/>
      <c r="E51" s="34"/>
      <c r="F51" s="27" t="str">
        <f>E15</f>
        <v>Město Č. Lípa</v>
      </c>
      <c r="G51" s="34"/>
      <c r="H51" s="34"/>
      <c r="I51" s="107" t="s">
        <v>36</v>
      </c>
      <c r="J51" s="27" t="str">
        <f>E21</f>
        <v xml:space="preserve"> </v>
      </c>
      <c r="K51" s="37"/>
    </row>
    <row r="52" spans="2:11" s="1" customFormat="1" ht="14.45" customHeight="1">
      <c r="B52" s="33"/>
      <c r="C52" s="29" t="s">
        <v>34</v>
      </c>
      <c r="D52" s="34"/>
      <c r="E52" s="34"/>
      <c r="F52" s="27" t="str">
        <f>IF(E18="","",E18)</f>
        <v/>
      </c>
      <c r="G52" s="34"/>
      <c r="H52" s="34"/>
      <c r="I52" s="106"/>
      <c r="J52" s="34"/>
      <c r="K52" s="37"/>
    </row>
    <row r="53" spans="2:11" s="1" customFormat="1" ht="10.35" customHeight="1">
      <c r="B53" s="33"/>
      <c r="C53" s="34"/>
      <c r="D53" s="34"/>
      <c r="E53" s="34"/>
      <c r="F53" s="34"/>
      <c r="G53" s="34"/>
      <c r="H53" s="34"/>
      <c r="I53" s="106"/>
      <c r="J53" s="34"/>
      <c r="K53" s="37"/>
    </row>
    <row r="54" spans="2:11" s="1" customFormat="1" ht="29.25" customHeight="1">
      <c r="B54" s="33"/>
      <c r="C54" s="132" t="s">
        <v>101</v>
      </c>
      <c r="D54" s="120"/>
      <c r="E54" s="120"/>
      <c r="F54" s="120"/>
      <c r="G54" s="120"/>
      <c r="H54" s="120"/>
      <c r="I54" s="133"/>
      <c r="J54" s="134" t="s">
        <v>102</v>
      </c>
      <c r="K54" s="135"/>
    </row>
    <row r="55" spans="2:11" s="1" customFormat="1" ht="10.35" customHeight="1">
      <c r="B55" s="33"/>
      <c r="C55" s="34"/>
      <c r="D55" s="34"/>
      <c r="E55" s="34"/>
      <c r="F55" s="34"/>
      <c r="G55" s="34"/>
      <c r="H55" s="34"/>
      <c r="I55" s="106"/>
      <c r="J55" s="34"/>
      <c r="K55" s="37"/>
    </row>
    <row r="56" spans="2:47" s="1" customFormat="1" ht="29.25" customHeight="1">
      <c r="B56" s="33"/>
      <c r="C56" s="136" t="s">
        <v>103</v>
      </c>
      <c r="D56" s="34"/>
      <c r="E56" s="34"/>
      <c r="F56" s="34"/>
      <c r="G56" s="34"/>
      <c r="H56" s="34"/>
      <c r="I56" s="106"/>
      <c r="J56" s="116">
        <f>J79</f>
        <v>0</v>
      </c>
      <c r="K56" s="37"/>
      <c r="AU56" s="16" t="s">
        <v>104</v>
      </c>
    </row>
    <row r="57" spans="2:11" s="7" customFormat="1" ht="24.95" customHeight="1">
      <c r="B57" s="137"/>
      <c r="C57" s="138"/>
      <c r="D57" s="139" t="s">
        <v>1155</v>
      </c>
      <c r="E57" s="140"/>
      <c r="F57" s="140"/>
      <c r="G57" s="140"/>
      <c r="H57" s="140"/>
      <c r="I57" s="141"/>
      <c r="J57" s="142">
        <f>J80</f>
        <v>0</v>
      </c>
      <c r="K57" s="143"/>
    </row>
    <row r="58" spans="2:11" s="8" customFormat="1" ht="19.9" customHeight="1">
      <c r="B58" s="144"/>
      <c r="C58" s="145"/>
      <c r="D58" s="146" t="s">
        <v>1520</v>
      </c>
      <c r="E58" s="147"/>
      <c r="F58" s="147"/>
      <c r="G58" s="147"/>
      <c r="H58" s="147"/>
      <c r="I58" s="148"/>
      <c r="J58" s="149">
        <f>J81</f>
        <v>0</v>
      </c>
      <c r="K58" s="150"/>
    </row>
    <row r="59" spans="2:11" s="8" customFormat="1" ht="19.9" customHeight="1">
      <c r="B59" s="144"/>
      <c r="C59" s="145"/>
      <c r="D59" s="146" t="s">
        <v>1521</v>
      </c>
      <c r="E59" s="147"/>
      <c r="F59" s="147"/>
      <c r="G59" s="147"/>
      <c r="H59" s="147"/>
      <c r="I59" s="148"/>
      <c r="J59" s="149">
        <f>J84</f>
        <v>0</v>
      </c>
      <c r="K59" s="150"/>
    </row>
    <row r="60" spans="2:11" s="1" customFormat="1" ht="21.75" customHeight="1">
      <c r="B60" s="33"/>
      <c r="C60" s="34"/>
      <c r="D60" s="34"/>
      <c r="E60" s="34"/>
      <c r="F60" s="34"/>
      <c r="G60" s="34"/>
      <c r="H60" s="34"/>
      <c r="I60" s="106"/>
      <c r="J60" s="34"/>
      <c r="K60" s="37"/>
    </row>
    <row r="61" spans="2:11" s="1" customFormat="1" ht="6.95" customHeight="1">
      <c r="B61" s="48"/>
      <c r="C61" s="49"/>
      <c r="D61" s="49"/>
      <c r="E61" s="49"/>
      <c r="F61" s="49"/>
      <c r="G61" s="49"/>
      <c r="H61" s="49"/>
      <c r="I61" s="127"/>
      <c r="J61" s="49"/>
      <c r="K61" s="50"/>
    </row>
    <row r="65" spans="2:12" s="1" customFormat="1" ht="6.95" customHeight="1">
      <c r="B65" s="51"/>
      <c r="C65" s="52"/>
      <c r="D65" s="52"/>
      <c r="E65" s="52"/>
      <c r="F65" s="52"/>
      <c r="G65" s="52"/>
      <c r="H65" s="52"/>
      <c r="I65" s="130"/>
      <c r="J65" s="52"/>
      <c r="K65" s="52"/>
      <c r="L65" s="53"/>
    </row>
    <row r="66" spans="2:12" s="1" customFormat="1" ht="36.95" customHeight="1">
      <c r="B66" s="33"/>
      <c r="C66" s="54" t="s">
        <v>127</v>
      </c>
      <c r="D66" s="55"/>
      <c r="E66" s="55"/>
      <c r="F66" s="55"/>
      <c r="G66" s="55"/>
      <c r="H66" s="55"/>
      <c r="I66" s="151"/>
      <c r="J66" s="55"/>
      <c r="K66" s="55"/>
      <c r="L66" s="53"/>
    </row>
    <row r="67" spans="2:12" s="1" customFormat="1" ht="6.95" customHeight="1">
      <c r="B67" s="33"/>
      <c r="C67" s="55"/>
      <c r="D67" s="55"/>
      <c r="E67" s="55"/>
      <c r="F67" s="55"/>
      <c r="G67" s="55"/>
      <c r="H67" s="55"/>
      <c r="I67" s="151"/>
      <c r="J67" s="55"/>
      <c r="K67" s="55"/>
      <c r="L67" s="53"/>
    </row>
    <row r="68" spans="2:12" s="1" customFormat="1" ht="14.45" customHeight="1">
      <c r="B68" s="33"/>
      <c r="C68" s="57" t="s">
        <v>16</v>
      </c>
      <c r="D68" s="55"/>
      <c r="E68" s="55"/>
      <c r="F68" s="55"/>
      <c r="G68" s="55"/>
      <c r="H68" s="55"/>
      <c r="I68" s="151"/>
      <c r="J68" s="55"/>
      <c r="K68" s="55"/>
      <c r="L68" s="53"/>
    </row>
    <row r="69" spans="2:12" s="1" customFormat="1" ht="20.45" customHeight="1">
      <c r="B69" s="33"/>
      <c r="C69" s="55"/>
      <c r="D69" s="55"/>
      <c r="E69" s="373" t="str">
        <f>E7</f>
        <v>Šatny VPP Č. Lípa</v>
      </c>
      <c r="F69" s="343"/>
      <c r="G69" s="343"/>
      <c r="H69" s="343"/>
      <c r="I69" s="151"/>
      <c r="J69" s="55"/>
      <c r="K69" s="55"/>
      <c r="L69" s="53"/>
    </row>
    <row r="70" spans="2:12" s="1" customFormat="1" ht="14.45" customHeight="1">
      <c r="B70" s="33"/>
      <c r="C70" s="57" t="s">
        <v>98</v>
      </c>
      <c r="D70" s="55"/>
      <c r="E70" s="55"/>
      <c r="F70" s="55"/>
      <c r="G70" s="55"/>
      <c r="H70" s="55"/>
      <c r="I70" s="151"/>
      <c r="J70" s="55"/>
      <c r="K70" s="55"/>
      <c r="L70" s="53"/>
    </row>
    <row r="71" spans="2:12" s="1" customFormat="1" ht="22.15" customHeight="1">
      <c r="B71" s="33"/>
      <c r="C71" s="55"/>
      <c r="D71" s="55"/>
      <c r="E71" s="340" t="str">
        <f>E9</f>
        <v>20161003e - VRN</v>
      </c>
      <c r="F71" s="343"/>
      <c r="G71" s="343"/>
      <c r="H71" s="343"/>
      <c r="I71" s="151"/>
      <c r="J71" s="55"/>
      <c r="K71" s="55"/>
      <c r="L71" s="53"/>
    </row>
    <row r="72" spans="2:12" s="1" customFormat="1" ht="6.95" customHeight="1">
      <c r="B72" s="33"/>
      <c r="C72" s="55"/>
      <c r="D72" s="55"/>
      <c r="E72" s="55"/>
      <c r="F72" s="55"/>
      <c r="G72" s="55"/>
      <c r="H72" s="55"/>
      <c r="I72" s="151"/>
      <c r="J72" s="55"/>
      <c r="K72" s="55"/>
      <c r="L72" s="53"/>
    </row>
    <row r="73" spans="2:12" s="1" customFormat="1" ht="18" customHeight="1">
      <c r="B73" s="33"/>
      <c r="C73" s="57" t="s">
        <v>24</v>
      </c>
      <c r="D73" s="55"/>
      <c r="E73" s="55"/>
      <c r="F73" s="152" t="str">
        <f>F12</f>
        <v>Č. Lípa</v>
      </c>
      <c r="G73" s="55"/>
      <c r="H73" s="55"/>
      <c r="I73" s="153" t="s">
        <v>26</v>
      </c>
      <c r="J73" s="65" t="str">
        <f>IF(J12="","",J12)</f>
        <v>3. 10. 2016</v>
      </c>
      <c r="K73" s="55"/>
      <c r="L73" s="53"/>
    </row>
    <row r="74" spans="2:12" s="1" customFormat="1" ht="6.95" customHeight="1">
      <c r="B74" s="33"/>
      <c r="C74" s="55"/>
      <c r="D74" s="55"/>
      <c r="E74" s="55"/>
      <c r="F74" s="55"/>
      <c r="G74" s="55"/>
      <c r="H74" s="55"/>
      <c r="I74" s="151"/>
      <c r="J74" s="55"/>
      <c r="K74" s="55"/>
      <c r="L74" s="53"/>
    </row>
    <row r="75" spans="2:12" s="1" customFormat="1" ht="15">
      <c r="B75" s="33"/>
      <c r="C75" s="57" t="s">
        <v>30</v>
      </c>
      <c r="D75" s="55"/>
      <c r="E75" s="55"/>
      <c r="F75" s="152" t="str">
        <f>E15</f>
        <v>Město Č. Lípa</v>
      </c>
      <c r="G75" s="55"/>
      <c r="H75" s="55"/>
      <c r="I75" s="153" t="s">
        <v>36</v>
      </c>
      <c r="J75" s="152" t="str">
        <f>E21</f>
        <v xml:space="preserve"> </v>
      </c>
      <c r="K75" s="55"/>
      <c r="L75" s="53"/>
    </row>
    <row r="76" spans="2:12" s="1" customFormat="1" ht="14.45" customHeight="1">
      <c r="B76" s="33"/>
      <c r="C76" s="57" t="s">
        <v>34</v>
      </c>
      <c r="D76" s="55"/>
      <c r="E76" s="55"/>
      <c r="F76" s="152" t="str">
        <f>IF(E18="","",E18)</f>
        <v/>
      </c>
      <c r="G76" s="55"/>
      <c r="H76" s="55"/>
      <c r="I76" s="151"/>
      <c r="J76" s="55"/>
      <c r="K76" s="55"/>
      <c r="L76" s="53"/>
    </row>
    <row r="77" spans="2:12" s="1" customFormat="1" ht="10.35" customHeight="1">
      <c r="B77" s="33"/>
      <c r="C77" s="55"/>
      <c r="D77" s="55"/>
      <c r="E77" s="55"/>
      <c r="F77" s="55"/>
      <c r="G77" s="55"/>
      <c r="H77" s="55"/>
      <c r="I77" s="151"/>
      <c r="J77" s="55"/>
      <c r="K77" s="55"/>
      <c r="L77" s="53"/>
    </row>
    <row r="78" spans="2:20" s="9" customFormat="1" ht="29.25" customHeight="1">
      <c r="B78" s="154"/>
      <c r="C78" s="155" t="s">
        <v>128</v>
      </c>
      <c r="D78" s="156" t="s">
        <v>60</v>
      </c>
      <c r="E78" s="156" t="s">
        <v>56</v>
      </c>
      <c r="F78" s="156" t="s">
        <v>129</v>
      </c>
      <c r="G78" s="156" t="s">
        <v>130</v>
      </c>
      <c r="H78" s="156" t="s">
        <v>131</v>
      </c>
      <c r="I78" s="157" t="s">
        <v>132</v>
      </c>
      <c r="J78" s="156" t="s">
        <v>102</v>
      </c>
      <c r="K78" s="158" t="s">
        <v>133</v>
      </c>
      <c r="L78" s="159"/>
      <c r="M78" s="74" t="s">
        <v>134</v>
      </c>
      <c r="N78" s="75" t="s">
        <v>45</v>
      </c>
      <c r="O78" s="75" t="s">
        <v>135</v>
      </c>
      <c r="P78" s="75" t="s">
        <v>136</v>
      </c>
      <c r="Q78" s="75" t="s">
        <v>137</v>
      </c>
      <c r="R78" s="75" t="s">
        <v>138</v>
      </c>
      <c r="S78" s="75" t="s">
        <v>139</v>
      </c>
      <c r="T78" s="76" t="s">
        <v>140</v>
      </c>
    </row>
    <row r="79" spans="2:63" s="1" customFormat="1" ht="29.25" customHeight="1">
      <c r="B79" s="33"/>
      <c r="C79" s="80" t="s">
        <v>103</v>
      </c>
      <c r="D79" s="55"/>
      <c r="E79" s="55"/>
      <c r="F79" s="55"/>
      <c r="G79" s="55"/>
      <c r="H79" s="55"/>
      <c r="I79" s="151"/>
      <c r="J79" s="160">
        <f>BK79</f>
        <v>0</v>
      </c>
      <c r="K79" s="55"/>
      <c r="L79" s="53"/>
      <c r="M79" s="77"/>
      <c r="N79" s="78"/>
      <c r="O79" s="78"/>
      <c r="P79" s="161">
        <f>P80</f>
        <v>0</v>
      </c>
      <c r="Q79" s="78"/>
      <c r="R79" s="161">
        <f>R80</f>
        <v>0</v>
      </c>
      <c r="S79" s="78"/>
      <c r="T79" s="162">
        <f>T80</f>
        <v>0</v>
      </c>
      <c r="AT79" s="16" t="s">
        <v>74</v>
      </c>
      <c r="AU79" s="16" t="s">
        <v>104</v>
      </c>
      <c r="BK79" s="163">
        <f>BK80</f>
        <v>0</v>
      </c>
    </row>
    <row r="80" spans="2:63" s="10" customFormat="1" ht="37.35" customHeight="1">
      <c r="B80" s="164"/>
      <c r="C80" s="165"/>
      <c r="D80" s="166" t="s">
        <v>74</v>
      </c>
      <c r="E80" s="167" t="s">
        <v>94</v>
      </c>
      <c r="F80" s="167" t="s">
        <v>1361</v>
      </c>
      <c r="G80" s="165"/>
      <c r="H80" s="165"/>
      <c r="I80" s="168"/>
      <c r="J80" s="169">
        <f>BK80</f>
        <v>0</v>
      </c>
      <c r="K80" s="165"/>
      <c r="L80" s="170"/>
      <c r="M80" s="171"/>
      <c r="N80" s="172"/>
      <c r="O80" s="172"/>
      <c r="P80" s="173">
        <f>P81+P84</f>
        <v>0</v>
      </c>
      <c r="Q80" s="172"/>
      <c r="R80" s="173">
        <f>R81+R84</f>
        <v>0</v>
      </c>
      <c r="S80" s="172"/>
      <c r="T80" s="174">
        <f>T81+T84</f>
        <v>0</v>
      </c>
      <c r="AR80" s="175" t="s">
        <v>172</v>
      </c>
      <c r="AT80" s="176" t="s">
        <v>74</v>
      </c>
      <c r="AU80" s="176" t="s">
        <v>75</v>
      </c>
      <c r="AY80" s="175" t="s">
        <v>143</v>
      </c>
      <c r="BK80" s="177">
        <f>BK81+BK84</f>
        <v>0</v>
      </c>
    </row>
    <row r="81" spans="2:63" s="10" customFormat="1" ht="19.9" customHeight="1">
      <c r="B81" s="164"/>
      <c r="C81" s="165"/>
      <c r="D81" s="178" t="s">
        <v>74</v>
      </c>
      <c r="E81" s="179" t="s">
        <v>1522</v>
      </c>
      <c r="F81" s="179" t="s">
        <v>1523</v>
      </c>
      <c r="G81" s="165"/>
      <c r="H81" s="165"/>
      <c r="I81" s="168"/>
      <c r="J81" s="180">
        <f>BK81</f>
        <v>0</v>
      </c>
      <c r="K81" s="165"/>
      <c r="L81" s="170"/>
      <c r="M81" s="171"/>
      <c r="N81" s="172"/>
      <c r="O81" s="172"/>
      <c r="P81" s="173">
        <f>SUM(P82:P83)</f>
        <v>0</v>
      </c>
      <c r="Q81" s="172"/>
      <c r="R81" s="173">
        <f>SUM(R82:R83)</f>
        <v>0</v>
      </c>
      <c r="S81" s="172"/>
      <c r="T81" s="174">
        <f>SUM(T82:T83)</f>
        <v>0</v>
      </c>
      <c r="AR81" s="175" t="s">
        <v>172</v>
      </c>
      <c r="AT81" s="176" t="s">
        <v>74</v>
      </c>
      <c r="AU81" s="176" t="s">
        <v>23</v>
      </c>
      <c r="AY81" s="175" t="s">
        <v>143</v>
      </c>
      <c r="BK81" s="177">
        <f>SUM(BK82:BK83)</f>
        <v>0</v>
      </c>
    </row>
    <row r="82" spans="2:65" s="1" customFormat="1" ht="20.45" customHeight="1">
      <c r="B82" s="33"/>
      <c r="C82" s="181" t="s">
        <v>23</v>
      </c>
      <c r="D82" s="181" t="s">
        <v>145</v>
      </c>
      <c r="E82" s="182" t="s">
        <v>1524</v>
      </c>
      <c r="F82" s="183" t="s">
        <v>1525</v>
      </c>
      <c r="G82" s="184" t="s">
        <v>501</v>
      </c>
      <c r="H82" s="185">
        <v>1</v>
      </c>
      <c r="I82" s="186"/>
      <c r="J82" s="187">
        <f>ROUND(I82*H82,2)</f>
        <v>0</v>
      </c>
      <c r="K82" s="183" t="s">
        <v>149</v>
      </c>
      <c r="L82" s="53"/>
      <c r="M82" s="188" t="s">
        <v>20</v>
      </c>
      <c r="N82" s="189" t="s">
        <v>46</v>
      </c>
      <c r="O82" s="34"/>
      <c r="P82" s="190">
        <f>O82*H82</f>
        <v>0</v>
      </c>
      <c r="Q82" s="190">
        <v>0</v>
      </c>
      <c r="R82" s="190">
        <f>Q82*H82</f>
        <v>0</v>
      </c>
      <c r="S82" s="190">
        <v>0</v>
      </c>
      <c r="T82" s="191">
        <f>S82*H82</f>
        <v>0</v>
      </c>
      <c r="AR82" s="16" t="s">
        <v>1367</v>
      </c>
      <c r="AT82" s="16" t="s">
        <v>145</v>
      </c>
      <c r="AU82" s="16" t="s">
        <v>83</v>
      </c>
      <c r="AY82" s="16" t="s">
        <v>143</v>
      </c>
      <c r="BE82" s="192">
        <f>IF(N82="základní",J82,0)</f>
        <v>0</v>
      </c>
      <c r="BF82" s="192">
        <f>IF(N82="snížená",J82,0)</f>
        <v>0</v>
      </c>
      <c r="BG82" s="192">
        <f>IF(N82="zákl. přenesená",J82,0)</f>
        <v>0</v>
      </c>
      <c r="BH82" s="192">
        <f>IF(N82="sníž. přenesená",J82,0)</f>
        <v>0</v>
      </c>
      <c r="BI82" s="192">
        <f>IF(N82="nulová",J82,0)</f>
        <v>0</v>
      </c>
      <c r="BJ82" s="16" t="s">
        <v>23</v>
      </c>
      <c r="BK82" s="192">
        <f>ROUND(I82*H82,2)</f>
        <v>0</v>
      </c>
      <c r="BL82" s="16" t="s">
        <v>1367</v>
      </c>
      <c r="BM82" s="16" t="s">
        <v>1526</v>
      </c>
    </row>
    <row r="83" spans="2:65" s="1" customFormat="1" ht="28.9" customHeight="1">
      <c r="B83" s="33"/>
      <c r="C83" s="181" t="s">
        <v>83</v>
      </c>
      <c r="D83" s="181" t="s">
        <v>145</v>
      </c>
      <c r="E83" s="182" t="s">
        <v>1527</v>
      </c>
      <c r="F83" s="183" t="s">
        <v>1528</v>
      </c>
      <c r="G83" s="184" t="s">
        <v>501</v>
      </c>
      <c r="H83" s="185">
        <v>1</v>
      </c>
      <c r="I83" s="186"/>
      <c r="J83" s="187">
        <f>ROUND(I83*H83,2)</f>
        <v>0</v>
      </c>
      <c r="K83" s="183" t="s">
        <v>149</v>
      </c>
      <c r="L83" s="53"/>
      <c r="M83" s="188" t="s">
        <v>20</v>
      </c>
      <c r="N83" s="189" t="s">
        <v>46</v>
      </c>
      <c r="O83" s="34"/>
      <c r="P83" s="190">
        <f>O83*H83</f>
        <v>0</v>
      </c>
      <c r="Q83" s="190">
        <v>0</v>
      </c>
      <c r="R83" s="190">
        <f>Q83*H83</f>
        <v>0</v>
      </c>
      <c r="S83" s="190">
        <v>0</v>
      </c>
      <c r="T83" s="191">
        <f>S83*H83</f>
        <v>0</v>
      </c>
      <c r="AR83" s="16" t="s">
        <v>1367</v>
      </c>
      <c r="AT83" s="16" t="s">
        <v>145</v>
      </c>
      <c r="AU83" s="16" t="s">
        <v>83</v>
      </c>
      <c r="AY83" s="16" t="s">
        <v>143</v>
      </c>
      <c r="BE83" s="192">
        <f>IF(N83="základní",J83,0)</f>
        <v>0</v>
      </c>
      <c r="BF83" s="192">
        <f>IF(N83="snížená",J83,0)</f>
        <v>0</v>
      </c>
      <c r="BG83" s="192">
        <f>IF(N83="zákl. přenesená",J83,0)</f>
        <v>0</v>
      </c>
      <c r="BH83" s="192">
        <f>IF(N83="sníž. přenesená",J83,0)</f>
        <v>0</v>
      </c>
      <c r="BI83" s="192">
        <f>IF(N83="nulová",J83,0)</f>
        <v>0</v>
      </c>
      <c r="BJ83" s="16" t="s">
        <v>23</v>
      </c>
      <c r="BK83" s="192">
        <f>ROUND(I83*H83,2)</f>
        <v>0</v>
      </c>
      <c r="BL83" s="16" t="s">
        <v>1367</v>
      </c>
      <c r="BM83" s="16" t="s">
        <v>1529</v>
      </c>
    </row>
    <row r="84" spans="2:63" s="10" customFormat="1" ht="29.85" customHeight="1">
      <c r="B84" s="164"/>
      <c r="C84" s="165"/>
      <c r="D84" s="178" t="s">
        <v>74</v>
      </c>
      <c r="E84" s="179" t="s">
        <v>1530</v>
      </c>
      <c r="F84" s="179" t="s">
        <v>1531</v>
      </c>
      <c r="G84" s="165"/>
      <c r="H84" s="165"/>
      <c r="I84" s="168"/>
      <c r="J84" s="180">
        <f>BK84</f>
        <v>0</v>
      </c>
      <c r="K84" s="165"/>
      <c r="L84" s="170"/>
      <c r="M84" s="171"/>
      <c r="N84" s="172"/>
      <c r="O84" s="172"/>
      <c r="P84" s="173">
        <f>P85</f>
        <v>0</v>
      </c>
      <c r="Q84" s="172"/>
      <c r="R84" s="173">
        <f>R85</f>
        <v>0</v>
      </c>
      <c r="S84" s="172"/>
      <c r="T84" s="174">
        <f>T85</f>
        <v>0</v>
      </c>
      <c r="AR84" s="175" t="s">
        <v>172</v>
      </c>
      <c r="AT84" s="176" t="s">
        <v>74</v>
      </c>
      <c r="AU84" s="176" t="s">
        <v>23</v>
      </c>
      <c r="AY84" s="175" t="s">
        <v>143</v>
      </c>
      <c r="BK84" s="177">
        <f>BK85</f>
        <v>0</v>
      </c>
    </row>
    <row r="85" spans="2:65" s="1" customFormat="1" ht="28.9" customHeight="1">
      <c r="B85" s="33"/>
      <c r="C85" s="181" t="s">
        <v>160</v>
      </c>
      <c r="D85" s="181" t="s">
        <v>145</v>
      </c>
      <c r="E85" s="182" t="s">
        <v>1532</v>
      </c>
      <c r="F85" s="183" t="s">
        <v>1533</v>
      </c>
      <c r="G85" s="184" t="s">
        <v>501</v>
      </c>
      <c r="H85" s="185">
        <v>1</v>
      </c>
      <c r="I85" s="186"/>
      <c r="J85" s="187">
        <f>ROUND(I85*H85,2)</f>
        <v>0</v>
      </c>
      <c r="K85" s="183" t="s">
        <v>149</v>
      </c>
      <c r="L85" s="53"/>
      <c r="M85" s="188" t="s">
        <v>20</v>
      </c>
      <c r="N85" s="242" t="s">
        <v>46</v>
      </c>
      <c r="O85" s="240"/>
      <c r="P85" s="243">
        <f>O85*H85</f>
        <v>0</v>
      </c>
      <c r="Q85" s="243">
        <v>0</v>
      </c>
      <c r="R85" s="243">
        <f>Q85*H85</f>
        <v>0</v>
      </c>
      <c r="S85" s="243">
        <v>0</v>
      </c>
      <c r="T85" s="244">
        <f>S85*H85</f>
        <v>0</v>
      </c>
      <c r="AR85" s="16" t="s">
        <v>1367</v>
      </c>
      <c r="AT85" s="16" t="s">
        <v>145</v>
      </c>
      <c r="AU85" s="16" t="s">
        <v>83</v>
      </c>
      <c r="AY85" s="16" t="s">
        <v>143</v>
      </c>
      <c r="BE85" s="192">
        <f>IF(N85="základní",J85,0)</f>
        <v>0</v>
      </c>
      <c r="BF85" s="192">
        <f>IF(N85="snížená",J85,0)</f>
        <v>0</v>
      </c>
      <c r="BG85" s="192">
        <f>IF(N85="zákl. přenesená",J85,0)</f>
        <v>0</v>
      </c>
      <c r="BH85" s="192">
        <f>IF(N85="sníž. přenesená",J85,0)</f>
        <v>0</v>
      </c>
      <c r="BI85" s="192">
        <f>IF(N85="nulová",J85,0)</f>
        <v>0</v>
      </c>
      <c r="BJ85" s="16" t="s">
        <v>23</v>
      </c>
      <c r="BK85" s="192">
        <f>ROUND(I85*H85,2)</f>
        <v>0</v>
      </c>
      <c r="BL85" s="16" t="s">
        <v>1367</v>
      </c>
      <c r="BM85" s="16" t="s">
        <v>1534</v>
      </c>
    </row>
    <row r="86" spans="2:12" s="1" customFormat="1" ht="6.95" customHeight="1">
      <c r="B86" s="48"/>
      <c r="C86" s="49"/>
      <c r="D86" s="49"/>
      <c r="E86" s="49"/>
      <c r="F86" s="49"/>
      <c r="G86" s="49"/>
      <c r="H86" s="49"/>
      <c r="I86" s="127"/>
      <c r="J86" s="49"/>
      <c r="K86" s="49"/>
      <c r="L86" s="53"/>
    </row>
  </sheetData>
  <sheetProtection algorithmName="SHA-512" hashValue="lIT9cIhMGCBxODO8EZQ4d+SgjNQW3JZ7fqMk8coKGWQn4IRa7FHaHqFJ1Oytj5p6JJkGzw0B2N1en46nt140CQ==" saltValue="UVxL9OdWJweqz/xLRBpuRA==" spinCount="100000" sheet="1" objects="1" scenarios="1" formatColumns="0" formatRows="0" sort="0" autoFilter="0"/>
  <autoFilter ref="C78:K78"/>
  <mergeCells count="9">
    <mergeCell ref="E69:H69"/>
    <mergeCell ref="E71:H71"/>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78"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255" customWidth="1"/>
    <col min="2" max="2" width="1.66796875" style="255" customWidth="1"/>
    <col min="3" max="4" width="5" style="255" customWidth="1"/>
    <col min="5" max="5" width="11.66015625" style="255" customWidth="1"/>
    <col min="6" max="6" width="9.16015625" style="255" customWidth="1"/>
    <col min="7" max="7" width="5" style="255" customWidth="1"/>
    <col min="8" max="8" width="77.83203125" style="255" customWidth="1"/>
    <col min="9" max="10" width="20" style="255" customWidth="1"/>
    <col min="11" max="11" width="1.66796875" style="255" customWidth="1"/>
    <col min="12" max="256" width="9.16015625" style="255" customWidth="1"/>
    <col min="257" max="257" width="8.33203125" style="255" customWidth="1"/>
    <col min="258" max="258" width="1.66796875" style="255" customWidth="1"/>
    <col min="259" max="260" width="5" style="255" customWidth="1"/>
    <col min="261" max="261" width="11.66015625" style="255" customWidth="1"/>
    <col min="262" max="262" width="9.16015625" style="255" customWidth="1"/>
    <col min="263" max="263" width="5" style="255" customWidth="1"/>
    <col min="264" max="264" width="77.83203125" style="255" customWidth="1"/>
    <col min="265" max="266" width="20" style="255" customWidth="1"/>
    <col min="267" max="267" width="1.66796875" style="255" customWidth="1"/>
    <col min="268" max="512" width="9.16015625" style="255" customWidth="1"/>
    <col min="513" max="513" width="8.33203125" style="255" customWidth="1"/>
    <col min="514" max="514" width="1.66796875" style="255" customWidth="1"/>
    <col min="515" max="516" width="5" style="255" customWidth="1"/>
    <col min="517" max="517" width="11.66015625" style="255" customWidth="1"/>
    <col min="518" max="518" width="9.16015625" style="255" customWidth="1"/>
    <col min="519" max="519" width="5" style="255" customWidth="1"/>
    <col min="520" max="520" width="77.83203125" style="255" customWidth="1"/>
    <col min="521" max="522" width="20" style="255" customWidth="1"/>
    <col min="523" max="523" width="1.66796875" style="255" customWidth="1"/>
    <col min="524" max="768" width="9.16015625" style="255" customWidth="1"/>
    <col min="769" max="769" width="8.33203125" style="255" customWidth="1"/>
    <col min="770" max="770" width="1.66796875" style="255" customWidth="1"/>
    <col min="771" max="772" width="5" style="255" customWidth="1"/>
    <col min="773" max="773" width="11.66015625" style="255" customWidth="1"/>
    <col min="774" max="774" width="9.16015625" style="255" customWidth="1"/>
    <col min="775" max="775" width="5" style="255" customWidth="1"/>
    <col min="776" max="776" width="77.83203125" style="255" customWidth="1"/>
    <col min="777" max="778" width="20" style="255" customWidth="1"/>
    <col min="779" max="779" width="1.66796875" style="255" customWidth="1"/>
    <col min="780" max="1024" width="9.16015625" style="255" customWidth="1"/>
    <col min="1025" max="1025" width="8.33203125" style="255" customWidth="1"/>
    <col min="1026" max="1026" width="1.66796875" style="255" customWidth="1"/>
    <col min="1027" max="1028" width="5" style="255" customWidth="1"/>
    <col min="1029" max="1029" width="11.66015625" style="255" customWidth="1"/>
    <col min="1030" max="1030" width="9.16015625" style="255" customWidth="1"/>
    <col min="1031" max="1031" width="5" style="255" customWidth="1"/>
    <col min="1032" max="1032" width="77.83203125" style="255" customWidth="1"/>
    <col min="1033" max="1034" width="20" style="255" customWidth="1"/>
    <col min="1035" max="1035" width="1.66796875" style="255" customWidth="1"/>
    <col min="1036" max="1280" width="9.16015625" style="255" customWidth="1"/>
    <col min="1281" max="1281" width="8.33203125" style="255" customWidth="1"/>
    <col min="1282" max="1282" width="1.66796875" style="255" customWidth="1"/>
    <col min="1283" max="1284" width="5" style="255" customWidth="1"/>
    <col min="1285" max="1285" width="11.66015625" style="255" customWidth="1"/>
    <col min="1286" max="1286" width="9.16015625" style="255" customWidth="1"/>
    <col min="1287" max="1287" width="5" style="255" customWidth="1"/>
    <col min="1288" max="1288" width="77.83203125" style="255" customWidth="1"/>
    <col min="1289" max="1290" width="20" style="255" customWidth="1"/>
    <col min="1291" max="1291" width="1.66796875" style="255" customWidth="1"/>
    <col min="1292" max="1536" width="9.16015625" style="255" customWidth="1"/>
    <col min="1537" max="1537" width="8.33203125" style="255" customWidth="1"/>
    <col min="1538" max="1538" width="1.66796875" style="255" customWidth="1"/>
    <col min="1539" max="1540" width="5" style="255" customWidth="1"/>
    <col min="1541" max="1541" width="11.66015625" style="255" customWidth="1"/>
    <col min="1542" max="1542" width="9.16015625" style="255" customWidth="1"/>
    <col min="1543" max="1543" width="5" style="255" customWidth="1"/>
    <col min="1544" max="1544" width="77.83203125" style="255" customWidth="1"/>
    <col min="1545" max="1546" width="20" style="255" customWidth="1"/>
    <col min="1547" max="1547" width="1.66796875" style="255" customWidth="1"/>
    <col min="1548" max="1792" width="9.16015625" style="255" customWidth="1"/>
    <col min="1793" max="1793" width="8.33203125" style="255" customWidth="1"/>
    <col min="1794" max="1794" width="1.66796875" style="255" customWidth="1"/>
    <col min="1795" max="1796" width="5" style="255" customWidth="1"/>
    <col min="1797" max="1797" width="11.66015625" style="255" customWidth="1"/>
    <col min="1798" max="1798" width="9.16015625" style="255" customWidth="1"/>
    <col min="1799" max="1799" width="5" style="255" customWidth="1"/>
    <col min="1800" max="1800" width="77.83203125" style="255" customWidth="1"/>
    <col min="1801" max="1802" width="20" style="255" customWidth="1"/>
    <col min="1803" max="1803" width="1.66796875" style="255" customWidth="1"/>
    <col min="1804" max="2048" width="9.16015625" style="255" customWidth="1"/>
    <col min="2049" max="2049" width="8.33203125" style="255" customWidth="1"/>
    <col min="2050" max="2050" width="1.66796875" style="255" customWidth="1"/>
    <col min="2051" max="2052" width="5" style="255" customWidth="1"/>
    <col min="2053" max="2053" width="11.66015625" style="255" customWidth="1"/>
    <col min="2054" max="2054" width="9.16015625" style="255" customWidth="1"/>
    <col min="2055" max="2055" width="5" style="255" customWidth="1"/>
    <col min="2056" max="2056" width="77.83203125" style="255" customWidth="1"/>
    <col min="2057" max="2058" width="20" style="255" customWidth="1"/>
    <col min="2059" max="2059" width="1.66796875" style="255" customWidth="1"/>
    <col min="2060" max="2304" width="9.16015625" style="255" customWidth="1"/>
    <col min="2305" max="2305" width="8.33203125" style="255" customWidth="1"/>
    <col min="2306" max="2306" width="1.66796875" style="255" customWidth="1"/>
    <col min="2307" max="2308" width="5" style="255" customWidth="1"/>
    <col min="2309" max="2309" width="11.66015625" style="255" customWidth="1"/>
    <col min="2310" max="2310" width="9.16015625" style="255" customWidth="1"/>
    <col min="2311" max="2311" width="5" style="255" customWidth="1"/>
    <col min="2312" max="2312" width="77.83203125" style="255" customWidth="1"/>
    <col min="2313" max="2314" width="20" style="255" customWidth="1"/>
    <col min="2315" max="2315" width="1.66796875" style="255" customWidth="1"/>
    <col min="2316" max="2560" width="9.16015625" style="255" customWidth="1"/>
    <col min="2561" max="2561" width="8.33203125" style="255" customWidth="1"/>
    <col min="2562" max="2562" width="1.66796875" style="255" customWidth="1"/>
    <col min="2563" max="2564" width="5" style="255" customWidth="1"/>
    <col min="2565" max="2565" width="11.66015625" style="255" customWidth="1"/>
    <col min="2566" max="2566" width="9.16015625" style="255" customWidth="1"/>
    <col min="2567" max="2567" width="5" style="255" customWidth="1"/>
    <col min="2568" max="2568" width="77.83203125" style="255" customWidth="1"/>
    <col min="2569" max="2570" width="20" style="255" customWidth="1"/>
    <col min="2571" max="2571" width="1.66796875" style="255" customWidth="1"/>
    <col min="2572" max="2816" width="9.16015625" style="255" customWidth="1"/>
    <col min="2817" max="2817" width="8.33203125" style="255" customWidth="1"/>
    <col min="2818" max="2818" width="1.66796875" style="255" customWidth="1"/>
    <col min="2819" max="2820" width="5" style="255" customWidth="1"/>
    <col min="2821" max="2821" width="11.66015625" style="255" customWidth="1"/>
    <col min="2822" max="2822" width="9.16015625" style="255" customWidth="1"/>
    <col min="2823" max="2823" width="5" style="255" customWidth="1"/>
    <col min="2824" max="2824" width="77.83203125" style="255" customWidth="1"/>
    <col min="2825" max="2826" width="20" style="255" customWidth="1"/>
    <col min="2827" max="2827" width="1.66796875" style="255" customWidth="1"/>
    <col min="2828" max="3072" width="9.16015625" style="255" customWidth="1"/>
    <col min="3073" max="3073" width="8.33203125" style="255" customWidth="1"/>
    <col min="3074" max="3074" width="1.66796875" style="255" customWidth="1"/>
    <col min="3075" max="3076" width="5" style="255" customWidth="1"/>
    <col min="3077" max="3077" width="11.66015625" style="255" customWidth="1"/>
    <col min="3078" max="3078" width="9.16015625" style="255" customWidth="1"/>
    <col min="3079" max="3079" width="5" style="255" customWidth="1"/>
    <col min="3080" max="3080" width="77.83203125" style="255" customWidth="1"/>
    <col min="3081" max="3082" width="20" style="255" customWidth="1"/>
    <col min="3083" max="3083" width="1.66796875" style="255" customWidth="1"/>
    <col min="3084" max="3328" width="9.16015625" style="255" customWidth="1"/>
    <col min="3329" max="3329" width="8.33203125" style="255" customWidth="1"/>
    <col min="3330" max="3330" width="1.66796875" style="255" customWidth="1"/>
    <col min="3331" max="3332" width="5" style="255" customWidth="1"/>
    <col min="3333" max="3333" width="11.66015625" style="255" customWidth="1"/>
    <col min="3334" max="3334" width="9.16015625" style="255" customWidth="1"/>
    <col min="3335" max="3335" width="5" style="255" customWidth="1"/>
    <col min="3336" max="3336" width="77.83203125" style="255" customWidth="1"/>
    <col min="3337" max="3338" width="20" style="255" customWidth="1"/>
    <col min="3339" max="3339" width="1.66796875" style="255" customWidth="1"/>
    <col min="3340" max="3584" width="9.16015625" style="255" customWidth="1"/>
    <col min="3585" max="3585" width="8.33203125" style="255" customWidth="1"/>
    <col min="3586" max="3586" width="1.66796875" style="255" customWidth="1"/>
    <col min="3587" max="3588" width="5" style="255" customWidth="1"/>
    <col min="3589" max="3589" width="11.66015625" style="255" customWidth="1"/>
    <col min="3590" max="3590" width="9.16015625" style="255" customWidth="1"/>
    <col min="3591" max="3591" width="5" style="255" customWidth="1"/>
    <col min="3592" max="3592" width="77.83203125" style="255" customWidth="1"/>
    <col min="3593" max="3594" width="20" style="255" customWidth="1"/>
    <col min="3595" max="3595" width="1.66796875" style="255" customWidth="1"/>
    <col min="3596" max="3840" width="9.16015625" style="255" customWidth="1"/>
    <col min="3841" max="3841" width="8.33203125" style="255" customWidth="1"/>
    <col min="3842" max="3842" width="1.66796875" style="255" customWidth="1"/>
    <col min="3843" max="3844" width="5" style="255" customWidth="1"/>
    <col min="3845" max="3845" width="11.66015625" style="255" customWidth="1"/>
    <col min="3846" max="3846" width="9.16015625" style="255" customWidth="1"/>
    <col min="3847" max="3847" width="5" style="255" customWidth="1"/>
    <col min="3848" max="3848" width="77.83203125" style="255" customWidth="1"/>
    <col min="3849" max="3850" width="20" style="255" customWidth="1"/>
    <col min="3851" max="3851" width="1.66796875" style="255" customWidth="1"/>
    <col min="3852" max="4096" width="9.16015625" style="255" customWidth="1"/>
    <col min="4097" max="4097" width="8.33203125" style="255" customWidth="1"/>
    <col min="4098" max="4098" width="1.66796875" style="255" customWidth="1"/>
    <col min="4099" max="4100" width="5" style="255" customWidth="1"/>
    <col min="4101" max="4101" width="11.66015625" style="255" customWidth="1"/>
    <col min="4102" max="4102" width="9.16015625" style="255" customWidth="1"/>
    <col min="4103" max="4103" width="5" style="255" customWidth="1"/>
    <col min="4104" max="4104" width="77.83203125" style="255" customWidth="1"/>
    <col min="4105" max="4106" width="20" style="255" customWidth="1"/>
    <col min="4107" max="4107" width="1.66796875" style="255" customWidth="1"/>
    <col min="4108" max="4352" width="9.16015625" style="255" customWidth="1"/>
    <col min="4353" max="4353" width="8.33203125" style="255" customWidth="1"/>
    <col min="4354" max="4354" width="1.66796875" style="255" customWidth="1"/>
    <col min="4355" max="4356" width="5" style="255" customWidth="1"/>
    <col min="4357" max="4357" width="11.66015625" style="255" customWidth="1"/>
    <col min="4358" max="4358" width="9.16015625" style="255" customWidth="1"/>
    <col min="4359" max="4359" width="5" style="255" customWidth="1"/>
    <col min="4360" max="4360" width="77.83203125" style="255" customWidth="1"/>
    <col min="4361" max="4362" width="20" style="255" customWidth="1"/>
    <col min="4363" max="4363" width="1.66796875" style="255" customWidth="1"/>
    <col min="4364" max="4608" width="9.16015625" style="255" customWidth="1"/>
    <col min="4609" max="4609" width="8.33203125" style="255" customWidth="1"/>
    <col min="4610" max="4610" width="1.66796875" style="255" customWidth="1"/>
    <col min="4611" max="4612" width="5" style="255" customWidth="1"/>
    <col min="4613" max="4613" width="11.66015625" style="255" customWidth="1"/>
    <col min="4614" max="4614" width="9.16015625" style="255" customWidth="1"/>
    <col min="4615" max="4615" width="5" style="255" customWidth="1"/>
    <col min="4616" max="4616" width="77.83203125" style="255" customWidth="1"/>
    <col min="4617" max="4618" width="20" style="255" customWidth="1"/>
    <col min="4619" max="4619" width="1.66796875" style="255" customWidth="1"/>
    <col min="4620" max="4864" width="9.16015625" style="255" customWidth="1"/>
    <col min="4865" max="4865" width="8.33203125" style="255" customWidth="1"/>
    <col min="4866" max="4866" width="1.66796875" style="255" customWidth="1"/>
    <col min="4867" max="4868" width="5" style="255" customWidth="1"/>
    <col min="4869" max="4869" width="11.66015625" style="255" customWidth="1"/>
    <col min="4870" max="4870" width="9.16015625" style="255" customWidth="1"/>
    <col min="4871" max="4871" width="5" style="255" customWidth="1"/>
    <col min="4872" max="4872" width="77.83203125" style="255" customWidth="1"/>
    <col min="4873" max="4874" width="20" style="255" customWidth="1"/>
    <col min="4875" max="4875" width="1.66796875" style="255" customWidth="1"/>
    <col min="4876" max="5120" width="9.16015625" style="255" customWidth="1"/>
    <col min="5121" max="5121" width="8.33203125" style="255" customWidth="1"/>
    <col min="5122" max="5122" width="1.66796875" style="255" customWidth="1"/>
    <col min="5123" max="5124" width="5" style="255" customWidth="1"/>
    <col min="5125" max="5125" width="11.66015625" style="255" customWidth="1"/>
    <col min="5126" max="5126" width="9.16015625" style="255" customWidth="1"/>
    <col min="5127" max="5127" width="5" style="255" customWidth="1"/>
    <col min="5128" max="5128" width="77.83203125" style="255" customWidth="1"/>
    <col min="5129" max="5130" width="20" style="255" customWidth="1"/>
    <col min="5131" max="5131" width="1.66796875" style="255" customWidth="1"/>
    <col min="5132" max="5376" width="9.16015625" style="255" customWidth="1"/>
    <col min="5377" max="5377" width="8.33203125" style="255" customWidth="1"/>
    <col min="5378" max="5378" width="1.66796875" style="255" customWidth="1"/>
    <col min="5379" max="5380" width="5" style="255" customWidth="1"/>
    <col min="5381" max="5381" width="11.66015625" style="255" customWidth="1"/>
    <col min="5382" max="5382" width="9.16015625" style="255" customWidth="1"/>
    <col min="5383" max="5383" width="5" style="255" customWidth="1"/>
    <col min="5384" max="5384" width="77.83203125" style="255" customWidth="1"/>
    <col min="5385" max="5386" width="20" style="255" customWidth="1"/>
    <col min="5387" max="5387" width="1.66796875" style="255" customWidth="1"/>
    <col min="5388" max="5632" width="9.16015625" style="255" customWidth="1"/>
    <col min="5633" max="5633" width="8.33203125" style="255" customWidth="1"/>
    <col min="5634" max="5634" width="1.66796875" style="255" customWidth="1"/>
    <col min="5635" max="5636" width="5" style="255" customWidth="1"/>
    <col min="5637" max="5637" width="11.66015625" style="255" customWidth="1"/>
    <col min="5638" max="5638" width="9.16015625" style="255" customWidth="1"/>
    <col min="5639" max="5639" width="5" style="255" customWidth="1"/>
    <col min="5640" max="5640" width="77.83203125" style="255" customWidth="1"/>
    <col min="5641" max="5642" width="20" style="255" customWidth="1"/>
    <col min="5643" max="5643" width="1.66796875" style="255" customWidth="1"/>
    <col min="5644" max="5888" width="9.16015625" style="255" customWidth="1"/>
    <col min="5889" max="5889" width="8.33203125" style="255" customWidth="1"/>
    <col min="5890" max="5890" width="1.66796875" style="255" customWidth="1"/>
    <col min="5891" max="5892" width="5" style="255" customWidth="1"/>
    <col min="5893" max="5893" width="11.66015625" style="255" customWidth="1"/>
    <col min="5894" max="5894" width="9.16015625" style="255" customWidth="1"/>
    <col min="5895" max="5895" width="5" style="255" customWidth="1"/>
    <col min="5896" max="5896" width="77.83203125" style="255" customWidth="1"/>
    <col min="5897" max="5898" width="20" style="255" customWidth="1"/>
    <col min="5899" max="5899" width="1.66796875" style="255" customWidth="1"/>
    <col min="5900" max="6144" width="9.16015625" style="255" customWidth="1"/>
    <col min="6145" max="6145" width="8.33203125" style="255" customWidth="1"/>
    <col min="6146" max="6146" width="1.66796875" style="255" customWidth="1"/>
    <col min="6147" max="6148" width="5" style="255" customWidth="1"/>
    <col min="6149" max="6149" width="11.66015625" style="255" customWidth="1"/>
    <col min="6150" max="6150" width="9.16015625" style="255" customWidth="1"/>
    <col min="6151" max="6151" width="5" style="255" customWidth="1"/>
    <col min="6152" max="6152" width="77.83203125" style="255" customWidth="1"/>
    <col min="6153" max="6154" width="20" style="255" customWidth="1"/>
    <col min="6155" max="6155" width="1.66796875" style="255" customWidth="1"/>
    <col min="6156" max="6400" width="9.16015625" style="255" customWidth="1"/>
    <col min="6401" max="6401" width="8.33203125" style="255" customWidth="1"/>
    <col min="6402" max="6402" width="1.66796875" style="255" customWidth="1"/>
    <col min="6403" max="6404" width="5" style="255" customWidth="1"/>
    <col min="6405" max="6405" width="11.66015625" style="255" customWidth="1"/>
    <col min="6406" max="6406" width="9.16015625" style="255" customWidth="1"/>
    <col min="6407" max="6407" width="5" style="255" customWidth="1"/>
    <col min="6408" max="6408" width="77.83203125" style="255" customWidth="1"/>
    <col min="6409" max="6410" width="20" style="255" customWidth="1"/>
    <col min="6411" max="6411" width="1.66796875" style="255" customWidth="1"/>
    <col min="6412" max="6656" width="9.16015625" style="255" customWidth="1"/>
    <col min="6657" max="6657" width="8.33203125" style="255" customWidth="1"/>
    <col min="6658" max="6658" width="1.66796875" style="255" customWidth="1"/>
    <col min="6659" max="6660" width="5" style="255" customWidth="1"/>
    <col min="6661" max="6661" width="11.66015625" style="255" customWidth="1"/>
    <col min="6662" max="6662" width="9.16015625" style="255" customWidth="1"/>
    <col min="6663" max="6663" width="5" style="255" customWidth="1"/>
    <col min="6664" max="6664" width="77.83203125" style="255" customWidth="1"/>
    <col min="6665" max="6666" width="20" style="255" customWidth="1"/>
    <col min="6667" max="6667" width="1.66796875" style="255" customWidth="1"/>
    <col min="6668" max="6912" width="9.16015625" style="255" customWidth="1"/>
    <col min="6913" max="6913" width="8.33203125" style="255" customWidth="1"/>
    <col min="6914" max="6914" width="1.66796875" style="255" customWidth="1"/>
    <col min="6915" max="6916" width="5" style="255" customWidth="1"/>
    <col min="6917" max="6917" width="11.66015625" style="255" customWidth="1"/>
    <col min="6918" max="6918" width="9.16015625" style="255" customWidth="1"/>
    <col min="6919" max="6919" width="5" style="255" customWidth="1"/>
    <col min="6920" max="6920" width="77.83203125" style="255" customWidth="1"/>
    <col min="6921" max="6922" width="20" style="255" customWidth="1"/>
    <col min="6923" max="6923" width="1.66796875" style="255" customWidth="1"/>
    <col min="6924" max="7168" width="9.16015625" style="255" customWidth="1"/>
    <col min="7169" max="7169" width="8.33203125" style="255" customWidth="1"/>
    <col min="7170" max="7170" width="1.66796875" style="255" customWidth="1"/>
    <col min="7171" max="7172" width="5" style="255" customWidth="1"/>
    <col min="7173" max="7173" width="11.66015625" style="255" customWidth="1"/>
    <col min="7174" max="7174" width="9.16015625" style="255" customWidth="1"/>
    <col min="7175" max="7175" width="5" style="255" customWidth="1"/>
    <col min="7176" max="7176" width="77.83203125" style="255" customWidth="1"/>
    <col min="7177" max="7178" width="20" style="255" customWidth="1"/>
    <col min="7179" max="7179" width="1.66796875" style="255" customWidth="1"/>
    <col min="7180" max="7424" width="9.16015625" style="255" customWidth="1"/>
    <col min="7425" max="7425" width="8.33203125" style="255" customWidth="1"/>
    <col min="7426" max="7426" width="1.66796875" style="255" customWidth="1"/>
    <col min="7427" max="7428" width="5" style="255" customWidth="1"/>
    <col min="7429" max="7429" width="11.66015625" style="255" customWidth="1"/>
    <col min="7430" max="7430" width="9.16015625" style="255" customWidth="1"/>
    <col min="7431" max="7431" width="5" style="255" customWidth="1"/>
    <col min="7432" max="7432" width="77.83203125" style="255" customWidth="1"/>
    <col min="7433" max="7434" width="20" style="255" customWidth="1"/>
    <col min="7435" max="7435" width="1.66796875" style="255" customWidth="1"/>
    <col min="7436" max="7680" width="9.16015625" style="255" customWidth="1"/>
    <col min="7681" max="7681" width="8.33203125" style="255" customWidth="1"/>
    <col min="7682" max="7682" width="1.66796875" style="255" customWidth="1"/>
    <col min="7683" max="7684" width="5" style="255" customWidth="1"/>
    <col min="7685" max="7685" width="11.66015625" style="255" customWidth="1"/>
    <col min="7686" max="7686" width="9.16015625" style="255" customWidth="1"/>
    <col min="7687" max="7687" width="5" style="255" customWidth="1"/>
    <col min="7688" max="7688" width="77.83203125" style="255" customWidth="1"/>
    <col min="7689" max="7690" width="20" style="255" customWidth="1"/>
    <col min="7691" max="7691" width="1.66796875" style="255" customWidth="1"/>
    <col min="7692" max="7936" width="9.16015625" style="255" customWidth="1"/>
    <col min="7937" max="7937" width="8.33203125" style="255" customWidth="1"/>
    <col min="7938" max="7938" width="1.66796875" style="255" customWidth="1"/>
    <col min="7939" max="7940" width="5" style="255" customWidth="1"/>
    <col min="7941" max="7941" width="11.66015625" style="255" customWidth="1"/>
    <col min="7942" max="7942" width="9.16015625" style="255" customWidth="1"/>
    <col min="7943" max="7943" width="5" style="255" customWidth="1"/>
    <col min="7944" max="7944" width="77.83203125" style="255" customWidth="1"/>
    <col min="7945" max="7946" width="20" style="255" customWidth="1"/>
    <col min="7947" max="7947" width="1.66796875" style="255" customWidth="1"/>
    <col min="7948" max="8192" width="9.16015625" style="255" customWidth="1"/>
    <col min="8193" max="8193" width="8.33203125" style="255" customWidth="1"/>
    <col min="8194" max="8194" width="1.66796875" style="255" customWidth="1"/>
    <col min="8195" max="8196" width="5" style="255" customWidth="1"/>
    <col min="8197" max="8197" width="11.66015625" style="255" customWidth="1"/>
    <col min="8198" max="8198" width="9.16015625" style="255" customWidth="1"/>
    <col min="8199" max="8199" width="5" style="255" customWidth="1"/>
    <col min="8200" max="8200" width="77.83203125" style="255" customWidth="1"/>
    <col min="8201" max="8202" width="20" style="255" customWidth="1"/>
    <col min="8203" max="8203" width="1.66796875" style="255" customWidth="1"/>
    <col min="8204" max="8448" width="9.16015625" style="255" customWidth="1"/>
    <col min="8449" max="8449" width="8.33203125" style="255" customWidth="1"/>
    <col min="8450" max="8450" width="1.66796875" style="255" customWidth="1"/>
    <col min="8451" max="8452" width="5" style="255" customWidth="1"/>
    <col min="8453" max="8453" width="11.66015625" style="255" customWidth="1"/>
    <col min="8454" max="8454" width="9.16015625" style="255" customWidth="1"/>
    <col min="8455" max="8455" width="5" style="255" customWidth="1"/>
    <col min="8456" max="8456" width="77.83203125" style="255" customWidth="1"/>
    <col min="8457" max="8458" width="20" style="255" customWidth="1"/>
    <col min="8459" max="8459" width="1.66796875" style="255" customWidth="1"/>
    <col min="8460" max="8704" width="9.16015625" style="255" customWidth="1"/>
    <col min="8705" max="8705" width="8.33203125" style="255" customWidth="1"/>
    <col min="8706" max="8706" width="1.66796875" style="255" customWidth="1"/>
    <col min="8707" max="8708" width="5" style="255" customWidth="1"/>
    <col min="8709" max="8709" width="11.66015625" style="255" customWidth="1"/>
    <col min="8710" max="8710" width="9.16015625" style="255" customWidth="1"/>
    <col min="8711" max="8711" width="5" style="255" customWidth="1"/>
    <col min="8712" max="8712" width="77.83203125" style="255" customWidth="1"/>
    <col min="8713" max="8714" width="20" style="255" customWidth="1"/>
    <col min="8715" max="8715" width="1.66796875" style="255" customWidth="1"/>
    <col min="8716" max="8960" width="9.16015625" style="255" customWidth="1"/>
    <col min="8961" max="8961" width="8.33203125" style="255" customWidth="1"/>
    <col min="8962" max="8962" width="1.66796875" style="255" customWidth="1"/>
    <col min="8963" max="8964" width="5" style="255" customWidth="1"/>
    <col min="8965" max="8965" width="11.66015625" style="255" customWidth="1"/>
    <col min="8966" max="8966" width="9.16015625" style="255" customWidth="1"/>
    <col min="8967" max="8967" width="5" style="255" customWidth="1"/>
    <col min="8968" max="8968" width="77.83203125" style="255" customWidth="1"/>
    <col min="8969" max="8970" width="20" style="255" customWidth="1"/>
    <col min="8971" max="8971" width="1.66796875" style="255" customWidth="1"/>
    <col min="8972" max="9216" width="9.16015625" style="255" customWidth="1"/>
    <col min="9217" max="9217" width="8.33203125" style="255" customWidth="1"/>
    <col min="9218" max="9218" width="1.66796875" style="255" customWidth="1"/>
    <col min="9219" max="9220" width="5" style="255" customWidth="1"/>
    <col min="9221" max="9221" width="11.66015625" style="255" customWidth="1"/>
    <col min="9222" max="9222" width="9.16015625" style="255" customWidth="1"/>
    <col min="9223" max="9223" width="5" style="255" customWidth="1"/>
    <col min="9224" max="9224" width="77.83203125" style="255" customWidth="1"/>
    <col min="9225" max="9226" width="20" style="255" customWidth="1"/>
    <col min="9227" max="9227" width="1.66796875" style="255" customWidth="1"/>
    <col min="9228" max="9472" width="9.16015625" style="255" customWidth="1"/>
    <col min="9473" max="9473" width="8.33203125" style="255" customWidth="1"/>
    <col min="9474" max="9474" width="1.66796875" style="255" customWidth="1"/>
    <col min="9475" max="9476" width="5" style="255" customWidth="1"/>
    <col min="9477" max="9477" width="11.66015625" style="255" customWidth="1"/>
    <col min="9478" max="9478" width="9.16015625" style="255" customWidth="1"/>
    <col min="9479" max="9479" width="5" style="255" customWidth="1"/>
    <col min="9480" max="9480" width="77.83203125" style="255" customWidth="1"/>
    <col min="9481" max="9482" width="20" style="255" customWidth="1"/>
    <col min="9483" max="9483" width="1.66796875" style="255" customWidth="1"/>
    <col min="9484" max="9728" width="9.16015625" style="255" customWidth="1"/>
    <col min="9729" max="9729" width="8.33203125" style="255" customWidth="1"/>
    <col min="9730" max="9730" width="1.66796875" style="255" customWidth="1"/>
    <col min="9731" max="9732" width="5" style="255" customWidth="1"/>
    <col min="9733" max="9733" width="11.66015625" style="255" customWidth="1"/>
    <col min="9734" max="9734" width="9.16015625" style="255" customWidth="1"/>
    <col min="9735" max="9735" width="5" style="255" customWidth="1"/>
    <col min="9736" max="9736" width="77.83203125" style="255" customWidth="1"/>
    <col min="9737" max="9738" width="20" style="255" customWidth="1"/>
    <col min="9739" max="9739" width="1.66796875" style="255" customWidth="1"/>
    <col min="9740" max="9984" width="9.16015625" style="255" customWidth="1"/>
    <col min="9985" max="9985" width="8.33203125" style="255" customWidth="1"/>
    <col min="9986" max="9986" width="1.66796875" style="255" customWidth="1"/>
    <col min="9987" max="9988" width="5" style="255" customWidth="1"/>
    <col min="9989" max="9989" width="11.66015625" style="255" customWidth="1"/>
    <col min="9990" max="9990" width="9.16015625" style="255" customWidth="1"/>
    <col min="9991" max="9991" width="5" style="255" customWidth="1"/>
    <col min="9992" max="9992" width="77.83203125" style="255" customWidth="1"/>
    <col min="9993" max="9994" width="20" style="255" customWidth="1"/>
    <col min="9995" max="9995" width="1.66796875" style="255" customWidth="1"/>
    <col min="9996" max="10240" width="9.16015625" style="255" customWidth="1"/>
    <col min="10241" max="10241" width="8.33203125" style="255" customWidth="1"/>
    <col min="10242" max="10242" width="1.66796875" style="255" customWidth="1"/>
    <col min="10243" max="10244" width="5" style="255" customWidth="1"/>
    <col min="10245" max="10245" width="11.66015625" style="255" customWidth="1"/>
    <col min="10246" max="10246" width="9.16015625" style="255" customWidth="1"/>
    <col min="10247" max="10247" width="5" style="255" customWidth="1"/>
    <col min="10248" max="10248" width="77.83203125" style="255" customWidth="1"/>
    <col min="10249" max="10250" width="20" style="255" customWidth="1"/>
    <col min="10251" max="10251" width="1.66796875" style="255" customWidth="1"/>
    <col min="10252" max="10496" width="9.16015625" style="255" customWidth="1"/>
    <col min="10497" max="10497" width="8.33203125" style="255" customWidth="1"/>
    <col min="10498" max="10498" width="1.66796875" style="255" customWidth="1"/>
    <col min="10499" max="10500" width="5" style="255" customWidth="1"/>
    <col min="10501" max="10501" width="11.66015625" style="255" customWidth="1"/>
    <col min="10502" max="10502" width="9.16015625" style="255" customWidth="1"/>
    <col min="10503" max="10503" width="5" style="255" customWidth="1"/>
    <col min="10504" max="10504" width="77.83203125" style="255" customWidth="1"/>
    <col min="10505" max="10506" width="20" style="255" customWidth="1"/>
    <col min="10507" max="10507" width="1.66796875" style="255" customWidth="1"/>
    <col min="10508" max="10752" width="9.16015625" style="255" customWidth="1"/>
    <col min="10753" max="10753" width="8.33203125" style="255" customWidth="1"/>
    <col min="10754" max="10754" width="1.66796875" style="255" customWidth="1"/>
    <col min="10755" max="10756" width="5" style="255" customWidth="1"/>
    <col min="10757" max="10757" width="11.66015625" style="255" customWidth="1"/>
    <col min="10758" max="10758" width="9.16015625" style="255" customWidth="1"/>
    <col min="10759" max="10759" width="5" style="255" customWidth="1"/>
    <col min="10760" max="10760" width="77.83203125" style="255" customWidth="1"/>
    <col min="10761" max="10762" width="20" style="255" customWidth="1"/>
    <col min="10763" max="10763" width="1.66796875" style="255" customWidth="1"/>
    <col min="10764" max="11008" width="9.16015625" style="255" customWidth="1"/>
    <col min="11009" max="11009" width="8.33203125" style="255" customWidth="1"/>
    <col min="11010" max="11010" width="1.66796875" style="255" customWidth="1"/>
    <col min="11011" max="11012" width="5" style="255" customWidth="1"/>
    <col min="11013" max="11013" width="11.66015625" style="255" customWidth="1"/>
    <col min="11014" max="11014" width="9.16015625" style="255" customWidth="1"/>
    <col min="11015" max="11015" width="5" style="255" customWidth="1"/>
    <col min="11016" max="11016" width="77.83203125" style="255" customWidth="1"/>
    <col min="11017" max="11018" width="20" style="255" customWidth="1"/>
    <col min="11019" max="11019" width="1.66796875" style="255" customWidth="1"/>
    <col min="11020" max="11264" width="9.16015625" style="255" customWidth="1"/>
    <col min="11265" max="11265" width="8.33203125" style="255" customWidth="1"/>
    <col min="11266" max="11266" width="1.66796875" style="255" customWidth="1"/>
    <col min="11267" max="11268" width="5" style="255" customWidth="1"/>
    <col min="11269" max="11269" width="11.66015625" style="255" customWidth="1"/>
    <col min="11270" max="11270" width="9.16015625" style="255" customWidth="1"/>
    <col min="11271" max="11271" width="5" style="255" customWidth="1"/>
    <col min="11272" max="11272" width="77.83203125" style="255" customWidth="1"/>
    <col min="11273" max="11274" width="20" style="255" customWidth="1"/>
    <col min="11275" max="11275" width="1.66796875" style="255" customWidth="1"/>
    <col min="11276" max="11520" width="9.16015625" style="255" customWidth="1"/>
    <col min="11521" max="11521" width="8.33203125" style="255" customWidth="1"/>
    <col min="11522" max="11522" width="1.66796875" style="255" customWidth="1"/>
    <col min="11523" max="11524" width="5" style="255" customWidth="1"/>
    <col min="11525" max="11525" width="11.66015625" style="255" customWidth="1"/>
    <col min="11526" max="11526" width="9.16015625" style="255" customWidth="1"/>
    <col min="11527" max="11527" width="5" style="255" customWidth="1"/>
    <col min="11528" max="11528" width="77.83203125" style="255" customWidth="1"/>
    <col min="11529" max="11530" width="20" style="255" customWidth="1"/>
    <col min="11531" max="11531" width="1.66796875" style="255" customWidth="1"/>
    <col min="11532" max="11776" width="9.16015625" style="255" customWidth="1"/>
    <col min="11777" max="11777" width="8.33203125" style="255" customWidth="1"/>
    <col min="11778" max="11778" width="1.66796875" style="255" customWidth="1"/>
    <col min="11779" max="11780" width="5" style="255" customWidth="1"/>
    <col min="11781" max="11781" width="11.66015625" style="255" customWidth="1"/>
    <col min="11782" max="11782" width="9.16015625" style="255" customWidth="1"/>
    <col min="11783" max="11783" width="5" style="255" customWidth="1"/>
    <col min="11784" max="11784" width="77.83203125" style="255" customWidth="1"/>
    <col min="11785" max="11786" width="20" style="255" customWidth="1"/>
    <col min="11787" max="11787" width="1.66796875" style="255" customWidth="1"/>
    <col min="11788" max="12032" width="9.16015625" style="255" customWidth="1"/>
    <col min="12033" max="12033" width="8.33203125" style="255" customWidth="1"/>
    <col min="12034" max="12034" width="1.66796875" style="255" customWidth="1"/>
    <col min="12035" max="12036" width="5" style="255" customWidth="1"/>
    <col min="12037" max="12037" width="11.66015625" style="255" customWidth="1"/>
    <col min="12038" max="12038" width="9.16015625" style="255" customWidth="1"/>
    <col min="12039" max="12039" width="5" style="255" customWidth="1"/>
    <col min="12040" max="12040" width="77.83203125" style="255" customWidth="1"/>
    <col min="12041" max="12042" width="20" style="255" customWidth="1"/>
    <col min="12043" max="12043" width="1.66796875" style="255" customWidth="1"/>
    <col min="12044" max="12288" width="9.16015625" style="255" customWidth="1"/>
    <col min="12289" max="12289" width="8.33203125" style="255" customWidth="1"/>
    <col min="12290" max="12290" width="1.66796875" style="255" customWidth="1"/>
    <col min="12291" max="12292" width="5" style="255" customWidth="1"/>
    <col min="12293" max="12293" width="11.66015625" style="255" customWidth="1"/>
    <col min="12294" max="12294" width="9.16015625" style="255" customWidth="1"/>
    <col min="12295" max="12295" width="5" style="255" customWidth="1"/>
    <col min="12296" max="12296" width="77.83203125" style="255" customWidth="1"/>
    <col min="12297" max="12298" width="20" style="255" customWidth="1"/>
    <col min="12299" max="12299" width="1.66796875" style="255" customWidth="1"/>
    <col min="12300" max="12544" width="9.16015625" style="255" customWidth="1"/>
    <col min="12545" max="12545" width="8.33203125" style="255" customWidth="1"/>
    <col min="12546" max="12546" width="1.66796875" style="255" customWidth="1"/>
    <col min="12547" max="12548" width="5" style="255" customWidth="1"/>
    <col min="12549" max="12549" width="11.66015625" style="255" customWidth="1"/>
    <col min="12550" max="12550" width="9.16015625" style="255" customWidth="1"/>
    <col min="12551" max="12551" width="5" style="255" customWidth="1"/>
    <col min="12552" max="12552" width="77.83203125" style="255" customWidth="1"/>
    <col min="12553" max="12554" width="20" style="255" customWidth="1"/>
    <col min="12555" max="12555" width="1.66796875" style="255" customWidth="1"/>
    <col min="12556" max="12800" width="9.16015625" style="255" customWidth="1"/>
    <col min="12801" max="12801" width="8.33203125" style="255" customWidth="1"/>
    <col min="12802" max="12802" width="1.66796875" style="255" customWidth="1"/>
    <col min="12803" max="12804" width="5" style="255" customWidth="1"/>
    <col min="12805" max="12805" width="11.66015625" style="255" customWidth="1"/>
    <col min="12806" max="12806" width="9.16015625" style="255" customWidth="1"/>
    <col min="12807" max="12807" width="5" style="255" customWidth="1"/>
    <col min="12808" max="12808" width="77.83203125" style="255" customWidth="1"/>
    <col min="12809" max="12810" width="20" style="255" customWidth="1"/>
    <col min="12811" max="12811" width="1.66796875" style="255" customWidth="1"/>
    <col min="12812" max="13056" width="9.16015625" style="255" customWidth="1"/>
    <col min="13057" max="13057" width="8.33203125" style="255" customWidth="1"/>
    <col min="13058" max="13058" width="1.66796875" style="255" customWidth="1"/>
    <col min="13059" max="13060" width="5" style="255" customWidth="1"/>
    <col min="13061" max="13061" width="11.66015625" style="255" customWidth="1"/>
    <col min="13062" max="13062" width="9.16015625" style="255" customWidth="1"/>
    <col min="13063" max="13063" width="5" style="255" customWidth="1"/>
    <col min="13064" max="13064" width="77.83203125" style="255" customWidth="1"/>
    <col min="13065" max="13066" width="20" style="255" customWidth="1"/>
    <col min="13067" max="13067" width="1.66796875" style="255" customWidth="1"/>
    <col min="13068" max="13312" width="9.16015625" style="255" customWidth="1"/>
    <col min="13313" max="13313" width="8.33203125" style="255" customWidth="1"/>
    <col min="13314" max="13314" width="1.66796875" style="255" customWidth="1"/>
    <col min="13315" max="13316" width="5" style="255" customWidth="1"/>
    <col min="13317" max="13317" width="11.66015625" style="255" customWidth="1"/>
    <col min="13318" max="13318" width="9.16015625" style="255" customWidth="1"/>
    <col min="13319" max="13319" width="5" style="255" customWidth="1"/>
    <col min="13320" max="13320" width="77.83203125" style="255" customWidth="1"/>
    <col min="13321" max="13322" width="20" style="255" customWidth="1"/>
    <col min="13323" max="13323" width="1.66796875" style="255" customWidth="1"/>
    <col min="13324" max="13568" width="9.16015625" style="255" customWidth="1"/>
    <col min="13569" max="13569" width="8.33203125" style="255" customWidth="1"/>
    <col min="13570" max="13570" width="1.66796875" style="255" customWidth="1"/>
    <col min="13571" max="13572" width="5" style="255" customWidth="1"/>
    <col min="13573" max="13573" width="11.66015625" style="255" customWidth="1"/>
    <col min="13574" max="13574" width="9.16015625" style="255" customWidth="1"/>
    <col min="13575" max="13575" width="5" style="255" customWidth="1"/>
    <col min="13576" max="13576" width="77.83203125" style="255" customWidth="1"/>
    <col min="13577" max="13578" width="20" style="255" customWidth="1"/>
    <col min="13579" max="13579" width="1.66796875" style="255" customWidth="1"/>
    <col min="13580" max="13824" width="9.16015625" style="255" customWidth="1"/>
    <col min="13825" max="13825" width="8.33203125" style="255" customWidth="1"/>
    <col min="13826" max="13826" width="1.66796875" style="255" customWidth="1"/>
    <col min="13827" max="13828" width="5" style="255" customWidth="1"/>
    <col min="13829" max="13829" width="11.66015625" style="255" customWidth="1"/>
    <col min="13830" max="13830" width="9.16015625" style="255" customWidth="1"/>
    <col min="13831" max="13831" width="5" style="255" customWidth="1"/>
    <col min="13832" max="13832" width="77.83203125" style="255" customWidth="1"/>
    <col min="13833" max="13834" width="20" style="255" customWidth="1"/>
    <col min="13835" max="13835" width="1.66796875" style="255" customWidth="1"/>
    <col min="13836" max="14080" width="9.16015625" style="255" customWidth="1"/>
    <col min="14081" max="14081" width="8.33203125" style="255" customWidth="1"/>
    <col min="14082" max="14082" width="1.66796875" style="255" customWidth="1"/>
    <col min="14083" max="14084" width="5" style="255" customWidth="1"/>
    <col min="14085" max="14085" width="11.66015625" style="255" customWidth="1"/>
    <col min="14086" max="14086" width="9.16015625" style="255" customWidth="1"/>
    <col min="14087" max="14087" width="5" style="255" customWidth="1"/>
    <col min="14088" max="14088" width="77.83203125" style="255" customWidth="1"/>
    <col min="14089" max="14090" width="20" style="255" customWidth="1"/>
    <col min="14091" max="14091" width="1.66796875" style="255" customWidth="1"/>
    <col min="14092" max="14336" width="9.16015625" style="255" customWidth="1"/>
    <col min="14337" max="14337" width="8.33203125" style="255" customWidth="1"/>
    <col min="14338" max="14338" width="1.66796875" style="255" customWidth="1"/>
    <col min="14339" max="14340" width="5" style="255" customWidth="1"/>
    <col min="14341" max="14341" width="11.66015625" style="255" customWidth="1"/>
    <col min="14342" max="14342" width="9.16015625" style="255" customWidth="1"/>
    <col min="14343" max="14343" width="5" style="255" customWidth="1"/>
    <col min="14344" max="14344" width="77.83203125" style="255" customWidth="1"/>
    <col min="14345" max="14346" width="20" style="255" customWidth="1"/>
    <col min="14347" max="14347" width="1.66796875" style="255" customWidth="1"/>
    <col min="14348" max="14592" width="9.16015625" style="255" customWidth="1"/>
    <col min="14593" max="14593" width="8.33203125" style="255" customWidth="1"/>
    <col min="14594" max="14594" width="1.66796875" style="255" customWidth="1"/>
    <col min="14595" max="14596" width="5" style="255" customWidth="1"/>
    <col min="14597" max="14597" width="11.66015625" style="255" customWidth="1"/>
    <col min="14598" max="14598" width="9.16015625" style="255" customWidth="1"/>
    <col min="14599" max="14599" width="5" style="255" customWidth="1"/>
    <col min="14600" max="14600" width="77.83203125" style="255" customWidth="1"/>
    <col min="14601" max="14602" width="20" style="255" customWidth="1"/>
    <col min="14603" max="14603" width="1.66796875" style="255" customWidth="1"/>
    <col min="14604" max="14848" width="9.16015625" style="255" customWidth="1"/>
    <col min="14849" max="14849" width="8.33203125" style="255" customWidth="1"/>
    <col min="14850" max="14850" width="1.66796875" style="255" customWidth="1"/>
    <col min="14851" max="14852" width="5" style="255" customWidth="1"/>
    <col min="14853" max="14853" width="11.66015625" style="255" customWidth="1"/>
    <col min="14854" max="14854" width="9.16015625" style="255" customWidth="1"/>
    <col min="14855" max="14855" width="5" style="255" customWidth="1"/>
    <col min="14856" max="14856" width="77.83203125" style="255" customWidth="1"/>
    <col min="14857" max="14858" width="20" style="255" customWidth="1"/>
    <col min="14859" max="14859" width="1.66796875" style="255" customWidth="1"/>
    <col min="14860" max="15104" width="9.16015625" style="255" customWidth="1"/>
    <col min="15105" max="15105" width="8.33203125" style="255" customWidth="1"/>
    <col min="15106" max="15106" width="1.66796875" style="255" customWidth="1"/>
    <col min="15107" max="15108" width="5" style="255" customWidth="1"/>
    <col min="15109" max="15109" width="11.66015625" style="255" customWidth="1"/>
    <col min="15110" max="15110" width="9.16015625" style="255" customWidth="1"/>
    <col min="15111" max="15111" width="5" style="255" customWidth="1"/>
    <col min="15112" max="15112" width="77.83203125" style="255" customWidth="1"/>
    <col min="15113" max="15114" width="20" style="255" customWidth="1"/>
    <col min="15115" max="15115" width="1.66796875" style="255" customWidth="1"/>
    <col min="15116" max="15360" width="9.16015625" style="255" customWidth="1"/>
    <col min="15361" max="15361" width="8.33203125" style="255" customWidth="1"/>
    <col min="15362" max="15362" width="1.66796875" style="255" customWidth="1"/>
    <col min="15363" max="15364" width="5" style="255" customWidth="1"/>
    <col min="15365" max="15365" width="11.66015625" style="255" customWidth="1"/>
    <col min="15366" max="15366" width="9.16015625" style="255" customWidth="1"/>
    <col min="15367" max="15367" width="5" style="255" customWidth="1"/>
    <col min="15368" max="15368" width="77.83203125" style="255" customWidth="1"/>
    <col min="15369" max="15370" width="20" style="255" customWidth="1"/>
    <col min="15371" max="15371" width="1.66796875" style="255" customWidth="1"/>
    <col min="15372" max="15616" width="9.16015625" style="255" customWidth="1"/>
    <col min="15617" max="15617" width="8.33203125" style="255" customWidth="1"/>
    <col min="15618" max="15618" width="1.66796875" style="255" customWidth="1"/>
    <col min="15619" max="15620" width="5" style="255" customWidth="1"/>
    <col min="15621" max="15621" width="11.66015625" style="255" customWidth="1"/>
    <col min="15622" max="15622" width="9.16015625" style="255" customWidth="1"/>
    <col min="15623" max="15623" width="5" style="255" customWidth="1"/>
    <col min="15624" max="15624" width="77.83203125" style="255" customWidth="1"/>
    <col min="15625" max="15626" width="20" style="255" customWidth="1"/>
    <col min="15627" max="15627" width="1.66796875" style="255" customWidth="1"/>
    <col min="15628" max="15872" width="9.16015625" style="255" customWidth="1"/>
    <col min="15873" max="15873" width="8.33203125" style="255" customWidth="1"/>
    <col min="15874" max="15874" width="1.66796875" style="255" customWidth="1"/>
    <col min="15875" max="15876" width="5" style="255" customWidth="1"/>
    <col min="15877" max="15877" width="11.66015625" style="255" customWidth="1"/>
    <col min="15878" max="15878" width="9.16015625" style="255" customWidth="1"/>
    <col min="15879" max="15879" width="5" style="255" customWidth="1"/>
    <col min="15880" max="15880" width="77.83203125" style="255" customWidth="1"/>
    <col min="15881" max="15882" width="20" style="255" customWidth="1"/>
    <col min="15883" max="15883" width="1.66796875" style="255" customWidth="1"/>
    <col min="15884" max="16128" width="9.16015625" style="255" customWidth="1"/>
    <col min="16129" max="16129" width="8.33203125" style="255" customWidth="1"/>
    <col min="16130" max="16130" width="1.66796875" style="255" customWidth="1"/>
    <col min="16131" max="16132" width="5" style="255" customWidth="1"/>
    <col min="16133" max="16133" width="11.66015625" style="255" customWidth="1"/>
    <col min="16134" max="16134" width="9.16015625" style="255" customWidth="1"/>
    <col min="16135" max="16135" width="5" style="255" customWidth="1"/>
    <col min="16136" max="16136" width="77.83203125" style="255" customWidth="1"/>
    <col min="16137" max="16138" width="20" style="255" customWidth="1"/>
    <col min="16139" max="16139" width="1.66796875" style="255" customWidth="1"/>
    <col min="16140" max="16384" width="9.16015625" style="255" customWidth="1"/>
  </cols>
  <sheetData>
    <row r="1" ht="37.5" customHeight="1"/>
    <row r="2" spans="2:11" ht="7.5" customHeight="1">
      <c r="B2" s="256"/>
      <c r="C2" s="257"/>
      <c r="D2" s="257"/>
      <c r="E2" s="257"/>
      <c r="F2" s="257"/>
      <c r="G2" s="257"/>
      <c r="H2" s="257"/>
      <c r="I2" s="257"/>
      <c r="J2" s="257"/>
      <c r="K2" s="258"/>
    </row>
    <row r="3" spans="2:11" s="261" customFormat="1" ht="45" customHeight="1">
      <c r="B3" s="259"/>
      <c r="C3" s="380" t="s">
        <v>1542</v>
      </c>
      <c r="D3" s="380"/>
      <c r="E3" s="380"/>
      <c r="F3" s="380"/>
      <c r="G3" s="380"/>
      <c r="H3" s="380"/>
      <c r="I3" s="380"/>
      <c r="J3" s="380"/>
      <c r="K3" s="260"/>
    </row>
    <row r="4" spans="2:11" ht="25.5" customHeight="1">
      <c r="B4" s="262"/>
      <c r="C4" s="385" t="s">
        <v>1543</v>
      </c>
      <c r="D4" s="385"/>
      <c r="E4" s="385"/>
      <c r="F4" s="385"/>
      <c r="G4" s="385"/>
      <c r="H4" s="385"/>
      <c r="I4" s="385"/>
      <c r="J4" s="385"/>
      <c r="K4" s="263"/>
    </row>
    <row r="5" spans="2:11" ht="5.25" customHeight="1">
      <c r="B5" s="262"/>
      <c r="C5" s="264"/>
      <c r="D5" s="264"/>
      <c r="E5" s="264"/>
      <c r="F5" s="264"/>
      <c r="G5" s="264"/>
      <c r="H5" s="264"/>
      <c r="I5" s="264"/>
      <c r="J5" s="264"/>
      <c r="K5" s="263"/>
    </row>
    <row r="6" spans="2:11" ht="15" customHeight="1">
      <c r="B6" s="262"/>
      <c r="C6" s="382" t="s">
        <v>1544</v>
      </c>
      <c r="D6" s="382"/>
      <c r="E6" s="382"/>
      <c r="F6" s="382"/>
      <c r="G6" s="382"/>
      <c r="H6" s="382"/>
      <c r="I6" s="382"/>
      <c r="J6" s="382"/>
      <c r="K6" s="263"/>
    </row>
    <row r="7" spans="2:11" ht="15" customHeight="1">
      <c r="B7" s="265"/>
      <c r="C7" s="382" t="s">
        <v>1545</v>
      </c>
      <c r="D7" s="382"/>
      <c r="E7" s="382"/>
      <c r="F7" s="382"/>
      <c r="G7" s="382"/>
      <c r="H7" s="382"/>
      <c r="I7" s="382"/>
      <c r="J7" s="382"/>
      <c r="K7" s="263"/>
    </row>
    <row r="8" spans="2:11" ht="12.75" customHeight="1">
      <c r="B8" s="265"/>
      <c r="C8" s="266"/>
      <c r="D8" s="266"/>
      <c r="E8" s="266"/>
      <c r="F8" s="266"/>
      <c r="G8" s="266"/>
      <c r="H8" s="266"/>
      <c r="I8" s="266"/>
      <c r="J8" s="266"/>
      <c r="K8" s="263"/>
    </row>
    <row r="9" spans="2:11" ht="15" customHeight="1">
      <c r="B9" s="265"/>
      <c r="C9" s="382" t="s">
        <v>1546</v>
      </c>
      <c r="D9" s="382"/>
      <c r="E9" s="382"/>
      <c r="F9" s="382"/>
      <c r="G9" s="382"/>
      <c r="H9" s="382"/>
      <c r="I9" s="382"/>
      <c r="J9" s="382"/>
      <c r="K9" s="263"/>
    </row>
    <row r="10" spans="2:11" ht="15" customHeight="1">
      <c r="B10" s="265"/>
      <c r="C10" s="266"/>
      <c r="D10" s="382" t="s">
        <v>1547</v>
      </c>
      <c r="E10" s="382"/>
      <c r="F10" s="382"/>
      <c r="G10" s="382"/>
      <c r="H10" s="382"/>
      <c r="I10" s="382"/>
      <c r="J10" s="382"/>
      <c r="K10" s="263"/>
    </row>
    <row r="11" spans="2:11" ht="15" customHeight="1">
      <c r="B11" s="265"/>
      <c r="C11" s="267"/>
      <c r="D11" s="382" t="s">
        <v>1548</v>
      </c>
      <c r="E11" s="382"/>
      <c r="F11" s="382"/>
      <c r="G11" s="382"/>
      <c r="H11" s="382"/>
      <c r="I11" s="382"/>
      <c r="J11" s="382"/>
      <c r="K11" s="263"/>
    </row>
    <row r="12" spans="2:11" ht="12.75" customHeight="1">
      <c r="B12" s="265"/>
      <c r="C12" s="267"/>
      <c r="D12" s="267"/>
      <c r="E12" s="267"/>
      <c r="F12" s="267"/>
      <c r="G12" s="267"/>
      <c r="H12" s="267"/>
      <c r="I12" s="267"/>
      <c r="J12" s="267"/>
      <c r="K12" s="263"/>
    </row>
    <row r="13" spans="2:11" ht="15" customHeight="1">
      <c r="B13" s="265"/>
      <c r="C13" s="267"/>
      <c r="D13" s="382" t="s">
        <v>1549</v>
      </c>
      <c r="E13" s="382"/>
      <c r="F13" s="382"/>
      <c r="G13" s="382"/>
      <c r="H13" s="382"/>
      <c r="I13" s="382"/>
      <c r="J13" s="382"/>
      <c r="K13" s="263"/>
    </row>
    <row r="14" spans="2:11" ht="15" customHeight="1">
      <c r="B14" s="265"/>
      <c r="C14" s="267"/>
      <c r="D14" s="382" t="s">
        <v>1550</v>
      </c>
      <c r="E14" s="382"/>
      <c r="F14" s="382"/>
      <c r="G14" s="382"/>
      <c r="H14" s="382"/>
      <c r="I14" s="382"/>
      <c r="J14" s="382"/>
      <c r="K14" s="263"/>
    </row>
    <row r="15" spans="2:11" ht="15" customHeight="1">
      <c r="B15" s="265"/>
      <c r="C15" s="267"/>
      <c r="D15" s="382" t="s">
        <v>1551</v>
      </c>
      <c r="E15" s="382"/>
      <c r="F15" s="382"/>
      <c r="G15" s="382"/>
      <c r="H15" s="382"/>
      <c r="I15" s="382"/>
      <c r="J15" s="382"/>
      <c r="K15" s="263"/>
    </row>
    <row r="16" spans="2:11" ht="15" customHeight="1">
      <c r="B16" s="265"/>
      <c r="C16" s="267"/>
      <c r="D16" s="267"/>
      <c r="E16" s="268" t="s">
        <v>81</v>
      </c>
      <c r="F16" s="382" t="s">
        <v>1552</v>
      </c>
      <c r="G16" s="382"/>
      <c r="H16" s="382"/>
      <c r="I16" s="382"/>
      <c r="J16" s="382"/>
      <c r="K16" s="263"/>
    </row>
    <row r="17" spans="2:11" ht="15" customHeight="1">
      <c r="B17" s="265"/>
      <c r="C17" s="267"/>
      <c r="D17" s="267"/>
      <c r="E17" s="268" t="s">
        <v>1553</v>
      </c>
      <c r="F17" s="382" t="s">
        <v>1554</v>
      </c>
      <c r="G17" s="382"/>
      <c r="H17" s="382"/>
      <c r="I17" s="382"/>
      <c r="J17" s="382"/>
      <c r="K17" s="263"/>
    </row>
    <row r="18" spans="2:11" ht="15" customHeight="1">
      <c r="B18" s="265"/>
      <c r="C18" s="267"/>
      <c r="D18" s="267"/>
      <c r="E18" s="268" t="s">
        <v>1555</v>
      </c>
      <c r="F18" s="382" t="s">
        <v>1556</v>
      </c>
      <c r="G18" s="382"/>
      <c r="H18" s="382"/>
      <c r="I18" s="382"/>
      <c r="J18" s="382"/>
      <c r="K18" s="263"/>
    </row>
    <row r="19" spans="2:11" ht="15" customHeight="1">
      <c r="B19" s="265"/>
      <c r="C19" s="267"/>
      <c r="D19" s="267"/>
      <c r="E19" s="268" t="s">
        <v>1557</v>
      </c>
      <c r="F19" s="382" t="s">
        <v>1558</v>
      </c>
      <c r="G19" s="382"/>
      <c r="H19" s="382"/>
      <c r="I19" s="382"/>
      <c r="J19" s="382"/>
      <c r="K19" s="263"/>
    </row>
    <row r="20" spans="2:11" ht="15" customHeight="1">
      <c r="B20" s="265"/>
      <c r="C20" s="267"/>
      <c r="D20" s="267"/>
      <c r="E20" s="268" t="s">
        <v>1559</v>
      </c>
      <c r="F20" s="382" t="s">
        <v>1560</v>
      </c>
      <c r="G20" s="382"/>
      <c r="H20" s="382"/>
      <c r="I20" s="382"/>
      <c r="J20" s="382"/>
      <c r="K20" s="263"/>
    </row>
    <row r="21" spans="2:11" ht="15" customHeight="1">
      <c r="B21" s="265"/>
      <c r="C21" s="267"/>
      <c r="D21" s="267"/>
      <c r="E21" s="268" t="s">
        <v>1561</v>
      </c>
      <c r="F21" s="382" t="s">
        <v>1562</v>
      </c>
      <c r="G21" s="382"/>
      <c r="H21" s="382"/>
      <c r="I21" s="382"/>
      <c r="J21" s="382"/>
      <c r="K21" s="263"/>
    </row>
    <row r="22" spans="2:11" ht="12.75" customHeight="1">
      <c r="B22" s="265"/>
      <c r="C22" s="267"/>
      <c r="D22" s="267"/>
      <c r="E22" s="267"/>
      <c r="F22" s="267"/>
      <c r="G22" s="267"/>
      <c r="H22" s="267"/>
      <c r="I22" s="267"/>
      <c r="J22" s="267"/>
      <c r="K22" s="263"/>
    </row>
    <row r="23" spans="2:11" ht="15" customHeight="1">
      <c r="B23" s="265"/>
      <c r="C23" s="382" t="s">
        <v>1563</v>
      </c>
      <c r="D23" s="382"/>
      <c r="E23" s="382"/>
      <c r="F23" s="382"/>
      <c r="G23" s="382"/>
      <c r="H23" s="382"/>
      <c r="I23" s="382"/>
      <c r="J23" s="382"/>
      <c r="K23" s="263"/>
    </row>
    <row r="24" spans="2:11" ht="15" customHeight="1">
      <c r="B24" s="265"/>
      <c r="C24" s="382" t="s">
        <v>1564</v>
      </c>
      <c r="D24" s="382"/>
      <c r="E24" s="382"/>
      <c r="F24" s="382"/>
      <c r="G24" s="382"/>
      <c r="H24" s="382"/>
      <c r="I24" s="382"/>
      <c r="J24" s="382"/>
      <c r="K24" s="263"/>
    </row>
    <row r="25" spans="2:11" ht="15" customHeight="1">
      <c r="B25" s="265"/>
      <c r="C25" s="266"/>
      <c r="D25" s="382" t="s">
        <v>1565</v>
      </c>
      <c r="E25" s="382"/>
      <c r="F25" s="382"/>
      <c r="G25" s="382"/>
      <c r="H25" s="382"/>
      <c r="I25" s="382"/>
      <c r="J25" s="382"/>
      <c r="K25" s="263"/>
    </row>
    <row r="26" spans="2:11" ht="15" customHeight="1">
      <c r="B26" s="265"/>
      <c r="C26" s="267"/>
      <c r="D26" s="382" t="s">
        <v>1566</v>
      </c>
      <c r="E26" s="382"/>
      <c r="F26" s="382"/>
      <c r="G26" s="382"/>
      <c r="H26" s="382"/>
      <c r="I26" s="382"/>
      <c r="J26" s="382"/>
      <c r="K26" s="263"/>
    </row>
    <row r="27" spans="2:11" ht="12.75" customHeight="1">
      <c r="B27" s="265"/>
      <c r="C27" s="267"/>
      <c r="D27" s="267"/>
      <c r="E27" s="267"/>
      <c r="F27" s="267"/>
      <c r="G27" s="267"/>
      <c r="H27" s="267"/>
      <c r="I27" s="267"/>
      <c r="J27" s="267"/>
      <c r="K27" s="263"/>
    </row>
    <row r="28" spans="2:11" ht="15" customHeight="1">
      <c r="B28" s="265"/>
      <c r="C28" s="267"/>
      <c r="D28" s="382" t="s">
        <v>1567</v>
      </c>
      <c r="E28" s="382"/>
      <c r="F28" s="382"/>
      <c r="G28" s="382"/>
      <c r="H28" s="382"/>
      <c r="I28" s="382"/>
      <c r="J28" s="382"/>
      <c r="K28" s="263"/>
    </row>
    <row r="29" spans="2:11" ht="15" customHeight="1">
      <c r="B29" s="265"/>
      <c r="C29" s="267"/>
      <c r="D29" s="382" t="s">
        <v>1568</v>
      </c>
      <c r="E29" s="382"/>
      <c r="F29" s="382"/>
      <c r="G29" s="382"/>
      <c r="H29" s="382"/>
      <c r="I29" s="382"/>
      <c r="J29" s="382"/>
      <c r="K29" s="263"/>
    </row>
    <row r="30" spans="2:11" ht="12.75" customHeight="1">
      <c r="B30" s="265"/>
      <c r="C30" s="267"/>
      <c r="D30" s="267"/>
      <c r="E30" s="267"/>
      <c r="F30" s="267"/>
      <c r="G30" s="267"/>
      <c r="H30" s="267"/>
      <c r="I30" s="267"/>
      <c r="J30" s="267"/>
      <c r="K30" s="263"/>
    </row>
    <row r="31" spans="2:11" ht="15" customHeight="1">
      <c r="B31" s="265"/>
      <c r="C31" s="267"/>
      <c r="D31" s="382" t="s">
        <v>1569</v>
      </c>
      <c r="E31" s="382"/>
      <c r="F31" s="382"/>
      <c r="G31" s="382"/>
      <c r="H31" s="382"/>
      <c r="I31" s="382"/>
      <c r="J31" s="382"/>
      <c r="K31" s="263"/>
    </row>
    <row r="32" spans="2:11" ht="15" customHeight="1">
      <c r="B32" s="265"/>
      <c r="C32" s="267"/>
      <c r="D32" s="382" t="s">
        <v>1570</v>
      </c>
      <c r="E32" s="382"/>
      <c r="F32" s="382"/>
      <c r="G32" s="382"/>
      <c r="H32" s="382"/>
      <c r="I32" s="382"/>
      <c r="J32" s="382"/>
      <c r="K32" s="263"/>
    </row>
    <row r="33" spans="2:11" ht="15" customHeight="1">
      <c r="B33" s="265"/>
      <c r="C33" s="267"/>
      <c r="D33" s="382" t="s">
        <v>1571</v>
      </c>
      <c r="E33" s="382"/>
      <c r="F33" s="382"/>
      <c r="G33" s="382"/>
      <c r="H33" s="382"/>
      <c r="I33" s="382"/>
      <c r="J33" s="382"/>
      <c r="K33" s="263"/>
    </row>
    <row r="34" spans="2:11" ht="15" customHeight="1">
      <c r="B34" s="265"/>
      <c r="C34" s="267"/>
      <c r="D34" s="266"/>
      <c r="E34" s="269" t="s">
        <v>128</v>
      </c>
      <c r="F34" s="266"/>
      <c r="G34" s="382" t="s">
        <v>1572</v>
      </c>
      <c r="H34" s="382"/>
      <c r="I34" s="382"/>
      <c r="J34" s="382"/>
      <c r="K34" s="263"/>
    </row>
    <row r="35" spans="2:11" ht="30.75" customHeight="1">
      <c r="B35" s="265"/>
      <c r="C35" s="267"/>
      <c r="D35" s="266"/>
      <c r="E35" s="269" t="s">
        <v>1573</v>
      </c>
      <c r="F35" s="266"/>
      <c r="G35" s="382" t="s">
        <v>1574</v>
      </c>
      <c r="H35" s="382"/>
      <c r="I35" s="382"/>
      <c r="J35" s="382"/>
      <c r="K35" s="263"/>
    </row>
    <row r="36" spans="2:11" ht="15" customHeight="1">
      <c r="B36" s="265"/>
      <c r="C36" s="267"/>
      <c r="D36" s="266"/>
      <c r="E36" s="269" t="s">
        <v>56</v>
      </c>
      <c r="F36" s="266"/>
      <c r="G36" s="382" t="s">
        <v>1575</v>
      </c>
      <c r="H36" s="382"/>
      <c r="I36" s="382"/>
      <c r="J36" s="382"/>
      <c r="K36" s="263"/>
    </row>
    <row r="37" spans="2:11" ht="15" customHeight="1">
      <c r="B37" s="265"/>
      <c r="C37" s="267"/>
      <c r="D37" s="266"/>
      <c r="E37" s="269" t="s">
        <v>129</v>
      </c>
      <c r="F37" s="266"/>
      <c r="G37" s="382" t="s">
        <v>1576</v>
      </c>
      <c r="H37" s="382"/>
      <c r="I37" s="382"/>
      <c r="J37" s="382"/>
      <c r="K37" s="263"/>
    </row>
    <row r="38" spans="2:11" ht="15" customHeight="1">
      <c r="B38" s="265"/>
      <c r="C38" s="267"/>
      <c r="D38" s="266"/>
      <c r="E38" s="269" t="s">
        <v>130</v>
      </c>
      <c r="F38" s="266"/>
      <c r="G38" s="382" t="s">
        <v>1577</v>
      </c>
      <c r="H38" s="382"/>
      <c r="I38" s="382"/>
      <c r="J38" s="382"/>
      <c r="K38" s="263"/>
    </row>
    <row r="39" spans="2:11" ht="15" customHeight="1">
      <c r="B39" s="265"/>
      <c r="C39" s="267"/>
      <c r="D39" s="266"/>
      <c r="E39" s="269" t="s">
        <v>131</v>
      </c>
      <c r="F39" s="266"/>
      <c r="G39" s="382" t="s">
        <v>1578</v>
      </c>
      <c r="H39" s="382"/>
      <c r="I39" s="382"/>
      <c r="J39" s="382"/>
      <c r="K39" s="263"/>
    </row>
    <row r="40" spans="2:11" ht="15" customHeight="1">
      <c r="B40" s="265"/>
      <c r="C40" s="267"/>
      <c r="D40" s="266"/>
      <c r="E40" s="269" t="s">
        <v>1579</v>
      </c>
      <c r="F40" s="266"/>
      <c r="G40" s="382" t="s">
        <v>1580</v>
      </c>
      <c r="H40" s="382"/>
      <c r="I40" s="382"/>
      <c r="J40" s="382"/>
      <c r="K40" s="263"/>
    </row>
    <row r="41" spans="2:11" ht="15" customHeight="1">
      <c r="B41" s="265"/>
      <c r="C41" s="267"/>
      <c r="D41" s="266"/>
      <c r="E41" s="269"/>
      <c r="F41" s="266"/>
      <c r="G41" s="382" t="s">
        <v>1581</v>
      </c>
      <c r="H41" s="382"/>
      <c r="I41" s="382"/>
      <c r="J41" s="382"/>
      <c r="K41" s="263"/>
    </row>
    <row r="42" spans="2:11" ht="15" customHeight="1">
      <c r="B42" s="265"/>
      <c r="C42" s="267"/>
      <c r="D42" s="266"/>
      <c r="E42" s="269" t="s">
        <v>1582</v>
      </c>
      <c r="F42" s="266"/>
      <c r="G42" s="382" t="s">
        <v>1583</v>
      </c>
      <c r="H42" s="382"/>
      <c r="I42" s="382"/>
      <c r="J42" s="382"/>
      <c r="K42" s="263"/>
    </row>
    <row r="43" spans="2:11" ht="15" customHeight="1">
      <c r="B43" s="265"/>
      <c r="C43" s="267"/>
      <c r="D43" s="266"/>
      <c r="E43" s="269" t="s">
        <v>133</v>
      </c>
      <c r="F43" s="266"/>
      <c r="G43" s="382" t="s">
        <v>1584</v>
      </c>
      <c r="H43" s="382"/>
      <c r="I43" s="382"/>
      <c r="J43" s="382"/>
      <c r="K43" s="263"/>
    </row>
    <row r="44" spans="2:11" ht="12.75" customHeight="1">
      <c r="B44" s="265"/>
      <c r="C44" s="267"/>
      <c r="D44" s="266"/>
      <c r="E44" s="266"/>
      <c r="F44" s="266"/>
      <c r="G44" s="266"/>
      <c r="H44" s="266"/>
      <c r="I44" s="266"/>
      <c r="J44" s="266"/>
      <c r="K44" s="263"/>
    </row>
    <row r="45" spans="2:11" ht="15" customHeight="1">
      <c r="B45" s="265"/>
      <c r="C45" s="267"/>
      <c r="D45" s="382" t="s">
        <v>1585</v>
      </c>
      <c r="E45" s="382"/>
      <c r="F45" s="382"/>
      <c r="G45" s="382"/>
      <c r="H45" s="382"/>
      <c r="I45" s="382"/>
      <c r="J45" s="382"/>
      <c r="K45" s="263"/>
    </row>
    <row r="46" spans="2:11" ht="15" customHeight="1">
      <c r="B46" s="265"/>
      <c r="C46" s="267"/>
      <c r="D46" s="267"/>
      <c r="E46" s="382" t="s">
        <v>1586</v>
      </c>
      <c r="F46" s="382"/>
      <c r="G46" s="382"/>
      <c r="H46" s="382"/>
      <c r="I46" s="382"/>
      <c r="J46" s="382"/>
      <c r="K46" s="263"/>
    </row>
    <row r="47" spans="2:11" ht="15" customHeight="1">
      <c r="B47" s="265"/>
      <c r="C47" s="267"/>
      <c r="D47" s="267"/>
      <c r="E47" s="382" t="s">
        <v>1587</v>
      </c>
      <c r="F47" s="382"/>
      <c r="G47" s="382"/>
      <c r="H47" s="382"/>
      <c r="I47" s="382"/>
      <c r="J47" s="382"/>
      <c r="K47" s="263"/>
    </row>
    <row r="48" spans="2:11" ht="15" customHeight="1">
      <c r="B48" s="265"/>
      <c r="C48" s="267"/>
      <c r="D48" s="267"/>
      <c r="E48" s="382" t="s">
        <v>1588</v>
      </c>
      <c r="F48" s="382"/>
      <c r="G48" s="382"/>
      <c r="H48" s="382"/>
      <c r="I48" s="382"/>
      <c r="J48" s="382"/>
      <c r="K48" s="263"/>
    </row>
    <row r="49" spans="2:11" ht="15" customHeight="1">
      <c r="B49" s="265"/>
      <c r="C49" s="267"/>
      <c r="D49" s="382" t="s">
        <v>1589</v>
      </c>
      <c r="E49" s="382"/>
      <c r="F49" s="382"/>
      <c r="G49" s="382"/>
      <c r="H49" s="382"/>
      <c r="I49" s="382"/>
      <c r="J49" s="382"/>
      <c r="K49" s="263"/>
    </row>
    <row r="50" spans="2:11" ht="25.5" customHeight="1">
      <c r="B50" s="262"/>
      <c r="C50" s="385" t="s">
        <v>1590</v>
      </c>
      <c r="D50" s="385"/>
      <c r="E50" s="385"/>
      <c r="F50" s="385"/>
      <c r="G50" s="385"/>
      <c r="H50" s="385"/>
      <c r="I50" s="385"/>
      <c r="J50" s="385"/>
      <c r="K50" s="263"/>
    </row>
    <row r="51" spans="2:11" ht="5.25" customHeight="1">
      <c r="B51" s="262"/>
      <c r="C51" s="264"/>
      <c r="D51" s="264"/>
      <c r="E51" s="264"/>
      <c r="F51" s="264"/>
      <c r="G51" s="264"/>
      <c r="H51" s="264"/>
      <c r="I51" s="264"/>
      <c r="J51" s="264"/>
      <c r="K51" s="263"/>
    </row>
    <row r="52" spans="2:11" ht="15" customHeight="1">
      <c r="B52" s="262"/>
      <c r="C52" s="382" t="s">
        <v>1591</v>
      </c>
      <c r="D52" s="382"/>
      <c r="E52" s="382"/>
      <c r="F52" s="382"/>
      <c r="G52" s="382"/>
      <c r="H52" s="382"/>
      <c r="I52" s="382"/>
      <c r="J52" s="382"/>
      <c r="K52" s="263"/>
    </row>
    <row r="53" spans="2:11" ht="15" customHeight="1">
      <c r="B53" s="262"/>
      <c r="C53" s="382" t="s">
        <v>1592</v>
      </c>
      <c r="D53" s="382"/>
      <c r="E53" s="382"/>
      <c r="F53" s="382"/>
      <c r="G53" s="382"/>
      <c r="H53" s="382"/>
      <c r="I53" s="382"/>
      <c r="J53" s="382"/>
      <c r="K53" s="263"/>
    </row>
    <row r="54" spans="2:11" ht="12.75" customHeight="1">
      <c r="B54" s="262"/>
      <c r="C54" s="266"/>
      <c r="D54" s="266"/>
      <c r="E54" s="266"/>
      <c r="F54" s="266"/>
      <c r="G54" s="266"/>
      <c r="H54" s="266"/>
      <c r="I54" s="266"/>
      <c r="J54" s="266"/>
      <c r="K54" s="263"/>
    </row>
    <row r="55" spans="2:11" ht="15" customHeight="1">
      <c r="B55" s="262"/>
      <c r="C55" s="382" t="s">
        <v>1593</v>
      </c>
      <c r="D55" s="382"/>
      <c r="E55" s="382"/>
      <c r="F55" s="382"/>
      <c r="G55" s="382"/>
      <c r="H55" s="382"/>
      <c r="I55" s="382"/>
      <c r="J55" s="382"/>
      <c r="K55" s="263"/>
    </row>
    <row r="56" spans="2:11" ht="15" customHeight="1">
      <c r="B56" s="262"/>
      <c r="C56" s="267"/>
      <c r="D56" s="382" t="s">
        <v>1594</v>
      </c>
      <c r="E56" s="382"/>
      <c r="F56" s="382"/>
      <c r="G56" s="382"/>
      <c r="H56" s="382"/>
      <c r="I56" s="382"/>
      <c r="J56" s="382"/>
      <c r="K56" s="263"/>
    </row>
    <row r="57" spans="2:11" ht="15" customHeight="1">
      <c r="B57" s="262"/>
      <c r="C57" s="267"/>
      <c r="D57" s="382" t="s">
        <v>1595</v>
      </c>
      <c r="E57" s="382"/>
      <c r="F57" s="382"/>
      <c r="G57" s="382"/>
      <c r="H57" s="382"/>
      <c r="I57" s="382"/>
      <c r="J57" s="382"/>
      <c r="K57" s="263"/>
    </row>
    <row r="58" spans="2:11" ht="15" customHeight="1">
      <c r="B58" s="262"/>
      <c r="C58" s="267"/>
      <c r="D58" s="382" t="s">
        <v>1596</v>
      </c>
      <c r="E58" s="382"/>
      <c r="F58" s="382"/>
      <c r="G58" s="382"/>
      <c r="H58" s="382"/>
      <c r="I58" s="382"/>
      <c r="J58" s="382"/>
      <c r="K58" s="263"/>
    </row>
    <row r="59" spans="2:11" ht="15" customHeight="1">
      <c r="B59" s="262"/>
      <c r="C59" s="267"/>
      <c r="D59" s="382" t="s">
        <v>1597</v>
      </c>
      <c r="E59" s="382"/>
      <c r="F59" s="382"/>
      <c r="G59" s="382"/>
      <c r="H59" s="382"/>
      <c r="I59" s="382"/>
      <c r="J59" s="382"/>
      <c r="K59" s="263"/>
    </row>
    <row r="60" spans="2:11" ht="15" customHeight="1">
      <c r="B60" s="262"/>
      <c r="C60" s="267"/>
      <c r="D60" s="384" t="s">
        <v>1598</v>
      </c>
      <c r="E60" s="384"/>
      <c r="F60" s="384"/>
      <c r="G60" s="384"/>
      <c r="H60" s="384"/>
      <c r="I60" s="384"/>
      <c r="J60" s="384"/>
      <c r="K60" s="263"/>
    </row>
    <row r="61" spans="2:11" ht="15" customHeight="1">
      <c r="B61" s="262"/>
      <c r="C61" s="267"/>
      <c r="D61" s="382" t="s">
        <v>1599</v>
      </c>
      <c r="E61" s="382"/>
      <c r="F61" s="382"/>
      <c r="G61" s="382"/>
      <c r="H61" s="382"/>
      <c r="I61" s="382"/>
      <c r="J61" s="382"/>
      <c r="K61" s="263"/>
    </row>
    <row r="62" spans="2:11" ht="12.75" customHeight="1">
      <c r="B62" s="262"/>
      <c r="C62" s="267"/>
      <c r="D62" s="267"/>
      <c r="E62" s="270"/>
      <c r="F62" s="267"/>
      <c r="G62" s="267"/>
      <c r="H62" s="267"/>
      <c r="I62" s="267"/>
      <c r="J62" s="267"/>
      <c r="K62" s="263"/>
    </row>
    <row r="63" spans="2:11" ht="15" customHeight="1">
      <c r="B63" s="262"/>
      <c r="C63" s="267"/>
      <c r="D63" s="382" t="s">
        <v>1600</v>
      </c>
      <c r="E63" s="382"/>
      <c r="F63" s="382"/>
      <c r="G63" s="382"/>
      <c r="H63" s="382"/>
      <c r="I63" s="382"/>
      <c r="J63" s="382"/>
      <c r="K63" s="263"/>
    </row>
    <row r="64" spans="2:11" ht="15" customHeight="1">
      <c r="B64" s="262"/>
      <c r="C64" s="267"/>
      <c r="D64" s="384" t="s">
        <v>1601</v>
      </c>
      <c r="E64" s="384"/>
      <c r="F64" s="384"/>
      <c r="G64" s="384"/>
      <c r="H64" s="384"/>
      <c r="I64" s="384"/>
      <c r="J64" s="384"/>
      <c r="K64" s="263"/>
    </row>
    <row r="65" spans="2:11" ht="15" customHeight="1">
      <c r="B65" s="262"/>
      <c r="C65" s="267"/>
      <c r="D65" s="382" t="s">
        <v>1602</v>
      </c>
      <c r="E65" s="382"/>
      <c r="F65" s="382"/>
      <c r="G65" s="382"/>
      <c r="H65" s="382"/>
      <c r="I65" s="382"/>
      <c r="J65" s="382"/>
      <c r="K65" s="263"/>
    </row>
    <row r="66" spans="2:11" ht="15" customHeight="1">
      <c r="B66" s="262"/>
      <c r="C66" s="267"/>
      <c r="D66" s="382" t="s">
        <v>1603</v>
      </c>
      <c r="E66" s="382"/>
      <c r="F66" s="382"/>
      <c r="G66" s="382"/>
      <c r="H66" s="382"/>
      <c r="I66" s="382"/>
      <c r="J66" s="382"/>
      <c r="K66" s="263"/>
    </row>
    <row r="67" spans="2:11" ht="15" customHeight="1">
      <c r="B67" s="262"/>
      <c r="C67" s="267"/>
      <c r="D67" s="382" t="s">
        <v>1604</v>
      </c>
      <c r="E67" s="382"/>
      <c r="F67" s="382"/>
      <c r="G67" s="382"/>
      <c r="H67" s="382"/>
      <c r="I67" s="382"/>
      <c r="J67" s="382"/>
      <c r="K67" s="263"/>
    </row>
    <row r="68" spans="2:11" ht="15" customHeight="1">
      <c r="B68" s="262"/>
      <c r="C68" s="267"/>
      <c r="D68" s="382" t="s">
        <v>1605</v>
      </c>
      <c r="E68" s="382"/>
      <c r="F68" s="382"/>
      <c r="G68" s="382"/>
      <c r="H68" s="382"/>
      <c r="I68" s="382"/>
      <c r="J68" s="382"/>
      <c r="K68" s="263"/>
    </row>
    <row r="69" spans="2:11" ht="12.75" customHeight="1">
      <c r="B69" s="271"/>
      <c r="C69" s="272"/>
      <c r="D69" s="272"/>
      <c r="E69" s="272"/>
      <c r="F69" s="272"/>
      <c r="G69" s="272"/>
      <c r="H69" s="272"/>
      <c r="I69" s="272"/>
      <c r="J69" s="272"/>
      <c r="K69" s="273"/>
    </row>
    <row r="70" spans="2:11" ht="18.75" customHeight="1">
      <c r="B70" s="274"/>
      <c r="C70" s="274"/>
      <c r="D70" s="274"/>
      <c r="E70" s="274"/>
      <c r="F70" s="274"/>
      <c r="G70" s="274"/>
      <c r="H70" s="274"/>
      <c r="I70" s="274"/>
      <c r="J70" s="274"/>
      <c r="K70" s="275"/>
    </row>
    <row r="71" spans="2:11" ht="18.75" customHeight="1">
      <c r="B71" s="275"/>
      <c r="C71" s="275"/>
      <c r="D71" s="275"/>
      <c r="E71" s="275"/>
      <c r="F71" s="275"/>
      <c r="G71" s="275"/>
      <c r="H71" s="275"/>
      <c r="I71" s="275"/>
      <c r="J71" s="275"/>
      <c r="K71" s="275"/>
    </row>
    <row r="72" spans="2:11" ht="7.5" customHeight="1">
      <c r="B72" s="276"/>
      <c r="C72" s="277"/>
      <c r="D72" s="277"/>
      <c r="E72" s="277"/>
      <c r="F72" s="277"/>
      <c r="G72" s="277"/>
      <c r="H72" s="277"/>
      <c r="I72" s="277"/>
      <c r="J72" s="277"/>
      <c r="K72" s="278"/>
    </row>
    <row r="73" spans="2:11" ht="45" customHeight="1">
      <c r="B73" s="279"/>
      <c r="C73" s="383" t="s">
        <v>1541</v>
      </c>
      <c r="D73" s="383"/>
      <c r="E73" s="383"/>
      <c r="F73" s="383"/>
      <c r="G73" s="383"/>
      <c r="H73" s="383"/>
      <c r="I73" s="383"/>
      <c r="J73" s="383"/>
      <c r="K73" s="280"/>
    </row>
    <row r="74" spans="2:11" ht="17.25" customHeight="1">
      <c r="B74" s="279"/>
      <c r="C74" s="281" t="s">
        <v>1606</v>
      </c>
      <c r="D74" s="281"/>
      <c r="E74" s="281"/>
      <c r="F74" s="281" t="s">
        <v>1607</v>
      </c>
      <c r="G74" s="282"/>
      <c r="H74" s="281" t="s">
        <v>129</v>
      </c>
      <c r="I74" s="281" t="s">
        <v>60</v>
      </c>
      <c r="J74" s="281" t="s">
        <v>1608</v>
      </c>
      <c r="K74" s="280"/>
    </row>
    <row r="75" spans="2:11" ht="17.25" customHeight="1">
      <c r="B75" s="279"/>
      <c r="C75" s="283" t="s">
        <v>1609</v>
      </c>
      <c r="D75" s="283"/>
      <c r="E75" s="283"/>
      <c r="F75" s="284" t="s">
        <v>1610</v>
      </c>
      <c r="G75" s="285"/>
      <c r="H75" s="283"/>
      <c r="I75" s="283"/>
      <c r="J75" s="283" t="s">
        <v>1611</v>
      </c>
      <c r="K75" s="280"/>
    </row>
    <row r="76" spans="2:11" ht="5.25" customHeight="1">
      <c r="B76" s="279"/>
      <c r="C76" s="286"/>
      <c r="D76" s="286"/>
      <c r="E76" s="286"/>
      <c r="F76" s="286"/>
      <c r="G76" s="287"/>
      <c r="H76" s="286"/>
      <c r="I76" s="286"/>
      <c r="J76" s="286"/>
      <c r="K76" s="280"/>
    </row>
    <row r="77" spans="2:11" ht="15" customHeight="1">
      <c r="B77" s="279"/>
      <c r="C77" s="269" t="s">
        <v>56</v>
      </c>
      <c r="D77" s="286"/>
      <c r="E77" s="286"/>
      <c r="F77" s="288" t="s">
        <v>1612</v>
      </c>
      <c r="G77" s="287"/>
      <c r="H77" s="269" t="s">
        <v>1613</v>
      </c>
      <c r="I77" s="269" t="s">
        <v>1614</v>
      </c>
      <c r="J77" s="269">
        <v>20</v>
      </c>
      <c r="K77" s="280"/>
    </row>
    <row r="78" spans="2:11" ht="15" customHeight="1">
      <c r="B78" s="279"/>
      <c r="C78" s="269" t="s">
        <v>1615</v>
      </c>
      <c r="D78" s="269"/>
      <c r="E78" s="269"/>
      <c r="F78" s="288" t="s">
        <v>1612</v>
      </c>
      <c r="G78" s="287"/>
      <c r="H78" s="269" t="s">
        <v>1616</v>
      </c>
      <c r="I78" s="269" t="s">
        <v>1614</v>
      </c>
      <c r="J78" s="269">
        <v>120</v>
      </c>
      <c r="K78" s="280"/>
    </row>
    <row r="79" spans="2:11" ht="15" customHeight="1">
      <c r="B79" s="289"/>
      <c r="C79" s="269" t="s">
        <v>1617</v>
      </c>
      <c r="D79" s="269"/>
      <c r="E79" s="269"/>
      <c r="F79" s="288" t="s">
        <v>1618</v>
      </c>
      <c r="G79" s="287"/>
      <c r="H79" s="269" t="s">
        <v>1619</v>
      </c>
      <c r="I79" s="269" t="s">
        <v>1614</v>
      </c>
      <c r="J79" s="269">
        <v>50</v>
      </c>
      <c r="K79" s="280"/>
    </row>
    <row r="80" spans="2:11" ht="15" customHeight="1">
      <c r="B80" s="289"/>
      <c r="C80" s="269" t="s">
        <v>1620</v>
      </c>
      <c r="D80" s="269"/>
      <c r="E80" s="269"/>
      <c r="F80" s="288" t="s">
        <v>1612</v>
      </c>
      <c r="G80" s="287"/>
      <c r="H80" s="269" t="s">
        <v>1621</v>
      </c>
      <c r="I80" s="269" t="s">
        <v>1622</v>
      </c>
      <c r="J80" s="269"/>
      <c r="K80" s="280"/>
    </row>
    <row r="81" spans="2:11" ht="15" customHeight="1">
      <c r="B81" s="289"/>
      <c r="C81" s="290" t="s">
        <v>1623</v>
      </c>
      <c r="D81" s="290"/>
      <c r="E81" s="290"/>
      <c r="F81" s="291" t="s">
        <v>1618</v>
      </c>
      <c r="G81" s="290"/>
      <c r="H81" s="290" t="s">
        <v>1624</v>
      </c>
      <c r="I81" s="290" t="s">
        <v>1614</v>
      </c>
      <c r="J81" s="290">
        <v>15</v>
      </c>
      <c r="K81" s="280"/>
    </row>
    <row r="82" spans="2:11" ht="15" customHeight="1">
      <c r="B82" s="289"/>
      <c r="C82" s="290" t="s">
        <v>1625</v>
      </c>
      <c r="D82" s="290"/>
      <c r="E82" s="290"/>
      <c r="F82" s="291" t="s">
        <v>1618</v>
      </c>
      <c r="G82" s="290"/>
      <c r="H82" s="290" t="s">
        <v>1626</v>
      </c>
      <c r="I82" s="290" t="s">
        <v>1614</v>
      </c>
      <c r="J82" s="290">
        <v>15</v>
      </c>
      <c r="K82" s="280"/>
    </row>
    <row r="83" spans="2:11" ht="15" customHeight="1">
      <c r="B83" s="289"/>
      <c r="C83" s="290" t="s">
        <v>1627</v>
      </c>
      <c r="D83" s="290"/>
      <c r="E83" s="290"/>
      <c r="F83" s="291" t="s">
        <v>1618</v>
      </c>
      <c r="G83" s="290"/>
      <c r="H83" s="290" t="s">
        <v>1628</v>
      </c>
      <c r="I83" s="290" t="s">
        <v>1614</v>
      </c>
      <c r="J83" s="290">
        <v>20</v>
      </c>
      <c r="K83" s="280"/>
    </row>
    <row r="84" spans="2:11" ht="15" customHeight="1">
      <c r="B84" s="289"/>
      <c r="C84" s="290" t="s">
        <v>1629</v>
      </c>
      <c r="D84" s="290"/>
      <c r="E84" s="290"/>
      <c r="F84" s="291" t="s">
        <v>1618</v>
      </c>
      <c r="G84" s="290"/>
      <c r="H84" s="290" t="s">
        <v>1630</v>
      </c>
      <c r="I84" s="290" t="s">
        <v>1614</v>
      </c>
      <c r="J84" s="290">
        <v>20</v>
      </c>
      <c r="K84" s="280"/>
    </row>
    <row r="85" spans="2:11" ht="15" customHeight="1">
      <c r="B85" s="289"/>
      <c r="C85" s="269" t="s">
        <v>1631</v>
      </c>
      <c r="D85" s="269"/>
      <c r="E85" s="269"/>
      <c r="F85" s="288" t="s">
        <v>1618</v>
      </c>
      <c r="G85" s="287"/>
      <c r="H85" s="269" t="s">
        <v>1632</v>
      </c>
      <c r="I85" s="269" t="s">
        <v>1614</v>
      </c>
      <c r="J85" s="269">
        <v>50</v>
      </c>
      <c r="K85" s="280"/>
    </row>
    <row r="86" spans="2:11" ht="15" customHeight="1">
      <c r="B86" s="289"/>
      <c r="C86" s="269" t="s">
        <v>1633</v>
      </c>
      <c r="D86" s="269"/>
      <c r="E86" s="269"/>
      <c r="F86" s="288" t="s">
        <v>1618</v>
      </c>
      <c r="G86" s="287"/>
      <c r="H86" s="269" t="s">
        <v>1634</v>
      </c>
      <c r="I86" s="269" t="s">
        <v>1614</v>
      </c>
      <c r="J86" s="269">
        <v>20</v>
      </c>
      <c r="K86" s="280"/>
    </row>
    <row r="87" spans="2:11" ht="15" customHeight="1">
      <c r="B87" s="289"/>
      <c r="C87" s="269" t="s">
        <v>1635</v>
      </c>
      <c r="D87" s="269"/>
      <c r="E87" s="269"/>
      <c r="F87" s="288" t="s">
        <v>1618</v>
      </c>
      <c r="G87" s="287"/>
      <c r="H87" s="269" t="s">
        <v>1636</v>
      </c>
      <c r="I87" s="269" t="s">
        <v>1614</v>
      </c>
      <c r="J87" s="269">
        <v>20</v>
      </c>
      <c r="K87" s="280"/>
    </row>
    <row r="88" spans="2:11" ht="15" customHeight="1">
      <c r="B88" s="289"/>
      <c r="C88" s="269" t="s">
        <v>1637</v>
      </c>
      <c r="D88" s="269"/>
      <c r="E88" s="269"/>
      <c r="F88" s="288" t="s">
        <v>1618</v>
      </c>
      <c r="G88" s="287"/>
      <c r="H88" s="269" t="s">
        <v>1638</v>
      </c>
      <c r="I88" s="269" t="s">
        <v>1614</v>
      </c>
      <c r="J88" s="269">
        <v>50</v>
      </c>
      <c r="K88" s="280"/>
    </row>
    <row r="89" spans="2:11" ht="15" customHeight="1">
      <c r="B89" s="289"/>
      <c r="C89" s="269" t="s">
        <v>1639</v>
      </c>
      <c r="D89" s="269"/>
      <c r="E89" s="269"/>
      <c r="F89" s="288" t="s">
        <v>1618</v>
      </c>
      <c r="G89" s="287"/>
      <c r="H89" s="269" t="s">
        <v>1639</v>
      </c>
      <c r="I89" s="269" t="s">
        <v>1614</v>
      </c>
      <c r="J89" s="269">
        <v>50</v>
      </c>
      <c r="K89" s="280"/>
    </row>
    <row r="90" spans="2:11" ht="15" customHeight="1">
      <c r="B90" s="289"/>
      <c r="C90" s="269" t="s">
        <v>134</v>
      </c>
      <c r="D90" s="269"/>
      <c r="E90" s="269"/>
      <c r="F90" s="288" t="s">
        <v>1618</v>
      </c>
      <c r="G90" s="287"/>
      <c r="H90" s="269" t="s">
        <v>1640</v>
      </c>
      <c r="I90" s="269" t="s">
        <v>1614</v>
      </c>
      <c r="J90" s="269">
        <v>255</v>
      </c>
      <c r="K90" s="280"/>
    </row>
    <row r="91" spans="2:11" ht="15" customHeight="1">
      <c r="B91" s="289"/>
      <c r="C91" s="269" t="s">
        <v>1641</v>
      </c>
      <c r="D91" s="269"/>
      <c r="E91" s="269"/>
      <c r="F91" s="288" t="s">
        <v>1612</v>
      </c>
      <c r="G91" s="287"/>
      <c r="H91" s="269" t="s">
        <v>1642</v>
      </c>
      <c r="I91" s="269" t="s">
        <v>1643</v>
      </c>
      <c r="J91" s="269"/>
      <c r="K91" s="280"/>
    </row>
    <row r="92" spans="2:11" ht="15" customHeight="1">
      <c r="B92" s="289"/>
      <c r="C92" s="269" t="s">
        <v>1644</v>
      </c>
      <c r="D92" s="269"/>
      <c r="E92" s="269"/>
      <c r="F92" s="288" t="s">
        <v>1612</v>
      </c>
      <c r="G92" s="287"/>
      <c r="H92" s="269" t="s">
        <v>1645</v>
      </c>
      <c r="I92" s="269" t="s">
        <v>1646</v>
      </c>
      <c r="J92" s="269"/>
      <c r="K92" s="280"/>
    </row>
    <row r="93" spans="2:11" ht="15" customHeight="1">
      <c r="B93" s="289"/>
      <c r="C93" s="269" t="s">
        <v>1647</v>
      </c>
      <c r="D93" s="269"/>
      <c r="E93" s="269"/>
      <c r="F93" s="288" t="s">
        <v>1612</v>
      </c>
      <c r="G93" s="287"/>
      <c r="H93" s="269" t="s">
        <v>1647</v>
      </c>
      <c r="I93" s="269" t="s">
        <v>1646</v>
      </c>
      <c r="J93" s="269"/>
      <c r="K93" s="280"/>
    </row>
    <row r="94" spans="2:11" ht="15" customHeight="1">
      <c r="B94" s="289"/>
      <c r="C94" s="269" t="s">
        <v>41</v>
      </c>
      <c r="D94" s="269"/>
      <c r="E94" s="269"/>
      <c r="F94" s="288" t="s">
        <v>1612</v>
      </c>
      <c r="G94" s="287"/>
      <c r="H94" s="269" t="s">
        <v>1648</v>
      </c>
      <c r="I94" s="269" t="s">
        <v>1646</v>
      </c>
      <c r="J94" s="269"/>
      <c r="K94" s="280"/>
    </row>
    <row r="95" spans="2:11" ht="15" customHeight="1">
      <c r="B95" s="289"/>
      <c r="C95" s="269" t="s">
        <v>51</v>
      </c>
      <c r="D95" s="269"/>
      <c r="E95" s="269"/>
      <c r="F95" s="288" t="s">
        <v>1612</v>
      </c>
      <c r="G95" s="287"/>
      <c r="H95" s="269" t="s">
        <v>1649</v>
      </c>
      <c r="I95" s="269" t="s">
        <v>1646</v>
      </c>
      <c r="J95" s="269"/>
      <c r="K95" s="280"/>
    </row>
    <row r="96" spans="2:11" ht="15" customHeight="1">
      <c r="B96" s="292"/>
      <c r="C96" s="293"/>
      <c r="D96" s="293"/>
      <c r="E96" s="293"/>
      <c r="F96" s="293"/>
      <c r="G96" s="293"/>
      <c r="H96" s="293"/>
      <c r="I96" s="293"/>
      <c r="J96" s="293"/>
      <c r="K96" s="294"/>
    </row>
    <row r="97" spans="2:11" ht="18.75" customHeight="1">
      <c r="B97" s="295"/>
      <c r="C97" s="296"/>
      <c r="D97" s="296"/>
      <c r="E97" s="296"/>
      <c r="F97" s="296"/>
      <c r="G97" s="296"/>
      <c r="H97" s="296"/>
      <c r="I97" s="296"/>
      <c r="J97" s="296"/>
      <c r="K97" s="295"/>
    </row>
    <row r="98" spans="2:11" ht="18.75" customHeight="1">
      <c r="B98" s="275"/>
      <c r="C98" s="275"/>
      <c r="D98" s="275"/>
      <c r="E98" s="275"/>
      <c r="F98" s="275"/>
      <c r="G98" s="275"/>
      <c r="H98" s="275"/>
      <c r="I98" s="275"/>
      <c r="J98" s="275"/>
      <c r="K98" s="275"/>
    </row>
    <row r="99" spans="2:11" ht="7.5" customHeight="1">
      <c r="B99" s="276"/>
      <c r="C99" s="277"/>
      <c r="D99" s="277"/>
      <c r="E99" s="277"/>
      <c r="F99" s="277"/>
      <c r="G99" s="277"/>
      <c r="H99" s="277"/>
      <c r="I99" s="277"/>
      <c r="J99" s="277"/>
      <c r="K99" s="278"/>
    </row>
    <row r="100" spans="2:11" ht="45" customHeight="1">
      <c r="B100" s="279"/>
      <c r="C100" s="383" t="s">
        <v>1650</v>
      </c>
      <c r="D100" s="383"/>
      <c r="E100" s="383"/>
      <c r="F100" s="383"/>
      <c r="G100" s="383"/>
      <c r="H100" s="383"/>
      <c r="I100" s="383"/>
      <c r="J100" s="383"/>
      <c r="K100" s="280"/>
    </row>
    <row r="101" spans="2:11" ht="17.25" customHeight="1">
      <c r="B101" s="279"/>
      <c r="C101" s="281" t="s">
        <v>1606</v>
      </c>
      <c r="D101" s="281"/>
      <c r="E101" s="281"/>
      <c r="F101" s="281" t="s">
        <v>1607</v>
      </c>
      <c r="G101" s="282"/>
      <c r="H101" s="281" t="s">
        <v>129</v>
      </c>
      <c r="I101" s="281" t="s">
        <v>60</v>
      </c>
      <c r="J101" s="281" t="s">
        <v>1608</v>
      </c>
      <c r="K101" s="280"/>
    </row>
    <row r="102" spans="2:11" ht="17.25" customHeight="1">
      <c r="B102" s="279"/>
      <c r="C102" s="283" t="s">
        <v>1609</v>
      </c>
      <c r="D102" s="283"/>
      <c r="E102" s="283"/>
      <c r="F102" s="284" t="s">
        <v>1610</v>
      </c>
      <c r="G102" s="285"/>
      <c r="H102" s="283"/>
      <c r="I102" s="283"/>
      <c r="J102" s="283" t="s">
        <v>1611</v>
      </c>
      <c r="K102" s="280"/>
    </row>
    <row r="103" spans="2:11" ht="5.25" customHeight="1">
      <c r="B103" s="279"/>
      <c r="C103" s="281"/>
      <c r="D103" s="281"/>
      <c r="E103" s="281"/>
      <c r="F103" s="281"/>
      <c r="G103" s="297"/>
      <c r="H103" s="281"/>
      <c r="I103" s="281"/>
      <c r="J103" s="281"/>
      <c r="K103" s="280"/>
    </row>
    <row r="104" spans="2:11" ht="15" customHeight="1">
      <c r="B104" s="279"/>
      <c r="C104" s="269" t="s">
        <v>56</v>
      </c>
      <c r="D104" s="286"/>
      <c r="E104" s="286"/>
      <c r="F104" s="288" t="s">
        <v>1612</v>
      </c>
      <c r="G104" s="297"/>
      <c r="H104" s="269" t="s">
        <v>1651</v>
      </c>
      <c r="I104" s="269" t="s">
        <v>1614</v>
      </c>
      <c r="J104" s="269">
        <v>20</v>
      </c>
      <c r="K104" s="280"/>
    </row>
    <row r="105" spans="2:11" ht="15" customHeight="1">
      <c r="B105" s="279"/>
      <c r="C105" s="269" t="s">
        <v>1615</v>
      </c>
      <c r="D105" s="269"/>
      <c r="E105" s="269"/>
      <c r="F105" s="288" t="s">
        <v>1612</v>
      </c>
      <c r="G105" s="269"/>
      <c r="H105" s="269" t="s">
        <v>1651</v>
      </c>
      <c r="I105" s="269" t="s">
        <v>1614</v>
      </c>
      <c r="J105" s="269">
        <v>120</v>
      </c>
      <c r="K105" s="280"/>
    </row>
    <row r="106" spans="2:11" ht="15" customHeight="1">
      <c r="B106" s="289"/>
      <c r="C106" s="269" t="s">
        <v>1617</v>
      </c>
      <c r="D106" s="269"/>
      <c r="E106" s="269"/>
      <c r="F106" s="288" t="s">
        <v>1618</v>
      </c>
      <c r="G106" s="269"/>
      <c r="H106" s="269" t="s">
        <v>1651</v>
      </c>
      <c r="I106" s="269" t="s">
        <v>1614</v>
      </c>
      <c r="J106" s="269">
        <v>50</v>
      </c>
      <c r="K106" s="280"/>
    </row>
    <row r="107" spans="2:11" ht="15" customHeight="1">
      <c r="B107" s="289"/>
      <c r="C107" s="269" t="s">
        <v>1620</v>
      </c>
      <c r="D107" s="269"/>
      <c r="E107" s="269"/>
      <c r="F107" s="288" t="s">
        <v>1612</v>
      </c>
      <c r="G107" s="269"/>
      <c r="H107" s="269" t="s">
        <v>1651</v>
      </c>
      <c r="I107" s="269" t="s">
        <v>1622</v>
      </c>
      <c r="J107" s="269"/>
      <c r="K107" s="280"/>
    </row>
    <row r="108" spans="2:11" ht="15" customHeight="1">
      <c r="B108" s="289"/>
      <c r="C108" s="269" t="s">
        <v>1631</v>
      </c>
      <c r="D108" s="269"/>
      <c r="E108" s="269"/>
      <c r="F108" s="288" t="s">
        <v>1618</v>
      </c>
      <c r="G108" s="269"/>
      <c r="H108" s="269" t="s">
        <v>1651</v>
      </c>
      <c r="I108" s="269" t="s">
        <v>1614</v>
      </c>
      <c r="J108" s="269">
        <v>50</v>
      </c>
      <c r="K108" s="280"/>
    </row>
    <row r="109" spans="2:11" ht="15" customHeight="1">
      <c r="B109" s="289"/>
      <c r="C109" s="269" t="s">
        <v>1639</v>
      </c>
      <c r="D109" s="269"/>
      <c r="E109" s="269"/>
      <c r="F109" s="288" t="s">
        <v>1618</v>
      </c>
      <c r="G109" s="269"/>
      <c r="H109" s="269" t="s">
        <v>1651</v>
      </c>
      <c r="I109" s="269" t="s">
        <v>1614</v>
      </c>
      <c r="J109" s="269">
        <v>50</v>
      </c>
      <c r="K109" s="280"/>
    </row>
    <row r="110" spans="2:11" ht="15" customHeight="1">
      <c r="B110" s="289"/>
      <c r="C110" s="269" t="s">
        <v>1637</v>
      </c>
      <c r="D110" s="269"/>
      <c r="E110" s="269"/>
      <c r="F110" s="288" t="s">
        <v>1618</v>
      </c>
      <c r="G110" s="269"/>
      <c r="H110" s="269" t="s">
        <v>1651</v>
      </c>
      <c r="I110" s="269" t="s">
        <v>1614</v>
      </c>
      <c r="J110" s="269">
        <v>50</v>
      </c>
      <c r="K110" s="280"/>
    </row>
    <row r="111" spans="2:11" ht="15" customHeight="1">
      <c r="B111" s="289"/>
      <c r="C111" s="269" t="s">
        <v>56</v>
      </c>
      <c r="D111" s="269"/>
      <c r="E111" s="269"/>
      <c r="F111" s="288" t="s">
        <v>1612</v>
      </c>
      <c r="G111" s="269"/>
      <c r="H111" s="269" t="s">
        <v>1652</v>
      </c>
      <c r="I111" s="269" t="s">
        <v>1614</v>
      </c>
      <c r="J111" s="269">
        <v>20</v>
      </c>
      <c r="K111" s="280"/>
    </row>
    <row r="112" spans="2:11" ht="15" customHeight="1">
      <c r="B112" s="289"/>
      <c r="C112" s="269" t="s">
        <v>1653</v>
      </c>
      <c r="D112" s="269"/>
      <c r="E112" s="269"/>
      <c r="F112" s="288" t="s">
        <v>1612</v>
      </c>
      <c r="G112" s="269"/>
      <c r="H112" s="269" t="s">
        <v>1654</v>
      </c>
      <c r="I112" s="269" t="s">
        <v>1614</v>
      </c>
      <c r="J112" s="269">
        <v>120</v>
      </c>
      <c r="K112" s="280"/>
    </row>
    <row r="113" spans="2:11" ht="15" customHeight="1">
      <c r="B113" s="289"/>
      <c r="C113" s="269" t="s">
        <v>41</v>
      </c>
      <c r="D113" s="269"/>
      <c r="E113" s="269"/>
      <c r="F113" s="288" t="s">
        <v>1612</v>
      </c>
      <c r="G113" s="269"/>
      <c r="H113" s="269" t="s">
        <v>1655</v>
      </c>
      <c r="I113" s="269" t="s">
        <v>1646</v>
      </c>
      <c r="J113" s="269"/>
      <c r="K113" s="280"/>
    </row>
    <row r="114" spans="2:11" ht="15" customHeight="1">
      <c r="B114" s="289"/>
      <c r="C114" s="269" t="s">
        <v>51</v>
      </c>
      <c r="D114" s="269"/>
      <c r="E114" s="269"/>
      <c r="F114" s="288" t="s">
        <v>1612</v>
      </c>
      <c r="G114" s="269"/>
      <c r="H114" s="269" t="s">
        <v>1656</v>
      </c>
      <c r="I114" s="269" t="s">
        <v>1646</v>
      </c>
      <c r="J114" s="269"/>
      <c r="K114" s="280"/>
    </row>
    <row r="115" spans="2:11" ht="15" customHeight="1">
      <c r="B115" s="289"/>
      <c r="C115" s="269" t="s">
        <v>60</v>
      </c>
      <c r="D115" s="269"/>
      <c r="E115" s="269"/>
      <c r="F115" s="288" t="s">
        <v>1612</v>
      </c>
      <c r="G115" s="269"/>
      <c r="H115" s="269" t="s">
        <v>1657</v>
      </c>
      <c r="I115" s="269" t="s">
        <v>1658</v>
      </c>
      <c r="J115" s="269"/>
      <c r="K115" s="280"/>
    </row>
    <row r="116" spans="2:11" ht="15" customHeight="1">
      <c r="B116" s="292"/>
      <c r="C116" s="298"/>
      <c r="D116" s="298"/>
      <c r="E116" s="298"/>
      <c r="F116" s="298"/>
      <c r="G116" s="298"/>
      <c r="H116" s="298"/>
      <c r="I116" s="298"/>
      <c r="J116" s="298"/>
      <c r="K116" s="294"/>
    </row>
    <row r="117" spans="2:11" ht="18.75" customHeight="1">
      <c r="B117" s="299"/>
      <c r="C117" s="266"/>
      <c r="D117" s="266"/>
      <c r="E117" s="266"/>
      <c r="F117" s="300"/>
      <c r="G117" s="266"/>
      <c r="H117" s="266"/>
      <c r="I117" s="266"/>
      <c r="J117" s="266"/>
      <c r="K117" s="299"/>
    </row>
    <row r="118" spans="2:11" ht="18.75" customHeight="1">
      <c r="B118" s="275"/>
      <c r="C118" s="275"/>
      <c r="D118" s="275"/>
      <c r="E118" s="275"/>
      <c r="F118" s="275"/>
      <c r="G118" s="275"/>
      <c r="H118" s="275"/>
      <c r="I118" s="275"/>
      <c r="J118" s="275"/>
      <c r="K118" s="275"/>
    </row>
    <row r="119" spans="2:11" ht="7.5" customHeight="1">
      <c r="B119" s="301"/>
      <c r="C119" s="302"/>
      <c r="D119" s="302"/>
      <c r="E119" s="302"/>
      <c r="F119" s="302"/>
      <c r="G119" s="302"/>
      <c r="H119" s="302"/>
      <c r="I119" s="302"/>
      <c r="J119" s="302"/>
      <c r="K119" s="303"/>
    </row>
    <row r="120" spans="2:11" ht="45" customHeight="1">
      <c r="B120" s="304"/>
      <c r="C120" s="380" t="s">
        <v>1659</v>
      </c>
      <c r="D120" s="380"/>
      <c r="E120" s="380"/>
      <c r="F120" s="380"/>
      <c r="G120" s="380"/>
      <c r="H120" s="380"/>
      <c r="I120" s="380"/>
      <c r="J120" s="380"/>
      <c r="K120" s="305"/>
    </row>
    <row r="121" spans="2:11" ht="17.25" customHeight="1">
      <c r="B121" s="306"/>
      <c r="C121" s="281" t="s">
        <v>1606</v>
      </c>
      <c r="D121" s="281"/>
      <c r="E121" s="281"/>
      <c r="F121" s="281" t="s">
        <v>1607</v>
      </c>
      <c r="G121" s="282"/>
      <c r="H121" s="281" t="s">
        <v>129</v>
      </c>
      <c r="I121" s="281" t="s">
        <v>60</v>
      </c>
      <c r="J121" s="281" t="s">
        <v>1608</v>
      </c>
      <c r="K121" s="307"/>
    </row>
    <row r="122" spans="2:11" ht="17.25" customHeight="1">
      <c r="B122" s="306"/>
      <c r="C122" s="283" t="s">
        <v>1609</v>
      </c>
      <c r="D122" s="283"/>
      <c r="E122" s="283"/>
      <c r="F122" s="284" t="s">
        <v>1610</v>
      </c>
      <c r="G122" s="285"/>
      <c r="H122" s="283"/>
      <c r="I122" s="283"/>
      <c r="J122" s="283" t="s">
        <v>1611</v>
      </c>
      <c r="K122" s="307"/>
    </row>
    <row r="123" spans="2:11" ht="5.25" customHeight="1">
      <c r="B123" s="308"/>
      <c r="C123" s="286"/>
      <c r="D123" s="286"/>
      <c r="E123" s="286"/>
      <c r="F123" s="286"/>
      <c r="G123" s="269"/>
      <c r="H123" s="286"/>
      <c r="I123" s="286"/>
      <c r="J123" s="286"/>
      <c r="K123" s="309"/>
    </row>
    <row r="124" spans="2:11" ht="15" customHeight="1">
      <c r="B124" s="308"/>
      <c r="C124" s="269" t="s">
        <v>1615</v>
      </c>
      <c r="D124" s="286"/>
      <c r="E124" s="286"/>
      <c r="F124" s="288" t="s">
        <v>1612</v>
      </c>
      <c r="G124" s="269"/>
      <c r="H124" s="269" t="s">
        <v>1651</v>
      </c>
      <c r="I124" s="269" t="s">
        <v>1614</v>
      </c>
      <c r="J124" s="269">
        <v>120</v>
      </c>
      <c r="K124" s="310"/>
    </row>
    <row r="125" spans="2:11" ht="15" customHeight="1">
      <c r="B125" s="308"/>
      <c r="C125" s="269" t="s">
        <v>1660</v>
      </c>
      <c r="D125" s="269"/>
      <c r="E125" s="269"/>
      <c r="F125" s="288" t="s">
        <v>1612</v>
      </c>
      <c r="G125" s="269"/>
      <c r="H125" s="269" t="s">
        <v>1661</v>
      </c>
      <c r="I125" s="269" t="s">
        <v>1614</v>
      </c>
      <c r="J125" s="269" t="s">
        <v>1662</v>
      </c>
      <c r="K125" s="310"/>
    </row>
    <row r="126" spans="2:11" ht="15" customHeight="1">
      <c r="B126" s="308"/>
      <c r="C126" s="269" t="s">
        <v>1561</v>
      </c>
      <c r="D126" s="269"/>
      <c r="E126" s="269"/>
      <c r="F126" s="288" t="s">
        <v>1612</v>
      </c>
      <c r="G126" s="269"/>
      <c r="H126" s="269" t="s">
        <v>1663</v>
      </c>
      <c r="I126" s="269" t="s">
        <v>1614</v>
      </c>
      <c r="J126" s="269" t="s">
        <v>1662</v>
      </c>
      <c r="K126" s="310"/>
    </row>
    <row r="127" spans="2:11" ht="15" customHeight="1">
      <c r="B127" s="308"/>
      <c r="C127" s="269" t="s">
        <v>1623</v>
      </c>
      <c r="D127" s="269"/>
      <c r="E127" s="269"/>
      <c r="F127" s="288" t="s">
        <v>1618</v>
      </c>
      <c r="G127" s="269"/>
      <c r="H127" s="269" t="s">
        <v>1624</v>
      </c>
      <c r="I127" s="269" t="s">
        <v>1614</v>
      </c>
      <c r="J127" s="269">
        <v>15</v>
      </c>
      <c r="K127" s="310"/>
    </row>
    <row r="128" spans="2:11" ht="15" customHeight="1">
      <c r="B128" s="308"/>
      <c r="C128" s="290" t="s">
        <v>1625</v>
      </c>
      <c r="D128" s="290"/>
      <c r="E128" s="290"/>
      <c r="F128" s="291" t="s">
        <v>1618</v>
      </c>
      <c r="G128" s="290"/>
      <c r="H128" s="290" t="s">
        <v>1626</v>
      </c>
      <c r="I128" s="290" t="s">
        <v>1614</v>
      </c>
      <c r="J128" s="290">
        <v>15</v>
      </c>
      <c r="K128" s="310"/>
    </row>
    <row r="129" spans="2:11" ht="15" customHeight="1">
      <c r="B129" s="308"/>
      <c r="C129" s="290" t="s">
        <v>1627</v>
      </c>
      <c r="D129" s="290"/>
      <c r="E129" s="290"/>
      <c r="F129" s="291" t="s">
        <v>1618</v>
      </c>
      <c r="G129" s="290"/>
      <c r="H129" s="290" t="s">
        <v>1628</v>
      </c>
      <c r="I129" s="290" t="s">
        <v>1614</v>
      </c>
      <c r="J129" s="290">
        <v>20</v>
      </c>
      <c r="K129" s="310"/>
    </row>
    <row r="130" spans="2:11" ht="15" customHeight="1">
      <c r="B130" s="308"/>
      <c r="C130" s="290" t="s">
        <v>1629</v>
      </c>
      <c r="D130" s="290"/>
      <c r="E130" s="290"/>
      <c r="F130" s="291" t="s">
        <v>1618</v>
      </c>
      <c r="G130" s="290"/>
      <c r="H130" s="290" t="s">
        <v>1630</v>
      </c>
      <c r="I130" s="290" t="s">
        <v>1614</v>
      </c>
      <c r="J130" s="290">
        <v>20</v>
      </c>
      <c r="K130" s="310"/>
    </row>
    <row r="131" spans="2:11" ht="15" customHeight="1">
      <c r="B131" s="308"/>
      <c r="C131" s="269" t="s">
        <v>1617</v>
      </c>
      <c r="D131" s="269"/>
      <c r="E131" s="269"/>
      <c r="F131" s="288" t="s">
        <v>1618</v>
      </c>
      <c r="G131" s="269"/>
      <c r="H131" s="269" t="s">
        <v>1651</v>
      </c>
      <c r="I131" s="269" t="s">
        <v>1614</v>
      </c>
      <c r="J131" s="269">
        <v>50</v>
      </c>
      <c r="K131" s="310"/>
    </row>
    <row r="132" spans="2:11" ht="15" customHeight="1">
      <c r="B132" s="308"/>
      <c r="C132" s="269" t="s">
        <v>1631</v>
      </c>
      <c r="D132" s="269"/>
      <c r="E132" s="269"/>
      <c r="F132" s="288" t="s">
        <v>1618</v>
      </c>
      <c r="G132" s="269"/>
      <c r="H132" s="269" t="s">
        <v>1651</v>
      </c>
      <c r="I132" s="269" t="s">
        <v>1614</v>
      </c>
      <c r="J132" s="269">
        <v>50</v>
      </c>
      <c r="K132" s="310"/>
    </row>
    <row r="133" spans="2:11" ht="15" customHeight="1">
      <c r="B133" s="308"/>
      <c r="C133" s="269" t="s">
        <v>1637</v>
      </c>
      <c r="D133" s="269"/>
      <c r="E133" s="269"/>
      <c r="F133" s="288" t="s">
        <v>1618</v>
      </c>
      <c r="G133" s="269"/>
      <c r="H133" s="269" t="s">
        <v>1651</v>
      </c>
      <c r="I133" s="269" t="s">
        <v>1614</v>
      </c>
      <c r="J133" s="269">
        <v>50</v>
      </c>
      <c r="K133" s="310"/>
    </row>
    <row r="134" spans="2:11" ht="15" customHeight="1">
      <c r="B134" s="308"/>
      <c r="C134" s="269" t="s">
        <v>1639</v>
      </c>
      <c r="D134" s="269"/>
      <c r="E134" s="269"/>
      <c r="F134" s="288" t="s">
        <v>1618</v>
      </c>
      <c r="G134" s="269"/>
      <c r="H134" s="269" t="s">
        <v>1651</v>
      </c>
      <c r="I134" s="269" t="s">
        <v>1614</v>
      </c>
      <c r="J134" s="269">
        <v>50</v>
      </c>
      <c r="K134" s="310"/>
    </row>
    <row r="135" spans="2:11" ht="15" customHeight="1">
      <c r="B135" s="308"/>
      <c r="C135" s="269" t="s">
        <v>134</v>
      </c>
      <c r="D135" s="269"/>
      <c r="E135" s="269"/>
      <c r="F135" s="288" t="s">
        <v>1618</v>
      </c>
      <c r="G135" s="269"/>
      <c r="H135" s="269" t="s">
        <v>1664</v>
      </c>
      <c r="I135" s="269" t="s">
        <v>1614</v>
      </c>
      <c r="J135" s="269">
        <v>255</v>
      </c>
      <c r="K135" s="310"/>
    </row>
    <row r="136" spans="2:11" ht="15" customHeight="1">
      <c r="B136" s="308"/>
      <c r="C136" s="269" t="s">
        <v>1641</v>
      </c>
      <c r="D136" s="269"/>
      <c r="E136" s="269"/>
      <c r="F136" s="288" t="s">
        <v>1612</v>
      </c>
      <c r="G136" s="269"/>
      <c r="H136" s="269" t="s">
        <v>1665</v>
      </c>
      <c r="I136" s="269" t="s">
        <v>1643</v>
      </c>
      <c r="J136" s="269"/>
      <c r="K136" s="310"/>
    </row>
    <row r="137" spans="2:11" ht="15" customHeight="1">
      <c r="B137" s="308"/>
      <c r="C137" s="269" t="s">
        <v>1644</v>
      </c>
      <c r="D137" s="269"/>
      <c r="E137" s="269"/>
      <c r="F137" s="288" t="s">
        <v>1612</v>
      </c>
      <c r="G137" s="269"/>
      <c r="H137" s="269" t="s">
        <v>1666</v>
      </c>
      <c r="I137" s="269" t="s">
        <v>1646</v>
      </c>
      <c r="J137" s="269"/>
      <c r="K137" s="310"/>
    </row>
    <row r="138" spans="2:11" ht="15" customHeight="1">
      <c r="B138" s="308"/>
      <c r="C138" s="269" t="s">
        <v>1647</v>
      </c>
      <c r="D138" s="269"/>
      <c r="E138" s="269"/>
      <c r="F138" s="288" t="s">
        <v>1612</v>
      </c>
      <c r="G138" s="269"/>
      <c r="H138" s="269" t="s">
        <v>1647</v>
      </c>
      <c r="I138" s="269" t="s">
        <v>1646</v>
      </c>
      <c r="J138" s="269"/>
      <c r="K138" s="310"/>
    </row>
    <row r="139" spans="2:11" ht="15" customHeight="1">
      <c r="B139" s="308"/>
      <c r="C139" s="269" t="s">
        <v>41</v>
      </c>
      <c r="D139" s="269"/>
      <c r="E139" s="269"/>
      <c r="F139" s="288" t="s">
        <v>1612</v>
      </c>
      <c r="G139" s="269"/>
      <c r="H139" s="269" t="s">
        <v>1667</v>
      </c>
      <c r="I139" s="269" t="s">
        <v>1646</v>
      </c>
      <c r="J139" s="269"/>
      <c r="K139" s="310"/>
    </row>
    <row r="140" spans="2:11" ht="15" customHeight="1">
      <c r="B140" s="308"/>
      <c r="C140" s="269" t="s">
        <v>1668</v>
      </c>
      <c r="D140" s="269"/>
      <c r="E140" s="269"/>
      <c r="F140" s="288" t="s">
        <v>1612</v>
      </c>
      <c r="G140" s="269"/>
      <c r="H140" s="269" t="s">
        <v>1669</v>
      </c>
      <c r="I140" s="269" t="s">
        <v>1646</v>
      </c>
      <c r="J140" s="269"/>
      <c r="K140" s="310"/>
    </row>
    <row r="141" spans="2:11" ht="15" customHeight="1">
      <c r="B141" s="311"/>
      <c r="C141" s="312"/>
      <c r="D141" s="312"/>
      <c r="E141" s="312"/>
      <c r="F141" s="312"/>
      <c r="G141" s="312"/>
      <c r="H141" s="312"/>
      <c r="I141" s="312"/>
      <c r="J141" s="312"/>
      <c r="K141" s="313"/>
    </row>
    <row r="142" spans="2:11" ht="18.75" customHeight="1">
      <c r="B142" s="266"/>
      <c r="C142" s="266"/>
      <c r="D142" s="266"/>
      <c r="E142" s="266"/>
      <c r="F142" s="300"/>
      <c r="G142" s="266"/>
      <c r="H142" s="266"/>
      <c r="I142" s="266"/>
      <c r="J142" s="266"/>
      <c r="K142" s="266"/>
    </row>
    <row r="143" spans="2:11" ht="18.75" customHeight="1">
      <c r="B143" s="275"/>
      <c r="C143" s="275"/>
      <c r="D143" s="275"/>
      <c r="E143" s="275"/>
      <c r="F143" s="275"/>
      <c r="G143" s="275"/>
      <c r="H143" s="275"/>
      <c r="I143" s="275"/>
      <c r="J143" s="275"/>
      <c r="K143" s="275"/>
    </row>
    <row r="144" spans="2:11" ht="7.5" customHeight="1">
      <c r="B144" s="276"/>
      <c r="C144" s="277"/>
      <c r="D144" s="277"/>
      <c r="E144" s="277"/>
      <c r="F144" s="277"/>
      <c r="G144" s="277"/>
      <c r="H144" s="277"/>
      <c r="I144" s="277"/>
      <c r="J144" s="277"/>
      <c r="K144" s="278"/>
    </row>
    <row r="145" spans="2:11" ht="45" customHeight="1">
      <c r="B145" s="279"/>
      <c r="C145" s="383" t="s">
        <v>1670</v>
      </c>
      <c r="D145" s="383"/>
      <c r="E145" s="383"/>
      <c r="F145" s="383"/>
      <c r="G145" s="383"/>
      <c r="H145" s="383"/>
      <c r="I145" s="383"/>
      <c r="J145" s="383"/>
      <c r="K145" s="280"/>
    </row>
    <row r="146" spans="2:11" ht="17.25" customHeight="1">
      <c r="B146" s="279"/>
      <c r="C146" s="281" t="s">
        <v>1606</v>
      </c>
      <c r="D146" s="281"/>
      <c r="E146" s="281"/>
      <c r="F146" s="281" t="s">
        <v>1607</v>
      </c>
      <c r="G146" s="282"/>
      <c r="H146" s="281" t="s">
        <v>129</v>
      </c>
      <c r="I146" s="281" t="s">
        <v>60</v>
      </c>
      <c r="J146" s="281" t="s">
        <v>1608</v>
      </c>
      <c r="K146" s="280"/>
    </row>
    <row r="147" spans="2:11" ht="17.25" customHeight="1">
      <c r="B147" s="279"/>
      <c r="C147" s="283" t="s">
        <v>1609</v>
      </c>
      <c r="D147" s="283"/>
      <c r="E147" s="283"/>
      <c r="F147" s="284" t="s">
        <v>1610</v>
      </c>
      <c r="G147" s="285"/>
      <c r="H147" s="283"/>
      <c r="I147" s="283"/>
      <c r="J147" s="283" t="s">
        <v>1611</v>
      </c>
      <c r="K147" s="280"/>
    </row>
    <row r="148" spans="2:11" ht="5.25" customHeight="1">
      <c r="B148" s="289"/>
      <c r="C148" s="286"/>
      <c r="D148" s="286"/>
      <c r="E148" s="286"/>
      <c r="F148" s="286"/>
      <c r="G148" s="287"/>
      <c r="H148" s="286"/>
      <c r="I148" s="286"/>
      <c r="J148" s="286"/>
      <c r="K148" s="310"/>
    </row>
    <row r="149" spans="2:11" ht="15" customHeight="1">
      <c r="B149" s="289"/>
      <c r="C149" s="314" t="s">
        <v>1615</v>
      </c>
      <c r="D149" s="269"/>
      <c r="E149" s="269"/>
      <c r="F149" s="315" t="s">
        <v>1612</v>
      </c>
      <c r="G149" s="269"/>
      <c r="H149" s="314" t="s">
        <v>1651</v>
      </c>
      <c r="I149" s="314" t="s">
        <v>1614</v>
      </c>
      <c r="J149" s="314">
        <v>120</v>
      </c>
      <c r="K149" s="310"/>
    </row>
    <row r="150" spans="2:11" ht="15" customHeight="1">
      <c r="B150" s="289"/>
      <c r="C150" s="314" t="s">
        <v>1660</v>
      </c>
      <c r="D150" s="269"/>
      <c r="E150" s="269"/>
      <c r="F150" s="315" t="s">
        <v>1612</v>
      </c>
      <c r="G150" s="269"/>
      <c r="H150" s="314" t="s">
        <v>1671</v>
      </c>
      <c r="I150" s="314" t="s">
        <v>1614</v>
      </c>
      <c r="J150" s="314" t="s">
        <v>1662</v>
      </c>
      <c r="K150" s="310"/>
    </row>
    <row r="151" spans="2:11" ht="15" customHeight="1">
      <c r="B151" s="289"/>
      <c r="C151" s="314" t="s">
        <v>1561</v>
      </c>
      <c r="D151" s="269"/>
      <c r="E151" s="269"/>
      <c r="F151" s="315" t="s">
        <v>1612</v>
      </c>
      <c r="G151" s="269"/>
      <c r="H151" s="314" t="s">
        <v>1672</v>
      </c>
      <c r="I151" s="314" t="s">
        <v>1614</v>
      </c>
      <c r="J151" s="314" t="s">
        <v>1662</v>
      </c>
      <c r="K151" s="310"/>
    </row>
    <row r="152" spans="2:11" ht="15" customHeight="1">
      <c r="B152" s="289"/>
      <c r="C152" s="314" t="s">
        <v>1617</v>
      </c>
      <c r="D152" s="269"/>
      <c r="E152" s="269"/>
      <c r="F152" s="315" t="s">
        <v>1618</v>
      </c>
      <c r="G152" s="269"/>
      <c r="H152" s="314" t="s">
        <v>1651</v>
      </c>
      <c r="I152" s="314" t="s">
        <v>1614</v>
      </c>
      <c r="J152" s="314">
        <v>50</v>
      </c>
      <c r="K152" s="310"/>
    </row>
    <row r="153" spans="2:11" ht="15" customHeight="1">
      <c r="B153" s="289"/>
      <c r="C153" s="314" t="s">
        <v>1620</v>
      </c>
      <c r="D153" s="269"/>
      <c r="E153" s="269"/>
      <c r="F153" s="315" t="s">
        <v>1612</v>
      </c>
      <c r="G153" s="269"/>
      <c r="H153" s="314" t="s">
        <v>1651</v>
      </c>
      <c r="I153" s="314" t="s">
        <v>1622</v>
      </c>
      <c r="J153" s="314"/>
      <c r="K153" s="310"/>
    </row>
    <row r="154" spans="2:11" ht="15" customHeight="1">
      <c r="B154" s="289"/>
      <c r="C154" s="314" t="s">
        <v>1631</v>
      </c>
      <c r="D154" s="269"/>
      <c r="E154" s="269"/>
      <c r="F154" s="315" t="s">
        <v>1618</v>
      </c>
      <c r="G154" s="269"/>
      <c r="H154" s="314" t="s">
        <v>1651</v>
      </c>
      <c r="I154" s="314" t="s">
        <v>1614</v>
      </c>
      <c r="J154" s="314">
        <v>50</v>
      </c>
      <c r="K154" s="310"/>
    </row>
    <row r="155" spans="2:11" ht="15" customHeight="1">
      <c r="B155" s="289"/>
      <c r="C155" s="314" t="s">
        <v>1639</v>
      </c>
      <c r="D155" s="269"/>
      <c r="E155" s="269"/>
      <c r="F155" s="315" t="s">
        <v>1618</v>
      </c>
      <c r="G155" s="269"/>
      <c r="H155" s="314" t="s">
        <v>1651</v>
      </c>
      <c r="I155" s="314" t="s">
        <v>1614</v>
      </c>
      <c r="J155" s="314">
        <v>50</v>
      </c>
      <c r="K155" s="310"/>
    </row>
    <row r="156" spans="2:11" ht="15" customHeight="1">
      <c r="B156" s="289"/>
      <c r="C156" s="314" t="s">
        <v>1637</v>
      </c>
      <c r="D156" s="269"/>
      <c r="E156" s="269"/>
      <c r="F156" s="315" t="s">
        <v>1618</v>
      </c>
      <c r="G156" s="269"/>
      <c r="H156" s="314" t="s">
        <v>1651</v>
      </c>
      <c r="I156" s="314" t="s">
        <v>1614</v>
      </c>
      <c r="J156" s="314">
        <v>50</v>
      </c>
      <c r="K156" s="310"/>
    </row>
    <row r="157" spans="2:11" ht="15" customHeight="1">
      <c r="B157" s="289"/>
      <c r="C157" s="314" t="s">
        <v>101</v>
      </c>
      <c r="D157" s="269"/>
      <c r="E157" s="269"/>
      <c r="F157" s="315" t="s">
        <v>1612</v>
      </c>
      <c r="G157" s="269"/>
      <c r="H157" s="314" t="s">
        <v>1673</v>
      </c>
      <c r="I157" s="314" t="s">
        <v>1614</v>
      </c>
      <c r="J157" s="314" t="s">
        <v>1674</v>
      </c>
      <c r="K157" s="310"/>
    </row>
    <row r="158" spans="2:11" ht="15" customHeight="1">
      <c r="B158" s="289"/>
      <c r="C158" s="314" t="s">
        <v>1675</v>
      </c>
      <c r="D158" s="269"/>
      <c r="E158" s="269"/>
      <c r="F158" s="315" t="s">
        <v>1612</v>
      </c>
      <c r="G158" s="269"/>
      <c r="H158" s="314" t="s">
        <v>1676</v>
      </c>
      <c r="I158" s="314" t="s">
        <v>1646</v>
      </c>
      <c r="J158" s="314"/>
      <c r="K158" s="310"/>
    </row>
    <row r="159" spans="2:11" ht="15" customHeight="1">
      <c r="B159" s="316"/>
      <c r="C159" s="298"/>
      <c r="D159" s="298"/>
      <c r="E159" s="298"/>
      <c r="F159" s="298"/>
      <c r="G159" s="298"/>
      <c r="H159" s="298"/>
      <c r="I159" s="298"/>
      <c r="J159" s="298"/>
      <c r="K159" s="317"/>
    </row>
    <row r="160" spans="2:11" ht="18.75" customHeight="1">
      <c r="B160" s="266"/>
      <c r="C160" s="269"/>
      <c r="D160" s="269"/>
      <c r="E160" s="269"/>
      <c r="F160" s="288"/>
      <c r="G160" s="269"/>
      <c r="H160" s="269"/>
      <c r="I160" s="269"/>
      <c r="J160" s="269"/>
      <c r="K160" s="266"/>
    </row>
    <row r="161" spans="2:11" ht="18.75" customHeight="1">
      <c r="B161" s="275"/>
      <c r="C161" s="275"/>
      <c r="D161" s="275"/>
      <c r="E161" s="275"/>
      <c r="F161" s="275"/>
      <c r="G161" s="275"/>
      <c r="H161" s="275"/>
      <c r="I161" s="275"/>
      <c r="J161" s="275"/>
      <c r="K161" s="275"/>
    </row>
    <row r="162" spans="2:11" ht="7.5" customHeight="1">
      <c r="B162" s="256"/>
      <c r="C162" s="257"/>
      <c r="D162" s="257"/>
      <c r="E162" s="257"/>
      <c r="F162" s="257"/>
      <c r="G162" s="257"/>
      <c r="H162" s="257"/>
      <c r="I162" s="257"/>
      <c r="J162" s="257"/>
      <c r="K162" s="258"/>
    </row>
    <row r="163" spans="2:11" ht="45" customHeight="1">
      <c r="B163" s="259"/>
      <c r="C163" s="380" t="s">
        <v>1677</v>
      </c>
      <c r="D163" s="380"/>
      <c r="E163" s="380"/>
      <c r="F163" s="380"/>
      <c r="G163" s="380"/>
      <c r="H163" s="380"/>
      <c r="I163" s="380"/>
      <c r="J163" s="380"/>
      <c r="K163" s="260"/>
    </row>
    <row r="164" spans="2:11" ht="17.25" customHeight="1">
      <c r="B164" s="259"/>
      <c r="C164" s="281" t="s">
        <v>1606</v>
      </c>
      <c r="D164" s="281"/>
      <c r="E164" s="281"/>
      <c r="F164" s="281" t="s">
        <v>1607</v>
      </c>
      <c r="G164" s="318"/>
      <c r="H164" s="319" t="s">
        <v>129</v>
      </c>
      <c r="I164" s="319" t="s">
        <v>60</v>
      </c>
      <c r="J164" s="281" t="s">
        <v>1608</v>
      </c>
      <c r="K164" s="260"/>
    </row>
    <row r="165" spans="2:11" ht="17.25" customHeight="1">
      <c r="B165" s="262"/>
      <c r="C165" s="283" t="s">
        <v>1609</v>
      </c>
      <c r="D165" s="283"/>
      <c r="E165" s="283"/>
      <c r="F165" s="284" t="s">
        <v>1610</v>
      </c>
      <c r="G165" s="320"/>
      <c r="H165" s="321"/>
      <c r="I165" s="321"/>
      <c r="J165" s="283" t="s">
        <v>1611</v>
      </c>
      <c r="K165" s="263"/>
    </row>
    <row r="166" spans="2:11" ht="5.25" customHeight="1">
      <c r="B166" s="289"/>
      <c r="C166" s="286"/>
      <c r="D166" s="286"/>
      <c r="E166" s="286"/>
      <c r="F166" s="286"/>
      <c r="G166" s="287"/>
      <c r="H166" s="286"/>
      <c r="I166" s="286"/>
      <c r="J166" s="286"/>
      <c r="K166" s="310"/>
    </row>
    <row r="167" spans="2:11" ht="15" customHeight="1">
      <c r="B167" s="289"/>
      <c r="C167" s="269" t="s">
        <v>1615</v>
      </c>
      <c r="D167" s="269"/>
      <c r="E167" s="269"/>
      <c r="F167" s="288" t="s">
        <v>1612</v>
      </c>
      <c r="G167" s="269"/>
      <c r="H167" s="269" t="s">
        <v>1651</v>
      </c>
      <c r="I167" s="269" t="s">
        <v>1614</v>
      </c>
      <c r="J167" s="269">
        <v>120</v>
      </c>
      <c r="K167" s="310"/>
    </row>
    <row r="168" spans="2:11" ht="15" customHeight="1">
      <c r="B168" s="289"/>
      <c r="C168" s="269" t="s">
        <v>1660</v>
      </c>
      <c r="D168" s="269"/>
      <c r="E168" s="269"/>
      <c r="F168" s="288" t="s">
        <v>1612</v>
      </c>
      <c r="G168" s="269"/>
      <c r="H168" s="269" t="s">
        <v>1661</v>
      </c>
      <c r="I168" s="269" t="s">
        <v>1614</v>
      </c>
      <c r="J168" s="269" t="s">
        <v>1662</v>
      </c>
      <c r="K168" s="310"/>
    </row>
    <row r="169" spans="2:11" ht="15" customHeight="1">
      <c r="B169" s="289"/>
      <c r="C169" s="269" t="s">
        <v>1561</v>
      </c>
      <c r="D169" s="269"/>
      <c r="E169" s="269"/>
      <c r="F169" s="288" t="s">
        <v>1612</v>
      </c>
      <c r="G169" s="269"/>
      <c r="H169" s="269" t="s">
        <v>1678</v>
      </c>
      <c r="I169" s="269" t="s">
        <v>1614</v>
      </c>
      <c r="J169" s="269" t="s">
        <v>1662</v>
      </c>
      <c r="K169" s="310"/>
    </row>
    <row r="170" spans="2:11" ht="15" customHeight="1">
      <c r="B170" s="289"/>
      <c r="C170" s="269" t="s">
        <v>1617</v>
      </c>
      <c r="D170" s="269"/>
      <c r="E170" s="269"/>
      <c r="F170" s="288" t="s">
        <v>1618</v>
      </c>
      <c r="G170" s="269"/>
      <c r="H170" s="269" t="s">
        <v>1678</v>
      </c>
      <c r="I170" s="269" t="s">
        <v>1614</v>
      </c>
      <c r="J170" s="269">
        <v>50</v>
      </c>
      <c r="K170" s="310"/>
    </row>
    <row r="171" spans="2:11" ht="15" customHeight="1">
      <c r="B171" s="289"/>
      <c r="C171" s="269" t="s">
        <v>1620</v>
      </c>
      <c r="D171" s="269"/>
      <c r="E171" s="269"/>
      <c r="F171" s="288" t="s">
        <v>1612</v>
      </c>
      <c r="G171" s="269"/>
      <c r="H171" s="269" t="s">
        <v>1678</v>
      </c>
      <c r="I171" s="269" t="s">
        <v>1622</v>
      </c>
      <c r="J171" s="269"/>
      <c r="K171" s="310"/>
    </row>
    <row r="172" spans="2:11" ht="15" customHeight="1">
      <c r="B172" s="289"/>
      <c r="C172" s="269" t="s">
        <v>1631</v>
      </c>
      <c r="D172" s="269"/>
      <c r="E172" s="269"/>
      <c r="F172" s="288" t="s">
        <v>1618</v>
      </c>
      <c r="G172" s="269"/>
      <c r="H172" s="269" t="s">
        <v>1678</v>
      </c>
      <c r="I172" s="269" t="s">
        <v>1614</v>
      </c>
      <c r="J172" s="269">
        <v>50</v>
      </c>
      <c r="K172" s="310"/>
    </row>
    <row r="173" spans="2:11" ht="15" customHeight="1">
      <c r="B173" s="289"/>
      <c r="C173" s="269" t="s">
        <v>1639</v>
      </c>
      <c r="D173" s="269"/>
      <c r="E173" s="269"/>
      <c r="F173" s="288" t="s">
        <v>1618</v>
      </c>
      <c r="G173" s="269"/>
      <c r="H173" s="269" t="s">
        <v>1678</v>
      </c>
      <c r="I173" s="269" t="s">
        <v>1614</v>
      </c>
      <c r="J173" s="269">
        <v>50</v>
      </c>
      <c r="K173" s="310"/>
    </row>
    <row r="174" spans="2:11" ht="15" customHeight="1">
      <c r="B174" s="289"/>
      <c r="C174" s="269" t="s">
        <v>1637</v>
      </c>
      <c r="D174" s="269"/>
      <c r="E174" s="269"/>
      <c r="F174" s="288" t="s">
        <v>1618</v>
      </c>
      <c r="G174" s="269"/>
      <c r="H174" s="269" t="s">
        <v>1678</v>
      </c>
      <c r="I174" s="269" t="s">
        <v>1614</v>
      </c>
      <c r="J174" s="269">
        <v>50</v>
      </c>
      <c r="K174" s="310"/>
    </row>
    <row r="175" spans="2:11" ht="15" customHeight="1">
      <c r="B175" s="289"/>
      <c r="C175" s="269" t="s">
        <v>128</v>
      </c>
      <c r="D175" s="269"/>
      <c r="E175" s="269"/>
      <c r="F175" s="288" t="s">
        <v>1612</v>
      </c>
      <c r="G175" s="269"/>
      <c r="H175" s="269" t="s">
        <v>1679</v>
      </c>
      <c r="I175" s="269" t="s">
        <v>1680</v>
      </c>
      <c r="J175" s="269"/>
      <c r="K175" s="310"/>
    </row>
    <row r="176" spans="2:11" ht="15" customHeight="1">
      <c r="B176" s="289"/>
      <c r="C176" s="269" t="s">
        <v>60</v>
      </c>
      <c r="D176" s="269"/>
      <c r="E176" s="269"/>
      <c r="F176" s="288" t="s">
        <v>1612</v>
      </c>
      <c r="G176" s="269"/>
      <c r="H176" s="269" t="s">
        <v>1681</v>
      </c>
      <c r="I176" s="269" t="s">
        <v>1682</v>
      </c>
      <c r="J176" s="269">
        <v>1</v>
      </c>
      <c r="K176" s="310"/>
    </row>
    <row r="177" spans="2:11" ht="15" customHeight="1">
      <c r="B177" s="289"/>
      <c r="C177" s="269" t="s">
        <v>56</v>
      </c>
      <c r="D177" s="269"/>
      <c r="E177" s="269"/>
      <c r="F177" s="288" t="s">
        <v>1612</v>
      </c>
      <c r="G177" s="269"/>
      <c r="H177" s="269" t="s">
        <v>1683</v>
      </c>
      <c r="I177" s="269" t="s">
        <v>1614</v>
      </c>
      <c r="J177" s="269">
        <v>20</v>
      </c>
      <c r="K177" s="310"/>
    </row>
    <row r="178" spans="2:11" ht="15" customHeight="1">
      <c r="B178" s="289"/>
      <c r="C178" s="269" t="s">
        <v>129</v>
      </c>
      <c r="D178" s="269"/>
      <c r="E178" s="269"/>
      <c r="F178" s="288" t="s">
        <v>1612</v>
      </c>
      <c r="G178" s="269"/>
      <c r="H178" s="269" t="s">
        <v>1684</v>
      </c>
      <c r="I178" s="269" t="s">
        <v>1614</v>
      </c>
      <c r="J178" s="269">
        <v>255</v>
      </c>
      <c r="K178" s="310"/>
    </row>
    <row r="179" spans="2:11" ht="15" customHeight="1">
      <c r="B179" s="289"/>
      <c r="C179" s="269" t="s">
        <v>130</v>
      </c>
      <c r="D179" s="269"/>
      <c r="E179" s="269"/>
      <c r="F179" s="288" t="s">
        <v>1612</v>
      </c>
      <c r="G179" s="269"/>
      <c r="H179" s="269" t="s">
        <v>1577</v>
      </c>
      <c r="I179" s="269" t="s">
        <v>1614</v>
      </c>
      <c r="J179" s="269">
        <v>10</v>
      </c>
      <c r="K179" s="310"/>
    </row>
    <row r="180" spans="2:11" ht="15" customHeight="1">
      <c r="B180" s="289"/>
      <c r="C180" s="269" t="s">
        <v>131</v>
      </c>
      <c r="D180" s="269"/>
      <c r="E180" s="269"/>
      <c r="F180" s="288" t="s">
        <v>1612</v>
      </c>
      <c r="G180" s="269"/>
      <c r="H180" s="269" t="s">
        <v>1685</v>
      </c>
      <c r="I180" s="269" t="s">
        <v>1646</v>
      </c>
      <c r="J180" s="269"/>
      <c r="K180" s="310"/>
    </row>
    <row r="181" spans="2:11" ht="15" customHeight="1">
      <c r="B181" s="289"/>
      <c r="C181" s="269" t="s">
        <v>1686</v>
      </c>
      <c r="D181" s="269"/>
      <c r="E181" s="269"/>
      <c r="F181" s="288" t="s">
        <v>1612</v>
      </c>
      <c r="G181" s="269"/>
      <c r="H181" s="269" t="s">
        <v>1687</v>
      </c>
      <c r="I181" s="269" t="s">
        <v>1646</v>
      </c>
      <c r="J181" s="269"/>
      <c r="K181" s="310"/>
    </row>
    <row r="182" spans="2:11" ht="15" customHeight="1">
      <c r="B182" s="289"/>
      <c r="C182" s="269" t="s">
        <v>1675</v>
      </c>
      <c r="D182" s="269"/>
      <c r="E182" s="269"/>
      <c r="F182" s="288" t="s">
        <v>1612</v>
      </c>
      <c r="G182" s="269"/>
      <c r="H182" s="269" t="s">
        <v>1688</v>
      </c>
      <c r="I182" s="269" t="s">
        <v>1646</v>
      </c>
      <c r="J182" s="269"/>
      <c r="K182" s="310"/>
    </row>
    <row r="183" spans="2:11" ht="15" customHeight="1">
      <c r="B183" s="289"/>
      <c r="C183" s="269" t="s">
        <v>133</v>
      </c>
      <c r="D183" s="269"/>
      <c r="E183" s="269"/>
      <c r="F183" s="288" t="s">
        <v>1618</v>
      </c>
      <c r="G183" s="269"/>
      <c r="H183" s="269" t="s">
        <v>1689</v>
      </c>
      <c r="I183" s="269" t="s">
        <v>1614</v>
      </c>
      <c r="J183" s="269">
        <v>50</v>
      </c>
      <c r="K183" s="310"/>
    </row>
    <row r="184" spans="2:11" ht="15" customHeight="1">
      <c r="B184" s="289"/>
      <c r="C184" s="269" t="s">
        <v>1690</v>
      </c>
      <c r="D184" s="269"/>
      <c r="E184" s="269"/>
      <c r="F184" s="288" t="s">
        <v>1618</v>
      </c>
      <c r="G184" s="269"/>
      <c r="H184" s="269" t="s">
        <v>1691</v>
      </c>
      <c r="I184" s="269" t="s">
        <v>1692</v>
      </c>
      <c r="J184" s="269"/>
      <c r="K184" s="310"/>
    </row>
    <row r="185" spans="2:11" ht="15" customHeight="1">
      <c r="B185" s="289"/>
      <c r="C185" s="269" t="s">
        <v>1693</v>
      </c>
      <c r="D185" s="269"/>
      <c r="E185" s="269"/>
      <c r="F185" s="288" t="s">
        <v>1618</v>
      </c>
      <c r="G185" s="269"/>
      <c r="H185" s="269" t="s">
        <v>1694</v>
      </c>
      <c r="I185" s="269" t="s">
        <v>1692</v>
      </c>
      <c r="J185" s="269"/>
      <c r="K185" s="310"/>
    </row>
    <row r="186" spans="2:11" ht="15" customHeight="1">
      <c r="B186" s="289"/>
      <c r="C186" s="269" t="s">
        <v>1695</v>
      </c>
      <c r="D186" s="269"/>
      <c r="E186" s="269"/>
      <c r="F186" s="288" t="s">
        <v>1618</v>
      </c>
      <c r="G186" s="269"/>
      <c r="H186" s="269" t="s">
        <v>1696</v>
      </c>
      <c r="I186" s="269" t="s">
        <v>1692</v>
      </c>
      <c r="J186" s="269"/>
      <c r="K186" s="310"/>
    </row>
    <row r="187" spans="2:11" ht="15" customHeight="1">
      <c r="B187" s="289"/>
      <c r="C187" s="322" t="s">
        <v>1697</v>
      </c>
      <c r="D187" s="269"/>
      <c r="E187" s="269"/>
      <c r="F187" s="288" t="s">
        <v>1618</v>
      </c>
      <c r="G187" s="269"/>
      <c r="H187" s="269" t="s">
        <v>1698</v>
      </c>
      <c r="I187" s="269" t="s">
        <v>1699</v>
      </c>
      <c r="J187" s="323" t="s">
        <v>1700</v>
      </c>
      <c r="K187" s="310"/>
    </row>
    <row r="188" spans="2:11" ht="15" customHeight="1">
      <c r="B188" s="289"/>
      <c r="C188" s="274" t="s">
        <v>45</v>
      </c>
      <c r="D188" s="269"/>
      <c r="E188" s="269"/>
      <c r="F188" s="288" t="s">
        <v>1612</v>
      </c>
      <c r="G188" s="269"/>
      <c r="H188" s="266" t="s">
        <v>1701</v>
      </c>
      <c r="I188" s="269" t="s">
        <v>1702</v>
      </c>
      <c r="J188" s="269"/>
      <c r="K188" s="310"/>
    </row>
    <row r="189" spans="2:11" ht="15" customHeight="1">
      <c r="B189" s="289"/>
      <c r="C189" s="274" t="s">
        <v>1703</v>
      </c>
      <c r="D189" s="269"/>
      <c r="E189" s="269"/>
      <c r="F189" s="288" t="s">
        <v>1612</v>
      </c>
      <c r="G189" s="269"/>
      <c r="H189" s="269" t="s">
        <v>1704</v>
      </c>
      <c r="I189" s="269" t="s">
        <v>1646</v>
      </c>
      <c r="J189" s="269"/>
      <c r="K189" s="310"/>
    </row>
    <row r="190" spans="2:11" ht="15" customHeight="1">
      <c r="B190" s="289"/>
      <c r="C190" s="274" t="s">
        <v>1705</v>
      </c>
      <c r="D190" s="269"/>
      <c r="E190" s="269"/>
      <c r="F190" s="288" t="s">
        <v>1612</v>
      </c>
      <c r="G190" s="269"/>
      <c r="H190" s="269" t="s">
        <v>1706</v>
      </c>
      <c r="I190" s="269" t="s">
        <v>1646</v>
      </c>
      <c r="J190" s="269"/>
      <c r="K190" s="310"/>
    </row>
    <row r="191" spans="2:11" ht="15" customHeight="1">
      <c r="B191" s="289"/>
      <c r="C191" s="274" t="s">
        <v>1707</v>
      </c>
      <c r="D191" s="269"/>
      <c r="E191" s="269"/>
      <c r="F191" s="288" t="s">
        <v>1618</v>
      </c>
      <c r="G191" s="269"/>
      <c r="H191" s="269" t="s">
        <v>1708</v>
      </c>
      <c r="I191" s="269" t="s">
        <v>1646</v>
      </c>
      <c r="J191" s="269"/>
      <c r="K191" s="310"/>
    </row>
    <row r="192" spans="2:11" ht="15" customHeight="1">
      <c r="B192" s="316"/>
      <c r="C192" s="324"/>
      <c r="D192" s="298"/>
      <c r="E192" s="298"/>
      <c r="F192" s="298"/>
      <c r="G192" s="298"/>
      <c r="H192" s="298"/>
      <c r="I192" s="298"/>
      <c r="J192" s="298"/>
      <c r="K192" s="317"/>
    </row>
    <row r="193" spans="2:11" ht="18.75" customHeight="1">
      <c r="B193" s="266"/>
      <c r="C193" s="269"/>
      <c r="D193" s="269"/>
      <c r="E193" s="269"/>
      <c r="F193" s="288"/>
      <c r="G193" s="269"/>
      <c r="H193" s="269"/>
      <c r="I193" s="269"/>
      <c r="J193" s="269"/>
      <c r="K193" s="266"/>
    </row>
    <row r="194" spans="2:11" ht="18.75" customHeight="1">
      <c r="B194" s="266"/>
      <c r="C194" s="269"/>
      <c r="D194" s="269"/>
      <c r="E194" s="269"/>
      <c r="F194" s="288"/>
      <c r="G194" s="269"/>
      <c r="H194" s="269"/>
      <c r="I194" s="269"/>
      <c r="J194" s="269"/>
      <c r="K194" s="266"/>
    </row>
    <row r="195" spans="2:11" ht="18.75" customHeight="1">
      <c r="B195" s="275"/>
      <c r="C195" s="275"/>
      <c r="D195" s="275"/>
      <c r="E195" s="275"/>
      <c r="F195" s="275"/>
      <c r="G195" s="275"/>
      <c r="H195" s="275"/>
      <c r="I195" s="275"/>
      <c r="J195" s="275"/>
      <c r="K195" s="275"/>
    </row>
    <row r="196" spans="2:11" ht="13.5">
      <c r="B196" s="256"/>
      <c r="C196" s="257"/>
      <c r="D196" s="257"/>
      <c r="E196" s="257"/>
      <c r="F196" s="257"/>
      <c r="G196" s="257"/>
      <c r="H196" s="257"/>
      <c r="I196" s="257"/>
      <c r="J196" s="257"/>
      <c r="K196" s="258"/>
    </row>
    <row r="197" spans="2:11" ht="21">
      <c r="B197" s="259"/>
      <c r="C197" s="380" t="s">
        <v>1709</v>
      </c>
      <c r="D197" s="380"/>
      <c r="E197" s="380"/>
      <c r="F197" s="380"/>
      <c r="G197" s="380"/>
      <c r="H197" s="380"/>
      <c r="I197" s="380"/>
      <c r="J197" s="380"/>
      <c r="K197" s="260"/>
    </row>
    <row r="198" spans="2:11" ht="25.5" customHeight="1">
      <c r="B198" s="259"/>
      <c r="C198" s="325" t="s">
        <v>1710</v>
      </c>
      <c r="D198" s="325"/>
      <c r="E198" s="325"/>
      <c r="F198" s="325" t="s">
        <v>1711</v>
      </c>
      <c r="G198" s="326"/>
      <c r="H198" s="381" t="s">
        <v>1712</v>
      </c>
      <c r="I198" s="381"/>
      <c r="J198" s="381"/>
      <c r="K198" s="260"/>
    </row>
    <row r="199" spans="2:11" ht="5.25" customHeight="1">
      <c r="B199" s="289"/>
      <c r="C199" s="286"/>
      <c r="D199" s="286"/>
      <c r="E199" s="286"/>
      <c r="F199" s="286"/>
      <c r="G199" s="269"/>
      <c r="H199" s="286"/>
      <c r="I199" s="286"/>
      <c r="J199" s="286"/>
      <c r="K199" s="310"/>
    </row>
    <row r="200" spans="2:11" ht="15" customHeight="1">
      <c r="B200" s="289"/>
      <c r="C200" s="269" t="s">
        <v>1702</v>
      </c>
      <c r="D200" s="269"/>
      <c r="E200" s="269"/>
      <c r="F200" s="288" t="s">
        <v>46</v>
      </c>
      <c r="G200" s="269"/>
      <c r="H200" s="379" t="s">
        <v>1713</v>
      </c>
      <c r="I200" s="379"/>
      <c r="J200" s="379"/>
      <c r="K200" s="310"/>
    </row>
    <row r="201" spans="2:11" ht="15" customHeight="1">
      <c r="B201" s="289"/>
      <c r="C201" s="295"/>
      <c r="D201" s="269"/>
      <c r="E201" s="269"/>
      <c r="F201" s="288" t="s">
        <v>47</v>
      </c>
      <c r="G201" s="269"/>
      <c r="H201" s="379" t="s">
        <v>1714</v>
      </c>
      <c r="I201" s="379"/>
      <c r="J201" s="379"/>
      <c r="K201" s="310"/>
    </row>
    <row r="202" spans="2:11" ht="15" customHeight="1">
      <c r="B202" s="289"/>
      <c r="C202" s="295"/>
      <c r="D202" s="269"/>
      <c r="E202" s="269"/>
      <c r="F202" s="288" t="s">
        <v>50</v>
      </c>
      <c r="G202" s="269"/>
      <c r="H202" s="379" t="s">
        <v>1715</v>
      </c>
      <c r="I202" s="379"/>
      <c r="J202" s="379"/>
      <c r="K202" s="310"/>
    </row>
    <row r="203" spans="2:11" ht="15" customHeight="1">
      <c r="B203" s="289"/>
      <c r="C203" s="269"/>
      <c r="D203" s="269"/>
      <c r="E203" s="269"/>
      <c r="F203" s="288" t="s">
        <v>48</v>
      </c>
      <c r="G203" s="269"/>
      <c r="H203" s="379" t="s">
        <v>1716</v>
      </c>
      <c r="I203" s="379"/>
      <c r="J203" s="379"/>
      <c r="K203" s="310"/>
    </row>
    <row r="204" spans="2:11" ht="15" customHeight="1">
      <c r="B204" s="289"/>
      <c r="C204" s="269"/>
      <c r="D204" s="269"/>
      <c r="E204" s="269"/>
      <c r="F204" s="288" t="s">
        <v>49</v>
      </c>
      <c r="G204" s="269"/>
      <c r="H204" s="379" t="s">
        <v>1717</v>
      </c>
      <c r="I204" s="379"/>
      <c r="J204" s="379"/>
      <c r="K204" s="310"/>
    </row>
    <row r="205" spans="2:11" ht="15" customHeight="1">
      <c r="B205" s="289"/>
      <c r="C205" s="269"/>
      <c r="D205" s="269"/>
      <c r="E205" s="269"/>
      <c r="F205" s="288"/>
      <c r="G205" s="269"/>
      <c r="H205" s="269"/>
      <c r="I205" s="269"/>
      <c r="J205" s="269"/>
      <c r="K205" s="310"/>
    </row>
    <row r="206" spans="2:11" ht="15" customHeight="1">
      <c r="B206" s="289"/>
      <c r="C206" s="269" t="s">
        <v>1658</v>
      </c>
      <c r="D206" s="269"/>
      <c r="E206" s="269"/>
      <c r="F206" s="288" t="s">
        <v>81</v>
      </c>
      <c r="G206" s="269"/>
      <c r="H206" s="379" t="s">
        <v>1718</v>
      </c>
      <c r="I206" s="379"/>
      <c r="J206" s="379"/>
      <c r="K206" s="310"/>
    </row>
    <row r="207" spans="2:11" ht="15" customHeight="1">
      <c r="B207" s="289"/>
      <c r="C207" s="295"/>
      <c r="D207" s="269"/>
      <c r="E207" s="269"/>
      <c r="F207" s="288" t="s">
        <v>1555</v>
      </c>
      <c r="G207" s="269"/>
      <c r="H207" s="379" t="s">
        <v>1556</v>
      </c>
      <c r="I207" s="379"/>
      <c r="J207" s="379"/>
      <c r="K207" s="310"/>
    </row>
    <row r="208" spans="2:11" ht="15" customHeight="1">
      <c r="B208" s="289"/>
      <c r="C208" s="269"/>
      <c r="D208" s="269"/>
      <c r="E208" s="269"/>
      <c r="F208" s="288" t="s">
        <v>1553</v>
      </c>
      <c r="G208" s="269"/>
      <c r="H208" s="379" t="s">
        <v>1719</v>
      </c>
      <c r="I208" s="379"/>
      <c r="J208" s="379"/>
      <c r="K208" s="310"/>
    </row>
    <row r="209" spans="2:11" ht="15" customHeight="1">
      <c r="B209" s="327"/>
      <c r="C209" s="295"/>
      <c r="D209" s="295"/>
      <c r="E209" s="295"/>
      <c r="F209" s="288" t="s">
        <v>1557</v>
      </c>
      <c r="G209" s="274"/>
      <c r="H209" s="378" t="s">
        <v>1558</v>
      </c>
      <c r="I209" s="378"/>
      <c r="J209" s="378"/>
      <c r="K209" s="328"/>
    </row>
    <row r="210" spans="2:11" ht="15" customHeight="1">
      <c r="B210" s="327"/>
      <c r="C210" s="295"/>
      <c r="D210" s="295"/>
      <c r="E210" s="295"/>
      <c r="F210" s="288" t="s">
        <v>1559</v>
      </c>
      <c r="G210" s="274"/>
      <c r="H210" s="378" t="s">
        <v>1363</v>
      </c>
      <c r="I210" s="378"/>
      <c r="J210" s="378"/>
      <c r="K210" s="328"/>
    </row>
    <row r="211" spans="2:11" ht="15" customHeight="1">
      <c r="B211" s="327"/>
      <c r="C211" s="295"/>
      <c r="D211" s="295"/>
      <c r="E211" s="295"/>
      <c r="F211" s="329"/>
      <c r="G211" s="274"/>
      <c r="H211" s="330"/>
      <c r="I211" s="330"/>
      <c r="J211" s="330"/>
      <c r="K211" s="328"/>
    </row>
    <row r="212" spans="2:11" ht="15" customHeight="1">
      <c r="B212" s="327"/>
      <c r="C212" s="269" t="s">
        <v>1682</v>
      </c>
      <c r="D212" s="295"/>
      <c r="E212" s="295"/>
      <c r="F212" s="288">
        <v>1</v>
      </c>
      <c r="G212" s="274"/>
      <c r="H212" s="378" t="s">
        <v>1720</v>
      </c>
      <c r="I212" s="378"/>
      <c r="J212" s="378"/>
      <c r="K212" s="328"/>
    </row>
    <row r="213" spans="2:11" ht="15" customHeight="1">
      <c r="B213" s="327"/>
      <c r="C213" s="295"/>
      <c r="D213" s="295"/>
      <c r="E213" s="295"/>
      <c r="F213" s="288">
        <v>2</v>
      </c>
      <c r="G213" s="274"/>
      <c r="H213" s="378" t="s">
        <v>1721</v>
      </c>
      <c r="I213" s="378"/>
      <c r="J213" s="378"/>
      <c r="K213" s="328"/>
    </row>
    <row r="214" spans="2:11" ht="15" customHeight="1">
      <c r="B214" s="327"/>
      <c r="C214" s="295"/>
      <c r="D214" s="295"/>
      <c r="E214" s="295"/>
      <c r="F214" s="288">
        <v>3</v>
      </c>
      <c r="G214" s="274"/>
      <c r="H214" s="378" t="s">
        <v>1722</v>
      </c>
      <c r="I214" s="378"/>
      <c r="J214" s="378"/>
      <c r="K214" s="328"/>
    </row>
    <row r="215" spans="2:11" ht="15" customHeight="1">
      <c r="B215" s="327"/>
      <c r="C215" s="295"/>
      <c r="D215" s="295"/>
      <c r="E215" s="295"/>
      <c r="F215" s="288">
        <v>4</v>
      </c>
      <c r="G215" s="274"/>
      <c r="H215" s="378" t="s">
        <v>1723</v>
      </c>
      <c r="I215" s="378"/>
      <c r="J215" s="378"/>
      <c r="K215" s="328"/>
    </row>
    <row r="216" spans="2:11" ht="12.75" customHeight="1">
      <c r="B216" s="331"/>
      <c r="C216" s="332"/>
      <c r="D216" s="332"/>
      <c r="E216" s="332"/>
      <c r="F216" s="332"/>
      <c r="G216" s="332"/>
      <c r="H216" s="332"/>
      <c r="I216" s="332"/>
      <c r="J216" s="332"/>
      <c r="K216" s="333"/>
    </row>
  </sheetData>
  <mergeCells count="77">
    <mergeCell ref="F17:J17"/>
    <mergeCell ref="C3:J3"/>
    <mergeCell ref="C4:J4"/>
    <mergeCell ref="C6:J6"/>
    <mergeCell ref="C7:J7"/>
    <mergeCell ref="C9:J9"/>
    <mergeCell ref="D10:J10"/>
    <mergeCell ref="D11:J11"/>
    <mergeCell ref="D13:J13"/>
    <mergeCell ref="D14:J14"/>
    <mergeCell ref="D15:J15"/>
    <mergeCell ref="F16:J16"/>
    <mergeCell ref="D32:J32"/>
    <mergeCell ref="F18:J18"/>
    <mergeCell ref="F19:J19"/>
    <mergeCell ref="F20:J20"/>
    <mergeCell ref="F21:J21"/>
    <mergeCell ref="C23:J23"/>
    <mergeCell ref="C24:J24"/>
    <mergeCell ref="D25:J25"/>
    <mergeCell ref="D26:J26"/>
    <mergeCell ref="D28:J28"/>
    <mergeCell ref="D29:J29"/>
    <mergeCell ref="D31:J31"/>
    <mergeCell ref="D45:J45"/>
    <mergeCell ref="D33:J33"/>
    <mergeCell ref="G34:J34"/>
    <mergeCell ref="G35:J35"/>
    <mergeCell ref="G36:J36"/>
    <mergeCell ref="G37:J37"/>
    <mergeCell ref="G38:J38"/>
    <mergeCell ref="G39:J39"/>
    <mergeCell ref="G40:J40"/>
    <mergeCell ref="G41:J41"/>
    <mergeCell ref="G42:J42"/>
    <mergeCell ref="G43:J43"/>
    <mergeCell ref="D59:J59"/>
    <mergeCell ref="E46:J46"/>
    <mergeCell ref="E47:J47"/>
    <mergeCell ref="E48:J48"/>
    <mergeCell ref="D49:J49"/>
    <mergeCell ref="C50:J50"/>
    <mergeCell ref="C52:J52"/>
    <mergeCell ref="C53:J53"/>
    <mergeCell ref="C55:J55"/>
    <mergeCell ref="D56:J56"/>
    <mergeCell ref="D57:J57"/>
    <mergeCell ref="D58:J58"/>
    <mergeCell ref="C145:J145"/>
    <mergeCell ref="D60:J60"/>
    <mergeCell ref="D61:J61"/>
    <mergeCell ref="D63:J63"/>
    <mergeCell ref="D64:J64"/>
    <mergeCell ref="D65:J65"/>
    <mergeCell ref="D66:J66"/>
    <mergeCell ref="D67:J67"/>
    <mergeCell ref="D68:J68"/>
    <mergeCell ref="C73:J73"/>
    <mergeCell ref="C100:J100"/>
    <mergeCell ref="C120:J120"/>
    <mergeCell ref="H209:J209"/>
    <mergeCell ref="C163:J163"/>
    <mergeCell ref="C197:J197"/>
    <mergeCell ref="H198:J198"/>
    <mergeCell ref="H200:J200"/>
    <mergeCell ref="H201:J201"/>
    <mergeCell ref="H202:J202"/>
    <mergeCell ref="H203:J203"/>
    <mergeCell ref="H204:J204"/>
    <mergeCell ref="H206:J206"/>
    <mergeCell ref="H207:J207"/>
    <mergeCell ref="H208:J208"/>
    <mergeCell ref="H210:J210"/>
    <mergeCell ref="H212:J212"/>
    <mergeCell ref="H213:J213"/>
    <mergeCell ref="H214:J214"/>
    <mergeCell ref="H215:J215"/>
  </mergeCells>
  <printOptions/>
  <pageMargins left="0.5905511811023623" right="0.5905511811023623" top="0.5905511811023623" bottom="0.5905511811023623"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DT178731\Nesnera</dc:creator>
  <cp:keywords/>
  <dc:description/>
  <cp:lastModifiedBy>Kuthanová Alena</cp:lastModifiedBy>
  <dcterms:created xsi:type="dcterms:W3CDTF">2017-01-02T16:04:11Z</dcterms:created>
  <dcterms:modified xsi:type="dcterms:W3CDTF">2017-06-26T13:42:21Z</dcterms:modified>
  <cp:category/>
  <cp:version/>
  <cp:contentType/>
  <cp:contentStatus/>
</cp:coreProperties>
</file>