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975" activeTab="0"/>
  </bookViews>
  <sheets>
    <sheet name="Rekapitulace" sheetId="1" r:id="rId1"/>
    <sheet name="Pod_Hůrkou" sheetId="2" r:id="rId2"/>
    <sheet name="Pod_Holým_vrchem" sheetId="3" r:id="rId3"/>
    <sheet name="Okružní" sheetId="4" r:id="rId4"/>
    <sheet name="Šluknovská" sheetId="5" r:id="rId5"/>
  </sheets>
  <externalReferences>
    <externalReference r:id="rId8"/>
  </externalReferences>
  <definedNames>
    <definedName name="_xlnm.Print_Area" localSheetId="2">'Pod_Holým_vrchem'!$A$1:$G$65</definedName>
    <definedName name="_xlnm.Print_Area" localSheetId="0">'Rekapitulace'!$D$3:$AO$31,'Rekapitulace'!$C$38:$AQ$55</definedName>
  </definedNames>
  <calcPr fullCalcOnLoad="1"/>
</workbook>
</file>

<file path=xl/sharedStrings.xml><?xml version="1.0" encoding="utf-8"?>
<sst xmlns="http://schemas.openxmlformats.org/spreadsheetml/2006/main" count="504" uniqueCount="127">
  <si>
    <t>PČ</t>
  </si>
  <si>
    <t>Popis</t>
  </si>
  <si>
    <t>MJ</t>
  </si>
  <si>
    <t>Množství</t>
  </si>
  <si>
    <t>J.cena [CZK]</t>
  </si>
  <si>
    <t>Cena celkem [CZK]</t>
  </si>
  <si>
    <t>Odstranění podkladů nebo krytů s přemístěním hmot na skládku na vzdálenost do 20 m nebo s naložením na dopravní prostředek v ploše jednotlivě přes 200 m2 z kameniva hrubého drceného, o tl. vrstvy do 100 mm</t>
  </si>
  <si>
    <t>m2</t>
  </si>
  <si>
    <t>Odstranění podkladů nebo krytů s přemístěním hmot na skládku na vzdálenost do 20 m nebo s naložením na dopravní prostředek v ploše jednotlivě přes 200 m2 z betonu prostého, o tl. vrstvy do 100 mm</t>
  </si>
  <si>
    <t>Odstranění podkladů nebo krytů s přemístěním hmot na skládku na vzdálenost do 20 m nebo s naložením na dopravní prostředek v ploše jednotlivě přes 200 m2 živičných, o tl. vrstvy do 50 mm</t>
  </si>
  <si>
    <t>Plošná úprava terénu v zemině tř. 1 až 4 s urovnáním povrchu bez doplnění ornice souvislé plochy do 500 m2 při nerovnostech terénu přes +/-50 do +/- 100 mm v rovině nebo na svahu do 1:5</t>
  </si>
  <si>
    <t>Založení trávníku na půdě předem připravené plochy do 1000 m2 výsevem včetně utažení lučního v rovině nebo na svahu do 1:5</t>
  </si>
  <si>
    <t>Osiva pícnin směsi travní balení obvykle 25 kg univerzál</t>
  </si>
  <si>
    <t>kg</t>
  </si>
  <si>
    <t>Úprava pláně vyrovnáním výškových rozdílů v hornině tř. 1 až 4 se zhutněním</t>
  </si>
  <si>
    <t>Zemní práce</t>
  </si>
  <si>
    <t>Komunikace pozemní</t>
  </si>
  <si>
    <t>Podklad ze štěrkodrti ŠD s rozprostřením a zhutněním, po zhutnění tl. 150 mm</t>
  </si>
  <si>
    <t>Asfaltový beton vrstva podkladní ACP 16 (obalované kamenivo střednězrnné - OKS) s rozprostřením a zhutněním v pruhu šířky do 3 m, po zhutnění tl. 70 mm</t>
  </si>
  <si>
    <t>Podklad ze směsi stmelené cementem bez dilatačních spár, s rozprostřením a zhutněním SC C 8/10 (KSC I), po zhutnění tl. 120 mm</t>
  </si>
  <si>
    <t>Postřik živičný spojovací bez posypu kamenivem ze silniční emulze, v množství od 0,50 do 0,80 kg/m2</t>
  </si>
  <si>
    <t>Asfaltový beton vrstva obrusná ACO 11 (ABS) s rozprostřením a se zhutněním z nemodifikovaného asfaltu v pruhu šířky do 3 m tř. I, po zhutnění tl. 40 mm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</si>
  <si>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</si>
  <si>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Dlaždice betonové dlažba zámková (ČSN EN 1338) dlažba skladebná HOLLAND, s fazetou 1 m2=50 kusů HBB  20 x 10 x 6 přírodní</t>
  </si>
  <si>
    <t>Dlaždice betonové dlažba zámková (ČSN EN 1338) dlažba zámková PROMENÁDA-SLEPECKÁ 1 m2=50 kusů 20 x 10 x 6 barevná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</si>
  <si>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50 do 100 m2</t>
  </si>
  <si>
    <t>Dlaždice betonové dlažba zámková (ČSN EN 1338) dlažba skladebná HOLLAND, s fazetou 1 m2=50 kusů HBB  20 x 10 x 8 písková</t>
  </si>
  <si>
    <t>Trubní vedení</t>
  </si>
  <si>
    <t>Výšková úprava uličního vstupu nebo vpusti do 200 mm zvýšením mříže</t>
  </si>
  <si>
    <t>kus</t>
  </si>
  <si>
    <t>Výšková úprava uličního vstupu nebo vpusti do 200 mm zvýšením poklopu</t>
  </si>
  <si>
    <t>Výšková úprava uličního vstupu nebo vpusti do 200 mm zvýšením krycího hrnce, šoupěte nebo hydrantu bez úpravy armatur</t>
  </si>
  <si>
    <t>Ostatní konstrukce a práce, bourání</t>
  </si>
  <si>
    <t>Osazení silničního obrubníku betonového se zřízením lože, s vyplněním a zatřením spár cementovou maltou stojatého s boční opěrou z betonu prostého tř. C 12/15, do lože z betonu prostého téže značky</t>
  </si>
  <si>
    <t>m</t>
  </si>
  <si>
    <t>Obrubníky betonové a železobetonové obrubník silniční ABO  15-25    100 x 15 x 25</t>
  </si>
  <si>
    <t>Osazení zahradního obrubníku betonového s ložem tl. od 50 do 100 mm z betonu prostého tř. C 12/15 s boční opěrou z betonu prostého tř. C 12/15</t>
  </si>
  <si>
    <t>Obrubníky betonové a železobetonové obrubníky zahradní Granitoid ABO 020-19  šedá        100 x 5 x 20</t>
  </si>
  <si>
    <t>Utěsnění dilatačních spár zálivkou za studena v cementobetonovém nebo živičném krytu včetně adhezního nátěru bez těsnicího profilu pod zálivkou, pro komůrky šířky 10 mm, hloubky 20 mm</t>
  </si>
  <si>
    <t>Řezání stávajícího živičného krytu nebo podkladu hloubky přes 50 do 100 mm</t>
  </si>
  <si>
    <t>Přesun sutě</t>
  </si>
  <si>
    <t>Vodorovná doprava suti bez naložení, ale se složením a s hrubým urovnáním ze sypkých materiálů, na vzdálenost do 1 km</t>
  </si>
  <si>
    <t>t</t>
  </si>
  <si>
    <t>Vodorovná doprava suti bez naložení, ale se složením a s hrubým urovnáním Příplatek k ceně za každý další i započatý 1 km přes 1 km</t>
  </si>
  <si>
    <t>Poplatek za uložení stavebního odpadu na skládce (skládkovné) betonového</t>
  </si>
  <si>
    <t>Poplatek za uložení stavebního odpadu na skládce (skládkovné) z asfaltových povrchů</t>
  </si>
  <si>
    <t>Poplatek za uložení stavebního odpadu na skládce (skládkovné) z kameniva</t>
  </si>
  <si>
    <t>Přesun hmot</t>
  </si>
  <si>
    <t>Přesun hmot pro pozemní komunikace s krytem dlážděným dopravní vzdálenost do 200 m jakékoliv délky objektu</t>
  </si>
  <si>
    <t>Geodetické práce</t>
  </si>
  <si>
    <t>…</t>
  </si>
  <si>
    <t>Hlavní tituly průvodních činností a nákladů průzkumné, geodetické a projektové práce geodetické práce</t>
  </si>
  <si>
    <t>Geodetické zaměření dle SoD čl. II odst. 2.1.2</t>
  </si>
  <si>
    <t/>
  </si>
  <si>
    <t>Průzkumné, geodetické a projektové práce geodetické práce po výstavbě</t>
  </si>
  <si>
    <t>Geometrický plán dle SoD čl. II odst. 2.1.3</t>
  </si>
  <si>
    <t>Zařízení staveniště</t>
  </si>
  <si>
    <t>Základní rozdělení průvodních činností a nákladů zařízení staveniště</t>
  </si>
  <si>
    <t>Zařízení staveniště dle SoD čl. II odst. 2.4</t>
  </si>
  <si>
    <t>Provozní vlivy</t>
  </si>
  <si>
    <t>Základní rozdělení průvodních činností a nákladů provozní vlivy</t>
  </si>
  <si>
    <t>DIO dle SoD čl. II odst. 2.4</t>
  </si>
  <si>
    <t>Ostatní náklady</t>
  </si>
  <si>
    <t>Základní rozdělení průvodních činností a nákladů ostatní náklady</t>
  </si>
  <si>
    <t>Ostatní náklady dle SoD čl. II odst. 2.4</t>
  </si>
  <si>
    <t>Průzkumné, geodetické a projektové práce</t>
  </si>
  <si>
    <t>Odstranění podkladů nebo krytů s přemístěním hmot na skládku na vzdálenost do 20 m nebo s naložením na dopravní prostředek v ploše jednotlivě přes 200 m2 dlažeb betonových, o tl. vrstvy do 80 mm</t>
  </si>
  <si>
    <t>257*0,015 'Přepočtené koeficientem množství</t>
  </si>
  <si>
    <t>569*0,015 'Přepočtené koeficientem množství</t>
  </si>
  <si>
    <t>Podklad ze štěrkodrti ŠD s rozprostřením a zhutněním, po zhutnění tl. 450 mm</t>
  </si>
  <si>
    <t>100*0,015 'Přepočtené koeficientem množství</t>
  </si>
  <si>
    <t>309*0,015 'Přepočtené koeficientem množství</t>
  </si>
  <si>
    <t>Asfaltový beton vrstva obrusná ACO 8 (ABJ) s rozprostřením a se zhutněním z nemodifikovaného asfaltu v pruhu šířky do 3 m tř. I, po zhutnění tl. 40 mm</t>
  </si>
  <si>
    <t xml:space="preserve">Položkový rozpočet </t>
  </si>
  <si>
    <t>S:</t>
  </si>
  <si>
    <t>O:</t>
  </si>
  <si>
    <t>R:</t>
  </si>
  <si>
    <t>Náklady soupisu celkem</t>
  </si>
  <si>
    <t>Opravy chodníků Česká Lípa</t>
  </si>
  <si>
    <t>Chodník v ul. Pod Hůrkou</t>
  </si>
  <si>
    <t>Chodník</t>
  </si>
  <si>
    <t>Chodník v ul. Pod Holým vrchem</t>
  </si>
  <si>
    <t>Chodník v ul. Okružní</t>
  </si>
  <si>
    <t>Inženýrská čiinost před zahájením stavby</t>
  </si>
  <si>
    <t>Dokumentace skutečného provedení dle SoD  čl. II. odst. 2.1.2</t>
  </si>
  <si>
    <t>Chodník v ul. Šluknovská</t>
  </si>
  <si>
    <t>REKAPITULACE STAVBY</t>
  </si>
  <si>
    <t>Kód: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</si>
  <si>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</si>
  <si>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</si>
  <si>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</si>
  <si>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</si>
  <si>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</si>
  <si>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</si>
  <si>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</si>
  <si>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</si>
  <si>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Česká Lípa</t>
  </si>
  <si>
    <t>DIČ:</t>
  </si>
  <si>
    <t>Uchazeč: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</si>
  <si>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</si>
  <si>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</si>
  <si>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</si>
  <si>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</si>
  <si>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</si>
  <si>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</si>
  <si>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</si>
  <si>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</si>
  <si>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</si>
  <si>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</si>
  <si>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</si>
  <si>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</si>
  <si>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</si>
  <si>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</si>
  <si>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</si>
  <si>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</si>
  <si>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Kód</t>
  </si>
  <si>
    <t>Objekt, Soupis prací</t>
  </si>
  <si>
    <t>Cena bez DPH [CZK]</t>
  </si>
  <si>
    <t>Cena s DPH [CZK]</t>
  </si>
  <si>
    <t>Typ</t>
  </si>
  <si>
    <t>Náklady stavby celkem</t>
  </si>
  <si>
    <t>STA</t>
  </si>
  <si>
    <t>Opravy chodníků Česká Lípa - ul. Pod Hůrkou, Pod Holým vrchem, Okružní, Šluknovská</t>
  </si>
  <si>
    <t>Chodník ul. Pod Hůrkou</t>
  </si>
  <si>
    <t>Chodník ul. Pod Holým vrchem</t>
  </si>
  <si>
    <t>Chodník ul. Okružní</t>
  </si>
  <si>
    <t>Chodník ul. Šluknovská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</si>
</sst>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#,##0.00%"/>
    <numFmt numFmtId="167" formatCode="dd\.mm\.yyyy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rebuchet MS"/>
      <family val="2"/>
    </font>
    <font>
      <sz val="8"/>
      <name val="Trebuchet MS"/>
      <family val="2"/>
    </font>
    <font>
      <sz val="7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Trebuchet MS"/>
      <family val="2"/>
    </font>
    <font>
      <sz val="9"/>
      <color indexed="8"/>
      <name val="Calibri"/>
      <family val="2"/>
    </font>
    <font>
      <i/>
      <sz val="8"/>
      <color indexed="12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10"/>
      <name val="Arial CE"/>
      <family val="0"/>
    </font>
    <font>
      <b/>
      <sz val="12"/>
      <name val="Arial CE"/>
      <family val="0"/>
    </font>
    <font>
      <b/>
      <sz val="12"/>
      <color indexed="16"/>
      <name val="Trebuchet MS"/>
      <family val="2"/>
    </font>
    <font>
      <b/>
      <sz val="9"/>
      <color indexed="18"/>
      <name val="Trebuchet MS"/>
      <family val="2"/>
    </font>
    <font>
      <b/>
      <sz val="10"/>
      <color indexed="18"/>
      <name val="Trebuchet MS"/>
      <family val="2"/>
    </font>
    <font>
      <b/>
      <sz val="9"/>
      <color indexed="18"/>
      <name val="Calibri"/>
      <family val="2"/>
    </font>
    <font>
      <b/>
      <sz val="10"/>
      <color indexed="16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9"/>
      <name val="Trebuchet MS"/>
      <family val="2"/>
    </font>
    <font>
      <u val="single"/>
      <sz val="11"/>
      <color indexed="12"/>
      <name val="Calibri"/>
      <family val="2"/>
    </font>
    <font>
      <sz val="18"/>
      <color indexed="12"/>
      <name val="Wingdings 2"/>
      <family val="1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2"/>
      <color rgb="FF960000"/>
      <name val="Trebuchet MS"/>
      <family val="2"/>
    </font>
    <font>
      <i/>
      <sz val="8"/>
      <color rgb="FF0000FF"/>
      <name val="Trebuchet MS"/>
      <family val="2"/>
    </font>
    <font>
      <sz val="8"/>
      <color rgb="FF505050"/>
      <name val="Trebuchet MS"/>
      <family val="2"/>
    </font>
    <font>
      <b/>
      <sz val="9"/>
      <color theme="4" tint="-0.4999699890613556"/>
      <name val="Trebuchet MS"/>
      <family val="2"/>
    </font>
    <font>
      <b/>
      <sz val="10"/>
      <color theme="4" tint="-0.4999699890613556"/>
      <name val="Trebuchet MS"/>
      <family val="2"/>
    </font>
    <font>
      <b/>
      <sz val="9"/>
      <color theme="4" tint="-0.4999699890613556"/>
      <name val="Calibri"/>
      <family val="2"/>
    </font>
    <font>
      <sz val="8"/>
      <color rgb="FF800080"/>
      <name val="Trebuchet MS"/>
      <family val="2"/>
    </font>
    <font>
      <b/>
      <sz val="10"/>
      <color rgb="FF960000"/>
      <name val="Trebuchet MS"/>
      <family val="2"/>
    </font>
    <font>
      <sz val="9"/>
      <color rgb="FF000000"/>
      <name val="Trebuchet MS"/>
      <family val="2"/>
    </font>
    <font>
      <sz val="9"/>
      <color rgb="FF969696"/>
      <name val="Trebuchet MS"/>
      <family val="2"/>
    </font>
    <font>
      <sz val="8"/>
      <color rgb="FF969696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EBEB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dotted"/>
      <right style="dotted"/>
      <top style="dotted"/>
      <bottom style="dotted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 vertical="center" wrapText="1"/>
      <protection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4" fontId="65" fillId="0" borderId="0" xfId="0" applyNumberFormat="1" applyFont="1" applyAlignment="1">
      <alignment vertical="center" wrapText="1"/>
    </xf>
    <xf numFmtId="0" fontId="27" fillId="0" borderId="0" xfId="47" applyFont="1" applyAlignment="1">
      <alignment horizontal="center"/>
      <protection/>
    </xf>
    <xf numFmtId="0" fontId="27" fillId="0" borderId="0" xfId="47" applyFont="1" applyAlignment="1">
      <alignment horizontal="center" wrapText="1"/>
      <protection/>
    </xf>
    <xf numFmtId="0" fontId="26" fillId="0" borderId="0" xfId="47">
      <alignment/>
      <protection/>
    </xf>
    <xf numFmtId="0" fontId="26" fillId="0" borderId="12" xfId="47" applyBorder="1">
      <alignment/>
      <protection/>
    </xf>
    <xf numFmtId="49" fontId="26" fillId="0" borderId="13" xfId="47" applyNumberFormat="1" applyBorder="1">
      <alignment/>
      <protection/>
    </xf>
    <xf numFmtId="0" fontId="26" fillId="0" borderId="14" xfId="47" applyBorder="1">
      <alignment/>
      <protection/>
    </xf>
    <xf numFmtId="49" fontId="26" fillId="0" borderId="15" xfId="47" applyNumberFormat="1" applyBorder="1">
      <alignment/>
      <protection/>
    </xf>
    <xf numFmtId="0" fontId="26" fillId="0" borderId="16" xfId="47" applyBorder="1">
      <alignment/>
      <protection/>
    </xf>
    <xf numFmtId="49" fontId="26" fillId="0" borderId="17" xfId="47" applyNumberFormat="1" applyBorder="1">
      <alignment/>
      <protection/>
    </xf>
    <xf numFmtId="49" fontId="26" fillId="0" borderId="13" xfId="47" applyNumberFormat="1" applyBorder="1" applyAlignment="1">
      <alignment wrapText="1"/>
      <protection/>
    </xf>
    <xf numFmtId="49" fontId="26" fillId="0" borderId="18" xfId="47" applyNumberFormat="1" applyBorder="1">
      <alignment/>
      <protection/>
    </xf>
    <xf numFmtId="49" fontId="26" fillId="0" borderId="15" xfId="47" applyNumberFormat="1" applyBorder="1" applyAlignment="1">
      <alignment wrapText="1"/>
      <protection/>
    </xf>
    <xf numFmtId="49" fontId="26" fillId="0" borderId="19" xfId="47" applyNumberFormat="1" applyBorder="1">
      <alignment/>
      <protection/>
    </xf>
    <xf numFmtId="49" fontId="26" fillId="0" borderId="17" xfId="47" applyNumberFormat="1" applyBorder="1" applyAlignment="1">
      <alignment wrapText="1"/>
      <protection/>
    </xf>
    <xf numFmtId="49" fontId="26" fillId="0" borderId="20" xfId="47" applyNumberFormat="1" applyBorder="1">
      <alignment/>
      <protection/>
    </xf>
    <xf numFmtId="0" fontId="6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66" fillId="0" borderId="0" xfId="0" applyNumberFormat="1" applyFont="1" applyAlignment="1">
      <alignment/>
    </xf>
    <xf numFmtId="0" fontId="65" fillId="0" borderId="21" xfId="0" applyFont="1" applyBorder="1" applyAlignment="1">
      <alignment vertical="center" wrapText="1"/>
    </xf>
    <xf numFmtId="0" fontId="65" fillId="0" borderId="21" xfId="0" applyFont="1" applyBorder="1" applyAlignment="1" applyProtection="1">
      <alignment horizontal="left" vertical="center" wrapText="1"/>
      <protection/>
    </xf>
    <xf numFmtId="0" fontId="65" fillId="0" borderId="21" xfId="0" applyFont="1" applyBorder="1" applyAlignment="1" applyProtection="1">
      <alignment horizontal="center" vertical="center" wrapText="1"/>
      <protection/>
    </xf>
    <xf numFmtId="0" fontId="65" fillId="0" borderId="21" xfId="0" applyFont="1" applyBorder="1" applyAlignment="1">
      <alignment horizontal="center" vertical="center" wrapText="1"/>
    </xf>
    <xf numFmtId="4" fontId="65" fillId="0" borderId="21" xfId="0" applyNumberFormat="1" applyFont="1" applyBorder="1" applyAlignment="1">
      <alignment vertical="center" wrapText="1"/>
    </xf>
    <xf numFmtId="0" fontId="65" fillId="0" borderId="21" xfId="0" applyFont="1" applyBorder="1" applyAlignment="1">
      <alignment horizontal="left" vertical="center" wrapText="1"/>
    </xf>
    <xf numFmtId="0" fontId="67" fillId="0" borderId="21" xfId="0" applyFont="1" applyBorder="1" applyAlignment="1" applyProtection="1">
      <alignment horizontal="left" vertical="center" wrapText="1"/>
      <protection/>
    </xf>
    <xf numFmtId="0" fontId="67" fillId="0" borderId="21" xfId="0" applyFont="1" applyBorder="1" applyAlignment="1" applyProtection="1">
      <alignment horizontal="center" vertical="center" wrapText="1"/>
      <protection/>
    </xf>
    <xf numFmtId="0" fontId="68" fillId="0" borderId="21" xfId="0" applyFont="1" applyBorder="1" applyAlignment="1" applyProtection="1">
      <alignment horizontal="left" vertical="center" wrapText="1"/>
      <protection/>
    </xf>
    <xf numFmtId="0" fontId="68" fillId="0" borderId="21" xfId="0" applyFont="1" applyBorder="1" applyAlignment="1" applyProtection="1">
      <alignment horizontal="center" vertical="center"/>
      <protection/>
    </xf>
    <xf numFmtId="0" fontId="69" fillId="34" borderId="0" xfId="0" applyFont="1" applyFill="1" applyBorder="1" applyAlignment="1" applyProtection="1">
      <alignment horizontal="center" vertical="center" wrapText="1"/>
      <protection/>
    </xf>
    <xf numFmtId="0" fontId="70" fillId="34" borderId="0" xfId="0" applyFont="1" applyFill="1" applyBorder="1" applyAlignment="1" applyProtection="1">
      <alignment horizontal="left"/>
      <protection/>
    </xf>
    <xf numFmtId="4" fontId="69" fillId="34" borderId="0" xfId="0" applyNumberFormat="1" applyFont="1" applyFill="1" applyBorder="1" applyAlignment="1" applyProtection="1">
      <alignment vertical="center" wrapText="1"/>
      <protection/>
    </xf>
    <xf numFmtId="0" fontId="71" fillId="0" borderId="0" xfId="0" applyFont="1" applyFill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164" fontId="3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72" fillId="0" borderId="21" xfId="0" applyFont="1" applyBorder="1" applyAlignment="1" applyProtection="1">
      <alignment horizontal="left" vertical="center" wrapText="1"/>
      <protection/>
    </xf>
    <xf numFmtId="0" fontId="72" fillId="0" borderId="2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164" fontId="0" fillId="0" borderId="21" xfId="0" applyNumberFormat="1" applyFont="1" applyBorder="1" applyAlignment="1" applyProtection="1">
      <alignment horizontal="center" vertical="center"/>
      <protection/>
    </xf>
    <xf numFmtId="0" fontId="72" fillId="0" borderId="21" xfId="0" applyFont="1" applyBorder="1" applyAlignment="1" applyProtection="1">
      <alignment horizontal="left" vertical="center" wrapText="1"/>
      <protection/>
    </xf>
    <xf numFmtId="0" fontId="72" fillId="0" borderId="21" xfId="0" applyFont="1" applyBorder="1" applyAlignment="1" applyProtection="1">
      <alignment horizontal="center" vertical="center"/>
      <protection/>
    </xf>
    <xf numFmtId="4" fontId="0" fillId="0" borderId="0" xfId="0" applyNumberFormat="1" applyFont="1" applyAlignment="1">
      <alignment vertical="center"/>
    </xf>
    <xf numFmtId="4" fontId="73" fillId="0" borderId="0" xfId="0" applyNumberFormat="1" applyFont="1" applyAlignment="1">
      <alignment vertical="center"/>
    </xf>
    <xf numFmtId="4" fontId="26" fillId="0" borderId="18" xfId="47" applyNumberFormat="1" applyBorder="1">
      <alignment/>
      <protection/>
    </xf>
    <xf numFmtId="4" fontId="26" fillId="0" borderId="19" xfId="47" applyNumberFormat="1" applyBorder="1">
      <alignment/>
      <protection/>
    </xf>
    <xf numFmtId="4" fontId="26" fillId="0" borderId="20" xfId="47" applyNumberFormat="1" applyBorder="1">
      <alignment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6" fillId="0" borderId="13" xfId="47" applyNumberFormat="1" applyBorder="1" applyAlignment="1">
      <alignment horizontal="center"/>
      <protection/>
    </xf>
    <xf numFmtId="49" fontId="26" fillId="0" borderId="15" xfId="47" applyNumberFormat="1" applyBorder="1" applyAlignment="1">
      <alignment horizontal="center"/>
      <protection/>
    </xf>
    <xf numFmtId="49" fontId="26" fillId="0" borderId="17" xfId="47" applyNumberFormat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164" fontId="26" fillId="0" borderId="13" xfId="47" applyNumberFormat="1" applyBorder="1" applyAlignment="1">
      <alignment horizontal="center"/>
      <protection/>
    </xf>
    <xf numFmtId="164" fontId="26" fillId="0" borderId="15" xfId="47" applyNumberFormat="1" applyBorder="1" applyAlignment="1">
      <alignment horizontal="center"/>
      <protection/>
    </xf>
    <xf numFmtId="164" fontId="26" fillId="0" borderId="17" xfId="47" applyNumberFormat="1" applyBorder="1" applyAlignment="1">
      <alignment horizontal="center"/>
      <protection/>
    </xf>
    <xf numFmtId="164" fontId="65" fillId="0" borderId="0" xfId="0" applyNumberFormat="1" applyFont="1" applyAlignment="1">
      <alignment horizontal="center" vertical="center" wrapText="1"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Alignment="1">
      <alignment horizontal="center" vertical="center"/>
    </xf>
    <xf numFmtId="164" fontId="69" fillId="34" borderId="0" xfId="0" applyNumberFormat="1" applyFont="1" applyFill="1" applyBorder="1" applyAlignment="1" applyProtection="1">
      <alignment horizontal="center" vertical="center" wrapText="1"/>
      <protection/>
    </xf>
    <xf numFmtId="164" fontId="65" fillId="0" borderId="21" xfId="0" applyNumberFormat="1" applyFont="1" applyBorder="1" applyAlignment="1">
      <alignment horizontal="center" vertical="center" wrapText="1"/>
    </xf>
    <xf numFmtId="164" fontId="72" fillId="0" borderId="21" xfId="0" applyNumberFormat="1" applyFont="1" applyBorder="1" applyAlignment="1" applyProtection="1">
      <alignment horizontal="center" vertical="center"/>
      <protection/>
    </xf>
    <xf numFmtId="164" fontId="72" fillId="0" borderId="21" xfId="0" applyNumberFormat="1" applyFont="1" applyBorder="1" applyAlignment="1" applyProtection="1">
      <alignment horizontal="center" vertical="center"/>
      <protection/>
    </xf>
    <xf numFmtId="164" fontId="26" fillId="0" borderId="13" xfId="47" applyNumberFormat="1" applyBorder="1">
      <alignment/>
      <protection/>
    </xf>
    <xf numFmtId="164" fontId="26" fillId="0" borderId="15" xfId="47" applyNumberFormat="1" applyBorder="1">
      <alignment/>
      <protection/>
    </xf>
    <xf numFmtId="164" fontId="26" fillId="0" borderId="17" xfId="47" applyNumberFormat="1" applyBorder="1">
      <alignment/>
      <protection/>
    </xf>
    <xf numFmtId="164" fontId="0" fillId="0" borderId="0" xfId="0" applyNumberFormat="1" applyFont="1" applyAlignment="1">
      <alignment vertical="center"/>
    </xf>
    <xf numFmtId="4" fontId="26" fillId="0" borderId="13" xfId="47" applyNumberFormat="1" applyBorder="1">
      <alignment/>
      <protection/>
    </xf>
    <xf numFmtId="4" fontId="26" fillId="0" borderId="15" xfId="47" applyNumberFormat="1" applyBorder="1">
      <alignment/>
      <protection/>
    </xf>
    <xf numFmtId="4" fontId="26" fillId="0" borderId="17" xfId="47" applyNumberFormat="1" applyBorder="1">
      <alignment/>
      <protection/>
    </xf>
    <xf numFmtId="4" fontId="74" fillId="33" borderId="11" xfId="0" applyNumberFormat="1" applyFont="1" applyFill="1" applyBorder="1" applyAlignment="1" applyProtection="1">
      <alignment horizontal="center" vertical="center" wrapText="1"/>
      <protection/>
    </xf>
    <xf numFmtId="4" fontId="69" fillId="34" borderId="0" xfId="0" applyNumberFormat="1" applyFont="1" applyFill="1" applyBorder="1" applyAlignment="1" applyProtection="1">
      <alignment horizontal="center" vertical="center" wrapText="1"/>
      <protection/>
    </xf>
    <xf numFmtId="4" fontId="65" fillId="0" borderId="21" xfId="0" applyNumberFormat="1" applyFont="1" applyBorder="1" applyAlignment="1" applyProtection="1">
      <alignment vertical="center" wrapText="1"/>
      <protection locked="0"/>
    </xf>
    <xf numFmtId="4" fontId="6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47" applyBorder="1" applyAlignment="1">
      <alignment horizontal="center"/>
      <protection/>
    </xf>
    <xf numFmtId="0" fontId="26" fillId="0" borderId="14" xfId="47" applyBorder="1" applyAlignment="1">
      <alignment horizontal="center"/>
      <protection/>
    </xf>
    <xf numFmtId="0" fontId="26" fillId="0" borderId="16" xfId="47" applyBorder="1" applyAlignment="1">
      <alignment horizontal="center"/>
      <protection/>
    </xf>
    <xf numFmtId="0" fontId="75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/>
      <protection/>
    </xf>
    <xf numFmtId="0" fontId="75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35" fillId="0" borderId="0" xfId="0" applyFont="1" applyBorder="1" applyAlignment="1" applyProtection="1">
      <alignment horizontal="left" vertical="top"/>
      <protection/>
    </xf>
    <xf numFmtId="0" fontId="35" fillId="0" borderId="0" xfId="0" applyFont="1" applyBorder="1" applyAlignment="1" applyProtection="1">
      <alignment horizontal="left" vertical="top" wrapText="1"/>
      <protection/>
    </xf>
    <xf numFmtId="0" fontId="75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4" fontId="2" fillId="0" borderId="0" xfId="0" applyNumberFormat="1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6" fillId="0" borderId="28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vertical="center"/>
      <protection/>
    </xf>
    <xf numFmtId="4" fontId="36" fillId="0" borderId="28" xfId="0" applyNumberFormat="1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 vertical="center"/>
      <protection/>
    </xf>
    <xf numFmtId="0" fontId="76" fillId="0" borderId="25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horizontal="left" vertical="center"/>
      <protection/>
    </xf>
    <xf numFmtId="166" fontId="76" fillId="0" borderId="0" xfId="0" applyNumberFormat="1" applyFont="1" applyBorder="1" applyAlignment="1" applyProtection="1">
      <alignment horizontal="center" vertical="center"/>
      <protection/>
    </xf>
    <xf numFmtId="0" fontId="76" fillId="0" borderId="0" xfId="0" applyFont="1" applyBorder="1" applyAlignment="1" applyProtection="1">
      <alignment vertical="center"/>
      <protection/>
    </xf>
    <xf numFmtId="4" fontId="77" fillId="0" borderId="0" xfId="0" applyNumberFormat="1" applyFont="1" applyBorder="1" applyAlignment="1" applyProtection="1">
      <alignment vertical="center"/>
      <protection/>
    </xf>
    <xf numFmtId="0" fontId="76" fillId="0" borderId="26" xfId="0" applyFont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35" fillId="35" borderId="29" xfId="0" applyFont="1" applyFill="1" applyBorder="1" applyAlignment="1" applyProtection="1">
      <alignment horizontal="left" vertical="center"/>
      <protection/>
    </xf>
    <xf numFmtId="0" fontId="0" fillId="35" borderId="30" xfId="0" applyFont="1" applyFill="1" applyBorder="1" applyAlignment="1" applyProtection="1">
      <alignment vertical="center"/>
      <protection/>
    </xf>
    <xf numFmtId="0" fontId="35" fillId="35" borderId="30" xfId="0" applyFont="1" applyFill="1" applyBorder="1" applyAlignment="1" applyProtection="1">
      <alignment horizontal="center" vertical="center"/>
      <protection/>
    </xf>
    <xf numFmtId="0" fontId="35" fillId="35" borderId="30" xfId="0" applyFont="1" applyFill="1" applyBorder="1" applyAlignment="1" applyProtection="1">
      <alignment horizontal="left" vertical="center"/>
      <protection/>
    </xf>
    <xf numFmtId="0" fontId="0" fillId="35" borderId="30" xfId="0" applyFont="1" applyFill="1" applyBorder="1" applyAlignment="1" applyProtection="1">
      <alignment vertical="center"/>
      <protection/>
    </xf>
    <xf numFmtId="4" fontId="35" fillId="35" borderId="30" xfId="0" applyNumberFormat="1" applyFont="1" applyFill="1" applyBorder="1" applyAlignment="1" applyProtection="1">
      <alignment vertical="center"/>
      <protection/>
    </xf>
    <xf numFmtId="0" fontId="0" fillId="35" borderId="31" xfId="0" applyFont="1" applyFill="1" applyBorder="1" applyAlignment="1" applyProtection="1">
      <alignment vertical="center"/>
      <protection/>
    </xf>
    <xf numFmtId="0" fontId="0" fillId="35" borderId="26" xfId="0" applyFont="1" applyFill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75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/>
      <protection/>
    </xf>
    <xf numFmtId="0" fontId="35" fillId="0" borderId="25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35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167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left" vertical="center"/>
      <protection/>
    </xf>
    <xf numFmtId="0" fontId="0" fillId="33" borderId="3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right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 horizontal="left" vertical="center"/>
      <protection/>
    </xf>
    <xf numFmtId="0" fontId="66" fillId="0" borderId="0" xfId="0" applyFont="1" applyAlignment="1" applyProtection="1">
      <alignment vertical="center"/>
      <protection/>
    </xf>
    <xf numFmtId="4" fontId="66" fillId="0" borderId="0" xfId="0" applyNumberFormat="1" applyFont="1" applyAlignment="1" applyProtection="1">
      <alignment horizontal="right" vertical="center"/>
      <protection/>
    </xf>
    <xf numFmtId="4" fontId="66" fillId="0" borderId="0" xfId="0" applyNumberFormat="1" applyFont="1" applyAlignment="1" applyProtection="1">
      <alignment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78" fillId="0" borderId="0" xfId="36" applyFont="1" applyAlignment="1" applyProtection="1">
      <alignment horizontal="center" vertical="center"/>
      <protection/>
    </xf>
    <xf numFmtId="0" fontId="42" fillId="0" borderId="25" xfId="0" applyFont="1" applyBorder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/>
    </xf>
    <xf numFmtId="0" fontId="79" fillId="0" borderId="0" xfId="0" applyFont="1" applyAlignment="1" applyProtection="1">
      <alignment horizontal="left" vertical="center" wrapText="1"/>
      <protection/>
    </xf>
    <xf numFmtId="0" fontId="80" fillId="0" borderId="0" xfId="0" applyFont="1" applyAlignment="1" applyProtection="1">
      <alignment vertical="center"/>
      <protection/>
    </xf>
    <xf numFmtId="4" fontId="80" fillId="0" borderId="0" xfId="0" applyNumberFormat="1" applyFont="1" applyAlignment="1" applyProtection="1">
      <alignment vertical="center"/>
      <protection/>
    </xf>
    <xf numFmtId="0" fontId="80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9" fillId="0" borderId="0" xfId="36" applyFont="1" applyAlignment="1" applyProtection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MI\Podklady%20pro%20VZ\Zak&#225;zky%20ORMI\2017\Chodn&#237;k%20UNIONKA\Soupis%20prac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101 - SOP 101 - Chodník"/>
      <sheetName val="401 - SOP 401 - VO"/>
      <sheetName val="Pokyny pro vyplněn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5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91" customWidth="1"/>
    <col min="2" max="2" width="1.421875" style="91" customWidth="1"/>
    <col min="3" max="3" width="3.57421875" style="91" customWidth="1"/>
    <col min="4" max="33" width="2.28125" style="91" customWidth="1"/>
    <col min="34" max="34" width="2.8515625" style="91" customWidth="1"/>
    <col min="35" max="35" width="27.140625" style="91" customWidth="1"/>
    <col min="36" max="37" width="2.140625" style="91" customWidth="1"/>
    <col min="38" max="38" width="7.140625" style="91" customWidth="1"/>
    <col min="39" max="39" width="2.8515625" style="91" customWidth="1"/>
    <col min="40" max="40" width="11.421875" style="91" customWidth="1"/>
    <col min="41" max="41" width="6.421875" style="91" customWidth="1"/>
    <col min="42" max="42" width="3.57421875" style="91" customWidth="1"/>
    <col min="43" max="43" width="13.421875" style="91" customWidth="1"/>
    <col min="44" max="16384" width="9.140625" style="91" customWidth="1"/>
  </cols>
  <sheetData>
    <row r="2" spans="2:43" ht="15"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90"/>
    </row>
    <row r="3" spans="2:43" ht="21">
      <c r="B3" s="92"/>
      <c r="C3" s="93"/>
      <c r="D3" s="94" t="s">
        <v>86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5"/>
    </row>
    <row r="4" spans="2:43" ht="15">
      <c r="B4" s="92"/>
      <c r="C4" s="93"/>
      <c r="D4" s="96" t="s">
        <v>87</v>
      </c>
      <c r="E4" s="93"/>
      <c r="F4" s="93"/>
      <c r="G4" s="93"/>
      <c r="H4" s="93"/>
      <c r="I4" s="93"/>
      <c r="J4" s="93"/>
      <c r="K4" s="97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3"/>
      <c r="AQ4" s="95"/>
    </row>
    <row r="5" spans="2:43" ht="18" customHeight="1">
      <c r="B5" s="92"/>
      <c r="C5" s="93"/>
      <c r="D5" s="99" t="s">
        <v>88</v>
      </c>
      <c r="E5" s="93"/>
      <c r="F5" s="93"/>
      <c r="G5" s="93"/>
      <c r="H5" s="93"/>
      <c r="I5" s="93"/>
      <c r="J5" s="93"/>
      <c r="K5" s="100" t="s">
        <v>122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3"/>
      <c r="AQ5" s="95"/>
    </row>
    <row r="6" spans="2:43" ht="15">
      <c r="B6" s="92"/>
      <c r="C6" s="93"/>
      <c r="D6" s="101" t="s">
        <v>89</v>
      </c>
      <c r="E6" s="93"/>
      <c r="F6" s="93"/>
      <c r="G6" s="93"/>
      <c r="H6" s="93"/>
      <c r="I6" s="93"/>
      <c r="J6" s="93"/>
      <c r="K6" s="102" t="s">
        <v>53</v>
      </c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101" t="s">
        <v>90</v>
      </c>
      <c r="AL6" s="93"/>
      <c r="AM6" s="93"/>
      <c r="AN6" s="102" t="s">
        <v>53</v>
      </c>
      <c r="AO6" s="93"/>
      <c r="AP6" s="93"/>
      <c r="AQ6" s="95"/>
    </row>
    <row r="7" spans="2:43" ht="15">
      <c r="B7" s="92"/>
      <c r="C7" s="93"/>
      <c r="D7" s="101" t="s">
        <v>91</v>
      </c>
      <c r="E7" s="93"/>
      <c r="F7" s="93"/>
      <c r="G7" s="93"/>
      <c r="H7" s="93"/>
      <c r="I7" s="93"/>
      <c r="J7" s="93"/>
      <c r="K7" s="102" t="s">
        <v>92</v>
      </c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101" t="s">
        <v>93</v>
      </c>
      <c r="AL7" s="93"/>
      <c r="AM7" s="93"/>
      <c r="AN7" s="103">
        <v>42968</v>
      </c>
      <c r="AO7" s="93"/>
      <c r="AP7" s="93"/>
      <c r="AQ7" s="95"/>
    </row>
    <row r="8" spans="2:43" ht="15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5"/>
    </row>
    <row r="9" spans="2:43" ht="15">
      <c r="B9" s="92"/>
      <c r="C9" s="93"/>
      <c r="D9" s="101" t="s">
        <v>94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101" t="s">
        <v>95</v>
      </c>
      <c r="AL9" s="93"/>
      <c r="AM9" s="93"/>
      <c r="AN9" s="102" t="s">
        <v>53</v>
      </c>
      <c r="AO9" s="93"/>
      <c r="AP9" s="93"/>
      <c r="AQ9" s="95"/>
    </row>
    <row r="10" spans="2:43" ht="15">
      <c r="B10" s="92"/>
      <c r="C10" s="93"/>
      <c r="D10" s="93"/>
      <c r="E10" s="102" t="s">
        <v>96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101" t="s">
        <v>97</v>
      </c>
      <c r="AL10" s="93"/>
      <c r="AM10" s="93"/>
      <c r="AN10" s="102" t="s">
        <v>53</v>
      </c>
      <c r="AO10" s="93"/>
      <c r="AP10" s="93"/>
      <c r="AQ10" s="95"/>
    </row>
    <row r="11" spans="2:43" ht="15"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5"/>
    </row>
    <row r="12" spans="2:43" ht="15">
      <c r="B12" s="92"/>
      <c r="C12" s="93"/>
      <c r="D12" s="84" t="s">
        <v>98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4" t="s">
        <v>95</v>
      </c>
      <c r="AL12" s="85"/>
      <c r="AM12" s="85"/>
      <c r="AN12" s="86" t="s">
        <v>53</v>
      </c>
      <c r="AO12" s="85"/>
      <c r="AP12" s="93"/>
      <c r="AQ12" s="95"/>
    </row>
    <row r="13" spans="2:43" ht="15">
      <c r="B13" s="92"/>
      <c r="C13" s="93"/>
      <c r="D13" s="85"/>
      <c r="E13" s="86" t="s">
        <v>92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4" t="s">
        <v>97</v>
      </c>
      <c r="AL13" s="85"/>
      <c r="AM13" s="85"/>
      <c r="AN13" s="86" t="s">
        <v>53</v>
      </c>
      <c r="AO13" s="85"/>
      <c r="AP13" s="93"/>
      <c r="AQ13" s="95"/>
    </row>
    <row r="14" spans="2:43" ht="15">
      <c r="B14" s="92"/>
      <c r="C14" s="93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93"/>
      <c r="AQ14" s="95"/>
    </row>
    <row r="15" spans="2:43" ht="15">
      <c r="B15" s="92"/>
      <c r="C15" s="93"/>
      <c r="D15" s="101" t="s">
        <v>99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101" t="s">
        <v>95</v>
      </c>
      <c r="AL15" s="93"/>
      <c r="AM15" s="93"/>
      <c r="AN15" s="102" t="s">
        <v>53</v>
      </c>
      <c r="AO15" s="93"/>
      <c r="AP15" s="93"/>
      <c r="AQ15" s="95"/>
    </row>
    <row r="16" spans="2:43" ht="15">
      <c r="B16" s="92"/>
      <c r="C16" s="93"/>
      <c r="D16" s="93"/>
      <c r="E16" s="10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101" t="s">
        <v>97</v>
      </c>
      <c r="AL16" s="93"/>
      <c r="AM16" s="93"/>
      <c r="AN16" s="102" t="s">
        <v>53</v>
      </c>
      <c r="AO16" s="93"/>
      <c r="AP16" s="93"/>
      <c r="AQ16" s="95"/>
    </row>
    <row r="17" spans="2:43" ht="15"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5"/>
    </row>
    <row r="18" spans="2:43" ht="15">
      <c r="B18" s="92"/>
      <c r="C18" s="93"/>
      <c r="D18" s="84" t="s">
        <v>100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93"/>
      <c r="AQ18" s="95"/>
    </row>
    <row r="19" spans="2:43" ht="15">
      <c r="B19" s="92"/>
      <c r="C19" s="93"/>
      <c r="D19" s="85"/>
      <c r="E19" s="87" t="s">
        <v>53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5"/>
      <c r="AP19" s="93"/>
      <c r="AQ19" s="95"/>
    </row>
    <row r="20" spans="2:43" ht="15">
      <c r="B20" s="92"/>
      <c r="C20" s="93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93"/>
      <c r="AQ20" s="95"/>
    </row>
    <row r="21" spans="2:43" ht="15">
      <c r="B21" s="92"/>
      <c r="C21" s="93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93"/>
      <c r="AQ21" s="95"/>
    </row>
    <row r="22" spans="1:43" ht="15">
      <c r="A22" s="105"/>
      <c r="B22" s="106"/>
      <c r="C22" s="107"/>
      <c r="D22" s="108" t="s">
        <v>101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10">
        <f>ROUND(AG50,2)</f>
        <v>0</v>
      </c>
      <c r="AL22" s="111"/>
      <c r="AM22" s="111"/>
      <c r="AN22" s="111"/>
      <c r="AO22" s="111"/>
      <c r="AP22" s="107"/>
      <c r="AQ22" s="112"/>
    </row>
    <row r="23" spans="1:43" ht="15">
      <c r="A23" s="105"/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12"/>
    </row>
    <row r="24" spans="1:43" ht="15">
      <c r="A24" s="105"/>
      <c r="B24" s="106"/>
      <c r="C24" s="107"/>
      <c r="D24" s="107"/>
      <c r="E24" s="107"/>
      <c r="F24" s="107"/>
      <c r="G24" s="107"/>
      <c r="H24" s="107"/>
      <c r="I24" s="107"/>
      <c r="J24" s="107"/>
      <c r="K24" s="107"/>
      <c r="L24" s="113" t="s">
        <v>102</v>
      </c>
      <c r="M24" s="113"/>
      <c r="N24" s="113"/>
      <c r="O24" s="113"/>
      <c r="P24" s="107"/>
      <c r="Q24" s="107"/>
      <c r="R24" s="107"/>
      <c r="S24" s="107"/>
      <c r="T24" s="107"/>
      <c r="U24" s="107"/>
      <c r="V24" s="107"/>
      <c r="W24" s="113" t="s">
        <v>103</v>
      </c>
      <c r="X24" s="113"/>
      <c r="Y24" s="113"/>
      <c r="Z24" s="113"/>
      <c r="AA24" s="113"/>
      <c r="AB24" s="113"/>
      <c r="AC24" s="113"/>
      <c r="AD24" s="113"/>
      <c r="AE24" s="113"/>
      <c r="AF24" s="107"/>
      <c r="AG24" s="107"/>
      <c r="AH24" s="107"/>
      <c r="AI24" s="107"/>
      <c r="AJ24" s="107"/>
      <c r="AK24" s="113" t="s">
        <v>104</v>
      </c>
      <c r="AL24" s="113"/>
      <c r="AM24" s="113"/>
      <c r="AN24" s="113"/>
      <c r="AO24" s="113"/>
      <c r="AP24" s="107"/>
      <c r="AQ24" s="112"/>
    </row>
    <row r="25" spans="1:43" ht="15">
      <c r="A25" s="114"/>
      <c r="B25" s="115"/>
      <c r="C25" s="116"/>
      <c r="D25" s="117" t="s">
        <v>105</v>
      </c>
      <c r="E25" s="116"/>
      <c r="F25" s="117" t="s">
        <v>106</v>
      </c>
      <c r="G25" s="116"/>
      <c r="H25" s="116"/>
      <c r="I25" s="116"/>
      <c r="J25" s="116"/>
      <c r="K25" s="116"/>
      <c r="L25" s="118">
        <v>0.21</v>
      </c>
      <c r="M25" s="119"/>
      <c r="N25" s="119"/>
      <c r="O25" s="119"/>
      <c r="P25" s="116"/>
      <c r="Q25" s="116"/>
      <c r="R25" s="116"/>
      <c r="S25" s="116"/>
      <c r="T25" s="116"/>
      <c r="U25" s="116"/>
      <c r="V25" s="116"/>
      <c r="W25" s="120">
        <f>AG50</f>
        <v>0</v>
      </c>
      <c r="X25" s="119"/>
      <c r="Y25" s="119"/>
      <c r="Z25" s="119"/>
      <c r="AA25" s="119"/>
      <c r="AB25" s="119"/>
      <c r="AC25" s="119"/>
      <c r="AD25" s="119"/>
      <c r="AE25" s="119"/>
      <c r="AF25" s="116"/>
      <c r="AG25" s="116"/>
      <c r="AH25" s="116"/>
      <c r="AI25" s="116"/>
      <c r="AJ25" s="116"/>
      <c r="AK25" s="120">
        <f>ROUND(W25*0.21,2)</f>
        <v>0</v>
      </c>
      <c r="AL25" s="119"/>
      <c r="AM25" s="119"/>
      <c r="AN25" s="119"/>
      <c r="AO25" s="119"/>
      <c r="AP25" s="116"/>
      <c r="AQ25" s="121"/>
    </row>
    <row r="26" spans="1:43" ht="15">
      <c r="A26" s="114"/>
      <c r="B26" s="115"/>
      <c r="C26" s="116"/>
      <c r="D26" s="116"/>
      <c r="E26" s="116"/>
      <c r="F26" s="117" t="s">
        <v>107</v>
      </c>
      <c r="G26" s="116"/>
      <c r="H26" s="116"/>
      <c r="I26" s="116"/>
      <c r="J26" s="116"/>
      <c r="K26" s="116"/>
      <c r="L26" s="118">
        <v>0.15</v>
      </c>
      <c r="M26" s="119"/>
      <c r="N26" s="119"/>
      <c r="O26" s="119"/>
      <c r="P26" s="116"/>
      <c r="Q26" s="116"/>
      <c r="R26" s="116"/>
      <c r="S26" s="116"/>
      <c r="T26" s="116"/>
      <c r="U26" s="116"/>
      <c r="V26" s="116"/>
      <c r="W26" s="120">
        <v>0</v>
      </c>
      <c r="X26" s="119"/>
      <c r="Y26" s="119"/>
      <c r="Z26" s="119"/>
      <c r="AA26" s="119"/>
      <c r="AB26" s="119"/>
      <c r="AC26" s="119"/>
      <c r="AD26" s="119"/>
      <c r="AE26" s="119"/>
      <c r="AF26" s="116"/>
      <c r="AG26" s="116"/>
      <c r="AH26" s="116"/>
      <c r="AI26" s="116"/>
      <c r="AJ26" s="116"/>
      <c r="AK26" s="120">
        <v>0</v>
      </c>
      <c r="AL26" s="119"/>
      <c r="AM26" s="119"/>
      <c r="AN26" s="119"/>
      <c r="AO26" s="119"/>
      <c r="AP26" s="116"/>
      <c r="AQ26" s="121"/>
    </row>
    <row r="27" spans="1:43" ht="15">
      <c r="A27" s="114"/>
      <c r="B27" s="115"/>
      <c r="C27" s="116"/>
      <c r="D27" s="116"/>
      <c r="E27" s="116"/>
      <c r="F27" s="117" t="s">
        <v>108</v>
      </c>
      <c r="G27" s="116"/>
      <c r="H27" s="116"/>
      <c r="I27" s="116"/>
      <c r="J27" s="116"/>
      <c r="K27" s="116"/>
      <c r="L27" s="118">
        <v>0.21</v>
      </c>
      <c r="M27" s="119"/>
      <c r="N27" s="119"/>
      <c r="O27" s="119"/>
      <c r="P27" s="116"/>
      <c r="Q27" s="116"/>
      <c r="R27" s="116"/>
      <c r="S27" s="116"/>
      <c r="T27" s="116"/>
      <c r="U27" s="116"/>
      <c r="V27" s="116"/>
      <c r="W27" s="120">
        <v>0</v>
      </c>
      <c r="X27" s="119"/>
      <c r="Y27" s="119"/>
      <c r="Z27" s="119"/>
      <c r="AA27" s="119"/>
      <c r="AB27" s="119"/>
      <c r="AC27" s="119"/>
      <c r="AD27" s="119"/>
      <c r="AE27" s="119"/>
      <c r="AF27" s="116"/>
      <c r="AG27" s="116"/>
      <c r="AH27" s="116"/>
      <c r="AI27" s="116"/>
      <c r="AJ27" s="116"/>
      <c r="AK27" s="120">
        <v>0</v>
      </c>
      <c r="AL27" s="119"/>
      <c r="AM27" s="119"/>
      <c r="AN27" s="119"/>
      <c r="AO27" s="119"/>
      <c r="AP27" s="116"/>
      <c r="AQ27" s="121"/>
    </row>
    <row r="28" spans="1:43" ht="15">
      <c r="A28" s="114"/>
      <c r="B28" s="115"/>
      <c r="C28" s="116"/>
      <c r="D28" s="116"/>
      <c r="E28" s="116"/>
      <c r="F28" s="117" t="s">
        <v>109</v>
      </c>
      <c r="G28" s="116"/>
      <c r="H28" s="116"/>
      <c r="I28" s="116"/>
      <c r="J28" s="116"/>
      <c r="K28" s="116"/>
      <c r="L28" s="118">
        <v>0.15</v>
      </c>
      <c r="M28" s="119"/>
      <c r="N28" s="119"/>
      <c r="O28" s="119"/>
      <c r="P28" s="116"/>
      <c r="Q28" s="116"/>
      <c r="R28" s="116"/>
      <c r="S28" s="116"/>
      <c r="T28" s="116"/>
      <c r="U28" s="116"/>
      <c r="V28" s="116"/>
      <c r="W28" s="120">
        <v>0</v>
      </c>
      <c r="X28" s="119"/>
      <c r="Y28" s="119"/>
      <c r="Z28" s="119"/>
      <c r="AA28" s="119"/>
      <c r="AB28" s="119"/>
      <c r="AC28" s="119"/>
      <c r="AD28" s="119"/>
      <c r="AE28" s="119"/>
      <c r="AF28" s="116"/>
      <c r="AG28" s="116"/>
      <c r="AH28" s="116"/>
      <c r="AI28" s="116"/>
      <c r="AJ28" s="116"/>
      <c r="AK28" s="120">
        <v>0</v>
      </c>
      <c r="AL28" s="119"/>
      <c r="AM28" s="119"/>
      <c r="AN28" s="119"/>
      <c r="AO28" s="119"/>
      <c r="AP28" s="116"/>
      <c r="AQ28" s="121"/>
    </row>
    <row r="29" spans="1:43" ht="15">
      <c r="A29" s="114"/>
      <c r="B29" s="115"/>
      <c r="C29" s="116"/>
      <c r="D29" s="116"/>
      <c r="E29" s="116"/>
      <c r="F29" s="117" t="s">
        <v>110</v>
      </c>
      <c r="G29" s="116"/>
      <c r="H29" s="116"/>
      <c r="I29" s="116"/>
      <c r="J29" s="116"/>
      <c r="K29" s="116"/>
      <c r="L29" s="118">
        <v>0</v>
      </c>
      <c r="M29" s="119"/>
      <c r="N29" s="119"/>
      <c r="O29" s="119"/>
      <c r="P29" s="116"/>
      <c r="Q29" s="116"/>
      <c r="R29" s="116"/>
      <c r="S29" s="116"/>
      <c r="T29" s="116"/>
      <c r="U29" s="116"/>
      <c r="V29" s="116"/>
      <c r="W29" s="120">
        <v>0</v>
      </c>
      <c r="X29" s="119"/>
      <c r="Y29" s="119"/>
      <c r="Z29" s="119"/>
      <c r="AA29" s="119"/>
      <c r="AB29" s="119"/>
      <c r="AC29" s="119"/>
      <c r="AD29" s="119"/>
      <c r="AE29" s="119"/>
      <c r="AF29" s="116"/>
      <c r="AG29" s="116"/>
      <c r="AH29" s="116"/>
      <c r="AI29" s="116"/>
      <c r="AJ29" s="116"/>
      <c r="AK29" s="120">
        <v>0</v>
      </c>
      <c r="AL29" s="119"/>
      <c r="AM29" s="119"/>
      <c r="AN29" s="119"/>
      <c r="AO29" s="119"/>
      <c r="AP29" s="116"/>
      <c r="AQ29" s="121"/>
    </row>
    <row r="30" spans="1:43" ht="15">
      <c r="A30" s="105"/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12"/>
    </row>
    <row r="31" spans="1:43" ht="18">
      <c r="A31" s="105"/>
      <c r="B31" s="106"/>
      <c r="C31" s="122"/>
      <c r="D31" s="123" t="s">
        <v>111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5" t="s">
        <v>112</v>
      </c>
      <c r="U31" s="124"/>
      <c r="V31" s="124"/>
      <c r="W31" s="124"/>
      <c r="X31" s="126" t="s">
        <v>113</v>
      </c>
      <c r="Y31" s="127"/>
      <c r="Z31" s="127"/>
      <c r="AA31" s="127"/>
      <c r="AB31" s="127"/>
      <c r="AC31" s="124"/>
      <c r="AD31" s="124"/>
      <c r="AE31" s="124"/>
      <c r="AF31" s="124"/>
      <c r="AG31" s="124"/>
      <c r="AH31" s="124"/>
      <c r="AI31" s="124"/>
      <c r="AJ31" s="124"/>
      <c r="AK31" s="128">
        <f>AN50</f>
        <v>0</v>
      </c>
      <c r="AL31" s="127"/>
      <c r="AM31" s="127"/>
      <c r="AN31" s="127"/>
      <c r="AO31" s="129"/>
      <c r="AP31" s="122"/>
      <c r="AQ31" s="130"/>
    </row>
    <row r="32" spans="1:43" ht="15">
      <c r="A32" s="105"/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12"/>
    </row>
    <row r="33" spans="1:43" ht="15">
      <c r="A33" s="105"/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3"/>
    </row>
    <row r="37" spans="1:43" ht="15">
      <c r="A37" s="105"/>
      <c r="B37" s="134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</row>
    <row r="38" spans="1:43" ht="21">
      <c r="A38" s="105"/>
      <c r="B38" s="106"/>
      <c r="C38" s="136" t="s">
        <v>114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</row>
    <row r="39" spans="1:43" ht="15">
      <c r="A39" s="105"/>
      <c r="B39" s="106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</row>
    <row r="40" spans="1:43" ht="15">
      <c r="A40" s="137"/>
      <c r="B40" s="138"/>
      <c r="C40" s="139" t="s">
        <v>87</v>
      </c>
      <c r="D40" s="137"/>
      <c r="E40" s="137"/>
      <c r="F40" s="137"/>
      <c r="G40" s="137"/>
      <c r="H40" s="137"/>
      <c r="I40" s="137"/>
      <c r="J40" s="137"/>
      <c r="K40" s="137"/>
      <c r="L40" s="137">
        <f>K4</f>
        <v>0</v>
      </c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</row>
    <row r="41" spans="1:43" ht="18" customHeight="1">
      <c r="A41" s="140"/>
      <c r="B41" s="141"/>
      <c r="C41" s="142" t="s">
        <v>88</v>
      </c>
      <c r="D41" s="140"/>
      <c r="E41" s="140"/>
      <c r="F41" s="140"/>
      <c r="G41" s="140"/>
      <c r="H41" s="140"/>
      <c r="I41" s="140"/>
      <c r="J41" s="140"/>
      <c r="K41" s="140"/>
      <c r="L41" s="143" t="str">
        <f>K5</f>
        <v>Opravy chodníků Česká Lípa - ul. Pod Hůrkou, Pod Holým vrchem, Okružní, Šluknovská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0"/>
      <c r="AQ41" s="140"/>
    </row>
    <row r="42" spans="1:43" ht="15">
      <c r="A42" s="105"/>
      <c r="B42" s="106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</row>
    <row r="43" spans="1:43" ht="15">
      <c r="A43" s="105"/>
      <c r="B43" s="106"/>
      <c r="C43" s="139" t="s">
        <v>91</v>
      </c>
      <c r="D43" s="105"/>
      <c r="E43" s="105"/>
      <c r="F43" s="105"/>
      <c r="G43" s="105"/>
      <c r="H43" s="105"/>
      <c r="I43" s="105"/>
      <c r="J43" s="105"/>
      <c r="K43" s="105"/>
      <c r="L43" s="145" t="str">
        <f>IF(K7="","",K7)</f>
        <v> </v>
      </c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39" t="s">
        <v>93</v>
      </c>
      <c r="AJ43" s="105"/>
      <c r="AK43" s="105"/>
      <c r="AL43" s="105"/>
      <c r="AM43" s="146">
        <f>IF(AN7="","",AN7)</f>
        <v>42968</v>
      </c>
      <c r="AN43" s="146"/>
      <c r="AO43" s="105"/>
      <c r="AP43" s="105"/>
      <c r="AQ43" s="105"/>
    </row>
    <row r="44" spans="1:43" ht="15">
      <c r="A44" s="105"/>
      <c r="B44" s="106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</row>
    <row r="45" spans="1:43" ht="15">
      <c r="A45" s="105"/>
      <c r="B45" s="106"/>
      <c r="C45" s="139" t="s">
        <v>94</v>
      </c>
      <c r="D45" s="105"/>
      <c r="E45" s="105"/>
      <c r="F45" s="105"/>
      <c r="G45" s="105"/>
      <c r="H45" s="105"/>
      <c r="I45" s="105"/>
      <c r="J45" s="105"/>
      <c r="K45" s="105"/>
      <c r="L45" s="137" t="str">
        <f>IF(E10="","",E10)</f>
        <v>Město Česká Lípa</v>
      </c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39" t="s">
        <v>99</v>
      </c>
      <c r="AJ45" s="105"/>
      <c r="AK45" s="105"/>
      <c r="AL45" s="105"/>
      <c r="AM45" s="147">
        <f>IF(E16="","",E16)</f>
      </c>
      <c r="AN45" s="147"/>
      <c r="AO45" s="147"/>
      <c r="AP45" s="147"/>
      <c r="AQ45" s="105"/>
    </row>
    <row r="46" spans="1:43" ht="15">
      <c r="A46" s="105"/>
      <c r="B46" s="106"/>
      <c r="C46" s="139" t="s">
        <v>98</v>
      </c>
      <c r="D46" s="105"/>
      <c r="E46" s="105"/>
      <c r="F46" s="105"/>
      <c r="G46" s="105"/>
      <c r="H46" s="105"/>
      <c r="I46" s="105"/>
      <c r="J46" s="105"/>
      <c r="K46" s="105"/>
      <c r="L46" s="137" t="str">
        <f>IF(E13="","",E13)</f>
        <v> </v>
      </c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</row>
    <row r="47" spans="1:43" ht="15">
      <c r="A47" s="105"/>
      <c r="B47" s="106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</row>
    <row r="48" spans="1:43" ht="15">
      <c r="A48" s="105"/>
      <c r="B48" s="106"/>
      <c r="C48" s="148" t="s">
        <v>115</v>
      </c>
      <c r="D48" s="149"/>
      <c r="E48" s="149"/>
      <c r="F48" s="149"/>
      <c r="G48" s="149"/>
      <c r="H48" s="150"/>
      <c r="I48" s="151" t="s">
        <v>116</v>
      </c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52" t="s">
        <v>117</v>
      </c>
      <c r="AH48" s="149"/>
      <c r="AI48" s="149"/>
      <c r="AJ48" s="149"/>
      <c r="AK48" s="149"/>
      <c r="AL48" s="149"/>
      <c r="AM48" s="149"/>
      <c r="AN48" s="151" t="s">
        <v>118</v>
      </c>
      <c r="AO48" s="149"/>
      <c r="AP48" s="149"/>
      <c r="AQ48" s="153" t="s">
        <v>119</v>
      </c>
    </row>
    <row r="49" spans="1:43" ht="15">
      <c r="A49" s="105"/>
      <c r="B49" s="106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</row>
    <row r="50" spans="1:43" ht="18">
      <c r="A50" s="140"/>
      <c r="B50" s="141"/>
      <c r="C50" s="154" t="s">
        <v>120</v>
      </c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6">
        <f>ROUND(SUM(AG51:AG54),2)</f>
        <v>0</v>
      </c>
      <c r="AH50" s="156"/>
      <c r="AI50" s="156"/>
      <c r="AJ50" s="156"/>
      <c r="AK50" s="156"/>
      <c r="AL50" s="156"/>
      <c r="AM50" s="156"/>
      <c r="AN50" s="157">
        <f>ROUND(SUM(AN51:AP54),2)</f>
        <v>0</v>
      </c>
      <c r="AO50" s="157"/>
      <c r="AP50" s="157"/>
      <c r="AQ50" s="158" t="s">
        <v>53</v>
      </c>
    </row>
    <row r="51" spans="1:43" ht="22.5" customHeight="1">
      <c r="A51" s="159"/>
      <c r="B51" s="160"/>
      <c r="C51" s="161"/>
      <c r="D51" s="162">
        <v>101</v>
      </c>
      <c r="E51" s="162"/>
      <c r="F51" s="162"/>
      <c r="G51" s="162"/>
      <c r="H51" s="162"/>
      <c r="I51" s="163"/>
      <c r="J51" s="162" t="s">
        <v>123</v>
      </c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4">
        <f>Pod_Hůrkou!F8</f>
        <v>0</v>
      </c>
      <c r="AH51" s="165"/>
      <c r="AI51" s="165"/>
      <c r="AJ51" s="165"/>
      <c r="AK51" s="165"/>
      <c r="AL51" s="165"/>
      <c r="AM51" s="165"/>
      <c r="AN51" s="164">
        <f>AG51*1.21</f>
        <v>0</v>
      </c>
      <c r="AO51" s="165"/>
      <c r="AP51" s="165"/>
      <c r="AQ51" s="166" t="s">
        <v>121</v>
      </c>
    </row>
    <row r="52" spans="1:43" ht="22.5" customHeight="1">
      <c r="A52" s="159"/>
      <c r="B52" s="160"/>
      <c r="C52" s="161"/>
      <c r="D52" s="162">
        <v>102</v>
      </c>
      <c r="E52" s="162"/>
      <c r="F52" s="162"/>
      <c r="G52" s="162"/>
      <c r="H52" s="162"/>
      <c r="I52" s="163"/>
      <c r="J52" s="162" t="s">
        <v>124</v>
      </c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4">
        <f>Pod_Holým_vrchem!F8</f>
        <v>0</v>
      </c>
      <c r="AH52" s="165"/>
      <c r="AI52" s="165"/>
      <c r="AJ52" s="165"/>
      <c r="AK52" s="165"/>
      <c r="AL52" s="165"/>
      <c r="AM52" s="165"/>
      <c r="AN52" s="164">
        <f>AG52*1.21</f>
        <v>0</v>
      </c>
      <c r="AO52" s="165"/>
      <c r="AP52" s="165"/>
      <c r="AQ52" s="166" t="s">
        <v>121</v>
      </c>
    </row>
    <row r="53" spans="1:43" ht="22.5" customHeight="1">
      <c r="A53" s="167"/>
      <c r="B53" s="160"/>
      <c r="C53" s="161"/>
      <c r="D53" s="162">
        <v>103</v>
      </c>
      <c r="E53" s="162"/>
      <c r="F53" s="162"/>
      <c r="G53" s="162"/>
      <c r="H53" s="162"/>
      <c r="I53" s="163"/>
      <c r="J53" s="162" t="s">
        <v>125</v>
      </c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4">
        <f>Okružní!F8</f>
        <v>0</v>
      </c>
      <c r="AH53" s="165"/>
      <c r="AI53" s="165"/>
      <c r="AJ53" s="165"/>
      <c r="AK53" s="165"/>
      <c r="AL53" s="165"/>
      <c r="AM53" s="165"/>
      <c r="AN53" s="164">
        <f>AG53*1.21</f>
        <v>0</v>
      </c>
      <c r="AO53" s="165"/>
      <c r="AP53" s="165"/>
      <c r="AQ53" s="166" t="s">
        <v>121</v>
      </c>
    </row>
    <row r="54" spans="1:43" ht="16.5" customHeight="1">
      <c r="A54" s="105"/>
      <c r="B54" s="160"/>
      <c r="C54" s="161"/>
      <c r="D54" s="162">
        <v>104</v>
      </c>
      <c r="E54" s="162"/>
      <c r="F54" s="162"/>
      <c r="G54" s="162"/>
      <c r="H54" s="162"/>
      <c r="I54" s="163"/>
      <c r="J54" s="162" t="s">
        <v>126</v>
      </c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4">
        <f>Šluknovská!F8</f>
        <v>0</v>
      </c>
      <c r="AH54" s="165"/>
      <c r="AI54" s="165"/>
      <c r="AJ54" s="165"/>
      <c r="AK54" s="165"/>
      <c r="AL54" s="165"/>
      <c r="AM54" s="165"/>
      <c r="AN54" s="164">
        <f>AG54*1.21</f>
        <v>0</v>
      </c>
      <c r="AO54" s="165"/>
      <c r="AP54" s="165"/>
      <c r="AQ54" s="166" t="s">
        <v>121</v>
      </c>
    </row>
    <row r="55" spans="1:43" ht="15">
      <c r="A55" s="105"/>
      <c r="B55" s="106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</row>
    <row r="56" spans="2:43" ht="15"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</row>
  </sheetData>
  <sheetProtection password="CAA1" sheet="1"/>
  <mergeCells count="49">
    <mergeCell ref="AG53:AM53"/>
    <mergeCell ref="AN53:AP53"/>
    <mergeCell ref="D54:H54"/>
    <mergeCell ref="J54:AF54"/>
    <mergeCell ref="AG54:AM54"/>
    <mergeCell ref="AN54:AP54"/>
    <mergeCell ref="D52:H52"/>
    <mergeCell ref="J52:AF52"/>
    <mergeCell ref="AG52:AM52"/>
    <mergeCell ref="AN52:AP52"/>
    <mergeCell ref="D53:H53"/>
    <mergeCell ref="J53:AF53"/>
    <mergeCell ref="AG50:AM50"/>
    <mergeCell ref="AN50:AP50"/>
    <mergeCell ref="D51:H51"/>
    <mergeCell ref="J51:AF51"/>
    <mergeCell ref="AG51:AM51"/>
    <mergeCell ref="AN51:AP51"/>
    <mergeCell ref="AM43:AN43"/>
    <mergeCell ref="AM45:AP45"/>
    <mergeCell ref="C48:G48"/>
    <mergeCell ref="I48:AF48"/>
    <mergeCell ref="AG48:AM48"/>
    <mergeCell ref="AN48:AP48"/>
    <mergeCell ref="L29:O29"/>
    <mergeCell ref="W29:AE29"/>
    <mergeCell ref="AK29:AO29"/>
    <mergeCell ref="X31:AB31"/>
    <mergeCell ref="AK31:AO31"/>
    <mergeCell ref="L41:AO41"/>
    <mergeCell ref="L27:O27"/>
    <mergeCell ref="W27:AE27"/>
    <mergeCell ref="AK27:AO27"/>
    <mergeCell ref="L28:O28"/>
    <mergeCell ref="W28:AE28"/>
    <mergeCell ref="AK28:AO28"/>
    <mergeCell ref="L25:O25"/>
    <mergeCell ref="W25:AE25"/>
    <mergeCell ref="AK25:AO25"/>
    <mergeCell ref="L26:O26"/>
    <mergeCell ref="W26:AE26"/>
    <mergeCell ref="AK26:AO26"/>
    <mergeCell ref="K4:AO4"/>
    <mergeCell ref="K5:AO5"/>
    <mergeCell ref="E19:AN19"/>
    <mergeCell ref="AK22:AO22"/>
    <mergeCell ref="L24:O24"/>
    <mergeCell ref="W24:AE24"/>
    <mergeCell ref="AK24:AO24"/>
  </mergeCells>
  <printOptions/>
  <pageMargins left="0.7086614173228347" right="0.7086614173228347" top="0.7874015748031497" bottom="0.7874015748031497" header="0.31496062992125984" footer="0.31496062992125984"/>
  <pageSetup fitToHeight="1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5.28125" style="4" customWidth="1"/>
    <col min="2" max="2" width="66.57421875" style="5" customWidth="1"/>
    <col min="3" max="3" width="7.421875" style="4" customWidth="1"/>
    <col min="4" max="4" width="10.421875" style="63" customWidth="1"/>
    <col min="5" max="5" width="13.421875" style="6" customWidth="1"/>
    <col min="6" max="6" width="18.00390625" style="5" customWidth="1"/>
    <col min="7" max="11" width="0" style="5" hidden="1" customWidth="1"/>
    <col min="12" max="16384" width="9.140625" style="5" customWidth="1"/>
  </cols>
  <sheetData>
    <row r="1" spans="1:7" s="9" customFormat="1" ht="25.5" customHeight="1" thickBot="1">
      <c r="A1" s="7" t="s">
        <v>73</v>
      </c>
      <c r="B1" s="7"/>
      <c r="C1" s="8"/>
      <c r="D1" s="7"/>
      <c r="E1" s="7"/>
      <c r="F1" s="7"/>
      <c r="G1" s="7"/>
    </row>
    <row r="2" spans="1:6" s="9" customFormat="1" ht="13.5" customHeight="1" thickTop="1">
      <c r="A2" s="81" t="s">
        <v>74</v>
      </c>
      <c r="B2" s="16" t="s">
        <v>78</v>
      </c>
      <c r="C2" s="11"/>
      <c r="D2" s="70"/>
      <c r="E2" s="74"/>
      <c r="F2" s="17"/>
    </row>
    <row r="3" spans="1:6" s="9" customFormat="1" ht="12.75" customHeight="1">
      <c r="A3" s="82" t="s">
        <v>75</v>
      </c>
      <c r="B3" s="18" t="s">
        <v>79</v>
      </c>
      <c r="C3" s="13"/>
      <c r="D3" s="71"/>
      <c r="E3" s="75"/>
      <c r="F3" s="19"/>
    </row>
    <row r="4" spans="1:6" s="9" customFormat="1" ht="13.5" customHeight="1" thickBot="1">
      <c r="A4" s="83" t="s">
        <v>76</v>
      </c>
      <c r="B4" s="20" t="s">
        <v>80</v>
      </c>
      <c r="C4" s="15"/>
      <c r="D4" s="72"/>
      <c r="E4" s="76"/>
      <c r="F4" s="21"/>
    </row>
    <row r="5" ht="12.75" thickTop="1"/>
    <row r="7" spans="1:6" s="3" customFormat="1" ht="29.25" customHeight="1">
      <c r="A7" s="1" t="s">
        <v>0</v>
      </c>
      <c r="B7" s="2" t="s">
        <v>1</v>
      </c>
      <c r="C7" s="2" t="s">
        <v>2</v>
      </c>
      <c r="D7" s="64" t="s">
        <v>3</v>
      </c>
      <c r="E7" s="77" t="s">
        <v>4</v>
      </c>
      <c r="F7" s="2" t="s">
        <v>5</v>
      </c>
    </row>
    <row r="8" spans="1:256" s="3" customFormat="1" ht="29.25" customHeight="1">
      <c r="A8" s="22" t="s">
        <v>77</v>
      </c>
      <c r="B8" s="23"/>
      <c r="C8" s="23"/>
      <c r="D8" s="73"/>
      <c r="E8" s="50"/>
      <c r="F8" s="51">
        <f>F9+F19+F27+F30+F37+F43+F45+F53+F57+F61</f>
        <v>0</v>
      </c>
      <c r="G8" s="23"/>
      <c r="H8" s="24">
        <f>BI8</f>
        <v>0</v>
      </c>
      <c r="I8" s="22" t="s">
        <v>77</v>
      </c>
      <c r="J8" s="23"/>
      <c r="K8" s="23"/>
      <c r="L8" s="23"/>
      <c r="M8" s="23"/>
      <c r="N8" s="23"/>
      <c r="O8" s="23"/>
      <c r="P8" s="24"/>
      <c r="Q8" s="22"/>
      <c r="R8" s="23"/>
      <c r="S8" s="23"/>
      <c r="T8" s="23"/>
      <c r="U8" s="23"/>
      <c r="V8" s="23"/>
      <c r="W8" s="23"/>
      <c r="X8" s="24"/>
      <c r="Y8" s="22"/>
      <c r="Z8" s="23"/>
      <c r="AA8" s="23"/>
      <c r="AB8" s="23"/>
      <c r="AC8" s="23"/>
      <c r="AD8" s="23"/>
      <c r="AE8" s="23"/>
      <c r="AF8" s="24"/>
      <c r="AG8" s="22"/>
      <c r="AH8" s="23"/>
      <c r="AI8" s="23"/>
      <c r="AJ8" s="23"/>
      <c r="AK8" s="23"/>
      <c r="AL8" s="23"/>
      <c r="AM8" s="23"/>
      <c r="AN8" s="24"/>
      <c r="AO8" s="22"/>
      <c r="AP8" s="23"/>
      <c r="AQ8" s="23"/>
      <c r="AR8" s="23"/>
      <c r="AS8" s="23"/>
      <c r="AT8" s="23"/>
      <c r="AU8" s="23"/>
      <c r="AV8" s="24"/>
      <c r="AW8" s="22"/>
      <c r="AX8" s="23"/>
      <c r="AY8" s="23"/>
      <c r="AZ8" s="23"/>
      <c r="BA8" s="23"/>
      <c r="BB8" s="23"/>
      <c r="BC8" s="23"/>
      <c r="BD8" s="24"/>
      <c r="BE8" s="22"/>
      <c r="BF8" s="23"/>
      <c r="BG8" s="23"/>
      <c r="BH8" s="23"/>
      <c r="BI8" s="23"/>
      <c r="BJ8" s="23"/>
      <c r="BK8" s="23"/>
      <c r="BL8" s="24"/>
      <c r="BM8" s="22"/>
      <c r="BN8" s="23"/>
      <c r="BO8" s="23"/>
      <c r="BP8" s="23"/>
      <c r="BQ8" s="23"/>
      <c r="BR8" s="23"/>
      <c r="BS8" s="23"/>
      <c r="BT8" s="24"/>
      <c r="BU8" s="22"/>
      <c r="BV8" s="23"/>
      <c r="BW8" s="23"/>
      <c r="BX8" s="23"/>
      <c r="BY8" s="23"/>
      <c r="BZ8" s="23"/>
      <c r="CA8" s="23"/>
      <c r="CB8" s="24"/>
      <c r="CC8" s="22"/>
      <c r="CD8" s="23"/>
      <c r="CE8" s="23"/>
      <c r="CF8" s="23"/>
      <c r="CG8" s="23"/>
      <c r="CH8" s="23"/>
      <c r="CI8" s="23"/>
      <c r="CJ8" s="24"/>
      <c r="CK8" s="22"/>
      <c r="CL8" s="23"/>
      <c r="CM8" s="23"/>
      <c r="CN8" s="23"/>
      <c r="CO8" s="23"/>
      <c r="CP8" s="23"/>
      <c r="CQ8" s="23"/>
      <c r="CR8" s="24"/>
      <c r="CS8" s="22"/>
      <c r="CT8" s="23"/>
      <c r="CU8" s="23"/>
      <c r="CV8" s="23"/>
      <c r="CW8" s="23"/>
      <c r="CX8" s="23"/>
      <c r="CY8" s="23"/>
      <c r="CZ8" s="24"/>
      <c r="DA8" s="22"/>
      <c r="DB8" s="23"/>
      <c r="DC8" s="23"/>
      <c r="DD8" s="23"/>
      <c r="DE8" s="23"/>
      <c r="DF8" s="23"/>
      <c r="DG8" s="23"/>
      <c r="DH8" s="24"/>
      <c r="DI8" s="22"/>
      <c r="DJ8" s="23"/>
      <c r="DK8" s="23"/>
      <c r="DL8" s="23"/>
      <c r="DM8" s="23"/>
      <c r="DN8" s="23"/>
      <c r="DO8" s="23"/>
      <c r="DP8" s="24"/>
      <c r="DQ8" s="22"/>
      <c r="DR8" s="23"/>
      <c r="DS8" s="23"/>
      <c r="DT8" s="23"/>
      <c r="DU8" s="23"/>
      <c r="DV8" s="23"/>
      <c r="DW8" s="23"/>
      <c r="DX8" s="24"/>
      <c r="DY8" s="22"/>
      <c r="DZ8" s="23"/>
      <c r="EA8" s="23"/>
      <c r="EB8" s="23"/>
      <c r="EC8" s="23"/>
      <c r="ED8" s="23"/>
      <c r="EE8" s="23"/>
      <c r="EF8" s="24"/>
      <c r="EG8" s="22"/>
      <c r="EH8" s="23"/>
      <c r="EI8" s="23"/>
      <c r="EJ8" s="23"/>
      <c r="EK8" s="23"/>
      <c r="EL8" s="23"/>
      <c r="EM8" s="23"/>
      <c r="EN8" s="24"/>
      <c r="EO8" s="22"/>
      <c r="EP8" s="23"/>
      <c r="EQ8" s="23"/>
      <c r="ER8" s="23"/>
      <c r="ES8" s="23"/>
      <c r="ET8" s="23"/>
      <c r="EU8" s="23"/>
      <c r="EV8" s="24"/>
      <c r="EW8" s="22"/>
      <c r="EX8" s="23"/>
      <c r="EY8" s="23"/>
      <c r="EZ8" s="23"/>
      <c r="FA8" s="23"/>
      <c r="FB8" s="23"/>
      <c r="FC8" s="23"/>
      <c r="FD8" s="24"/>
      <c r="FE8" s="22"/>
      <c r="FF8" s="23"/>
      <c r="FG8" s="23"/>
      <c r="FH8" s="23"/>
      <c r="FI8" s="23"/>
      <c r="FJ8" s="23"/>
      <c r="FK8" s="23"/>
      <c r="FL8" s="24"/>
      <c r="FM8" s="22"/>
      <c r="FN8" s="23"/>
      <c r="FO8" s="23"/>
      <c r="FP8" s="23"/>
      <c r="FQ8" s="23"/>
      <c r="FR8" s="23"/>
      <c r="FS8" s="23"/>
      <c r="FT8" s="24"/>
      <c r="FU8" s="22"/>
      <c r="FV8" s="23"/>
      <c r="FW8" s="23"/>
      <c r="FX8" s="23"/>
      <c r="FY8" s="23"/>
      <c r="FZ8" s="23"/>
      <c r="GA8" s="23"/>
      <c r="GB8" s="24"/>
      <c r="GC8" s="22"/>
      <c r="GD8" s="23"/>
      <c r="GE8" s="23"/>
      <c r="GF8" s="23"/>
      <c r="GG8" s="23"/>
      <c r="GH8" s="23"/>
      <c r="GI8" s="23"/>
      <c r="GJ8" s="24"/>
      <c r="GK8" s="22"/>
      <c r="GL8" s="23"/>
      <c r="GM8" s="23"/>
      <c r="GN8" s="23"/>
      <c r="GO8" s="23"/>
      <c r="GP8" s="23"/>
      <c r="GQ8" s="23"/>
      <c r="GR8" s="24"/>
      <c r="GS8" s="22"/>
      <c r="GT8" s="23"/>
      <c r="GU8" s="23"/>
      <c r="GV8" s="23"/>
      <c r="GW8" s="23"/>
      <c r="GX8" s="23"/>
      <c r="GY8" s="23"/>
      <c r="GZ8" s="24"/>
      <c r="HA8" s="22"/>
      <c r="HB8" s="23"/>
      <c r="HC8" s="23"/>
      <c r="HD8" s="23"/>
      <c r="HE8" s="23"/>
      <c r="HF8" s="23"/>
      <c r="HG8" s="23"/>
      <c r="HH8" s="24"/>
      <c r="HI8" s="22"/>
      <c r="HJ8" s="23"/>
      <c r="HK8" s="23"/>
      <c r="HL8" s="23"/>
      <c r="HM8" s="23"/>
      <c r="HN8" s="23"/>
      <c r="HO8" s="23"/>
      <c r="HP8" s="24"/>
      <c r="HQ8" s="22"/>
      <c r="HR8" s="23"/>
      <c r="HS8" s="23"/>
      <c r="HT8" s="23"/>
      <c r="HU8" s="23"/>
      <c r="HV8" s="23"/>
      <c r="HW8" s="23"/>
      <c r="HX8" s="24"/>
      <c r="HY8" s="22"/>
      <c r="HZ8" s="23"/>
      <c r="IA8" s="23"/>
      <c r="IB8" s="23"/>
      <c r="IC8" s="23"/>
      <c r="ID8" s="23"/>
      <c r="IE8" s="23"/>
      <c r="IF8" s="24"/>
      <c r="IG8" s="22"/>
      <c r="IH8" s="23"/>
      <c r="II8" s="23"/>
      <c r="IJ8" s="23"/>
      <c r="IK8" s="23"/>
      <c r="IL8" s="23"/>
      <c r="IM8" s="23"/>
      <c r="IN8" s="24"/>
      <c r="IO8" s="22"/>
      <c r="IP8" s="23"/>
      <c r="IQ8" s="23"/>
      <c r="IR8" s="23"/>
      <c r="IS8" s="23"/>
      <c r="IT8" s="23"/>
      <c r="IU8" s="23"/>
      <c r="IV8" s="24"/>
    </row>
    <row r="9" spans="1:6" s="38" customFormat="1" ht="15">
      <c r="A9" s="35"/>
      <c r="B9" s="36" t="s">
        <v>15</v>
      </c>
      <c r="C9" s="35"/>
      <c r="D9" s="66"/>
      <c r="E9" s="78"/>
      <c r="F9" s="37">
        <f>SUM(F10:F18)</f>
        <v>0</v>
      </c>
    </row>
    <row r="10" spans="1:9" ht="36">
      <c r="A10" s="28">
        <v>1</v>
      </c>
      <c r="B10" s="26" t="s">
        <v>6</v>
      </c>
      <c r="C10" s="27" t="s">
        <v>7</v>
      </c>
      <c r="D10" s="67">
        <v>914</v>
      </c>
      <c r="E10" s="79"/>
      <c r="F10" s="29">
        <f>D10*E10</f>
        <v>0</v>
      </c>
      <c r="I10" s="5">
        <f>D10*0.1*1.7</f>
        <v>155.38</v>
      </c>
    </row>
    <row r="11" spans="1:9" ht="36">
      <c r="A11" s="28">
        <v>2</v>
      </c>
      <c r="B11" s="30" t="s">
        <v>8</v>
      </c>
      <c r="C11" s="28" t="s">
        <v>7</v>
      </c>
      <c r="D11" s="67">
        <v>914</v>
      </c>
      <c r="E11" s="79"/>
      <c r="F11" s="29">
        <f aca="true" t="shared" si="0" ref="F11:F46">D11*E11</f>
        <v>0</v>
      </c>
      <c r="I11" s="5">
        <f>D11*0.1*2.3</f>
        <v>210.22</v>
      </c>
    </row>
    <row r="12" spans="1:9" ht="36">
      <c r="A12" s="28">
        <v>3</v>
      </c>
      <c r="B12" s="30" t="s">
        <v>9</v>
      </c>
      <c r="C12" s="28" t="s">
        <v>7</v>
      </c>
      <c r="D12" s="67">
        <v>395</v>
      </c>
      <c r="E12" s="79"/>
      <c r="F12" s="29">
        <f t="shared" si="0"/>
        <v>0</v>
      </c>
      <c r="I12" s="5">
        <f>D12*0.05*1.7</f>
        <v>33.574999999999996</v>
      </c>
    </row>
    <row r="13" spans="1:9" ht="36">
      <c r="A13" s="28">
        <v>4</v>
      </c>
      <c r="B13" s="30" t="s">
        <v>66</v>
      </c>
      <c r="C13" s="28" t="s">
        <v>7</v>
      </c>
      <c r="D13" s="67">
        <v>519</v>
      </c>
      <c r="E13" s="79"/>
      <c r="F13" s="29">
        <f t="shared" si="0"/>
        <v>0</v>
      </c>
      <c r="I13" s="5">
        <f>D13*0.08*2.3</f>
        <v>95.496</v>
      </c>
    </row>
    <row r="14" spans="1:6" ht="36">
      <c r="A14" s="28">
        <v>5</v>
      </c>
      <c r="B14" s="25" t="s">
        <v>10</v>
      </c>
      <c r="C14" s="28" t="s">
        <v>7</v>
      </c>
      <c r="D14" s="67">
        <v>257</v>
      </c>
      <c r="E14" s="79"/>
      <c r="F14" s="29">
        <f t="shared" si="0"/>
        <v>0</v>
      </c>
    </row>
    <row r="15" spans="1:6" ht="24">
      <c r="A15" s="28">
        <v>6</v>
      </c>
      <c r="B15" s="25" t="s">
        <v>11</v>
      </c>
      <c r="C15" s="28" t="s">
        <v>7</v>
      </c>
      <c r="D15" s="67">
        <v>257</v>
      </c>
      <c r="E15" s="79"/>
      <c r="F15" s="29">
        <f t="shared" si="0"/>
        <v>0</v>
      </c>
    </row>
    <row r="16" spans="1:6" ht="13.5">
      <c r="A16" s="28">
        <v>7</v>
      </c>
      <c r="B16" s="31" t="s">
        <v>12</v>
      </c>
      <c r="C16" s="32" t="s">
        <v>13</v>
      </c>
      <c r="D16" s="67">
        <v>3.9</v>
      </c>
      <c r="E16" s="79"/>
      <c r="F16" s="29">
        <f t="shared" si="0"/>
        <v>0</v>
      </c>
    </row>
    <row r="17" spans="1:6" ht="13.5">
      <c r="A17" s="28"/>
      <c r="B17" s="33" t="s">
        <v>67</v>
      </c>
      <c r="C17" s="34"/>
      <c r="D17" s="67"/>
      <c r="E17" s="79"/>
      <c r="F17" s="29"/>
    </row>
    <row r="18" spans="1:6" ht="12">
      <c r="A18" s="28">
        <v>8</v>
      </c>
      <c r="B18" s="25" t="s">
        <v>14</v>
      </c>
      <c r="C18" s="28" t="s">
        <v>7</v>
      </c>
      <c r="D18" s="67">
        <v>914</v>
      </c>
      <c r="E18" s="79"/>
      <c r="F18" s="29">
        <f t="shared" si="0"/>
        <v>0</v>
      </c>
    </row>
    <row r="19" spans="1:6" s="38" customFormat="1" ht="15">
      <c r="A19" s="35"/>
      <c r="B19" s="36" t="s">
        <v>16</v>
      </c>
      <c r="C19" s="35"/>
      <c r="D19" s="66"/>
      <c r="E19" s="80"/>
      <c r="F19" s="37">
        <f>SUM(F20:F26)</f>
        <v>0</v>
      </c>
    </row>
    <row r="20" spans="1:6" ht="12">
      <c r="A20" s="28">
        <v>9</v>
      </c>
      <c r="B20" s="25" t="s">
        <v>17</v>
      </c>
      <c r="C20" s="28" t="s">
        <v>7</v>
      </c>
      <c r="D20" s="67">
        <v>914</v>
      </c>
      <c r="E20" s="79"/>
      <c r="F20" s="29">
        <f t="shared" si="0"/>
        <v>0</v>
      </c>
    </row>
    <row r="21" spans="1:6" ht="24">
      <c r="A21" s="28">
        <v>10</v>
      </c>
      <c r="B21" s="25" t="s">
        <v>19</v>
      </c>
      <c r="C21" s="28" t="s">
        <v>7</v>
      </c>
      <c r="D21" s="67">
        <v>914</v>
      </c>
      <c r="E21" s="79"/>
      <c r="F21" s="29">
        <f t="shared" si="0"/>
        <v>0</v>
      </c>
    </row>
    <row r="22" spans="1:6" ht="48">
      <c r="A22" s="28">
        <v>11</v>
      </c>
      <c r="B22" s="25" t="s">
        <v>22</v>
      </c>
      <c r="C22" s="28" t="s">
        <v>7</v>
      </c>
      <c r="D22" s="67">
        <v>626</v>
      </c>
      <c r="E22" s="79"/>
      <c r="F22" s="29">
        <f t="shared" si="0"/>
        <v>0</v>
      </c>
    </row>
    <row r="23" spans="1:9" ht="27">
      <c r="A23" s="28">
        <v>12</v>
      </c>
      <c r="B23" s="31" t="s">
        <v>23</v>
      </c>
      <c r="C23" s="32" t="s">
        <v>7</v>
      </c>
      <c r="D23" s="67">
        <v>609</v>
      </c>
      <c r="E23" s="79"/>
      <c r="F23" s="29">
        <f t="shared" si="0"/>
        <v>0</v>
      </c>
      <c r="I23" s="5">
        <f>D23*0.06*2.3</f>
        <v>84.04199999999999</v>
      </c>
    </row>
    <row r="24" spans="1:9" ht="27">
      <c r="A24" s="28">
        <v>13</v>
      </c>
      <c r="B24" s="31" t="s">
        <v>24</v>
      </c>
      <c r="C24" s="32" t="s">
        <v>7</v>
      </c>
      <c r="D24" s="67">
        <v>17</v>
      </c>
      <c r="E24" s="79"/>
      <c r="F24" s="29">
        <f t="shared" si="0"/>
        <v>0</v>
      </c>
      <c r="I24" s="5">
        <f>D24*0.06*2.3</f>
        <v>2.3459999999999996</v>
      </c>
    </row>
    <row r="25" spans="1:6" ht="48">
      <c r="A25" s="28">
        <v>14</v>
      </c>
      <c r="B25" s="25" t="s">
        <v>25</v>
      </c>
      <c r="C25" s="28" t="s">
        <v>7</v>
      </c>
      <c r="D25" s="67">
        <v>288</v>
      </c>
      <c r="E25" s="79"/>
      <c r="F25" s="29">
        <f t="shared" si="0"/>
        <v>0</v>
      </c>
    </row>
    <row r="26" spans="1:9" ht="27">
      <c r="A26" s="28">
        <v>15</v>
      </c>
      <c r="B26" s="31" t="s">
        <v>26</v>
      </c>
      <c r="C26" s="32" t="s">
        <v>7</v>
      </c>
      <c r="D26" s="67">
        <v>288</v>
      </c>
      <c r="E26" s="79"/>
      <c r="F26" s="29">
        <f t="shared" si="0"/>
        <v>0</v>
      </c>
      <c r="I26" s="5">
        <f>D26*0.08*2.3</f>
        <v>52.992</v>
      </c>
    </row>
    <row r="27" spans="1:6" s="38" customFormat="1" ht="15">
      <c r="A27" s="35"/>
      <c r="B27" s="36" t="s">
        <v>27</v>
      </c>
      <c r="C27" s="35"/>
      <c r="D27" s="66"/>
      <c r="E27" s="80"/>
      <c r="F27" s="37">
        <f>SUM(F28:F29)</f>
        <v>0</v>
      </c>
    </row>
    <row r="28" spans="1:6" ht="12">
      <c r="A28" s="28">
        <v>16</v>
      </c>
      <c r="B28" s="26" t="s">
        <v>28</v>
      </c>
      <c r="C28" s="27" t="s">
        <v>29</v>
      </c>
      <c r="D28" s="67">
        <v>2</v>
      </c>
      <c r="E28" s="79"/>
      <c r="F28" s="29">
        <f t="shared" si="0"/>
        <v>0</v>
      </c>
    </row>
    <row r="29" spans="1:6" ht="24">
      <c r="A29" s="28">
        <v>17</v>
      </c>
      <c r="B29" s="26" t="s">
        <v>31</v>
      </c>
      <c r="C29" s="27" t="s">
        <v>29</v>
      </c>
      <c r="D29" s="67">
        <v>2</v>
      </c>
      <c r="E29" s="79"/>
      <c r="F29" s="29">
        <f t="shared" si="0"/>
        <v>0</v>
      </c>
    </row>
    <row r="30" spans="1:6" s="38" customFormat="1" ht="15">
      <c r="A30" s="35"/>
      <c r="B30" s="36" t="s">
        <v>32</v>
      </c>
      <c r="C30" s="35"/>
      <c r="D30" s="66"/>
      <c r="E30" s="80"/>
      <c r="F30" s="37">
        <f>SUM(F31:F36)</f>
        <v>0</v>
      </c>
    </row>
    <row r="31" spans="1:6" ht="36">
      <c r="A31" s="28">
        <v>18</v>
      </c>
      <c r="B31" s="26" t="s">
        <v>33</v>
      </c>
      <c r="C31" s="27" t="s">
        <v>34</v>
      </c>
      <c r="D31" s="67">
        <v>163</v>
      </c>
      <c r="E31" s="79"/>
      <c r="F31" s="29">
        <f t="shared" si="0"/>
        <v>0</v>
      </c>
    </row>
    <row r="32" spans="1:9" ht="13.5">
      <c r="A32" s="28">
        <v>19</v>
      </c>
      <c r="B32" s="31" t="s">
        <v>35</v>
      </c>
      <c r="C32" s="32" t="s">
        <v>29</v>
      </c>
      <c r="D32" s="67">
        <v>163</v>
      </c>
      <c r="E32" s="79"/>
      <c r="F32" s="29">
        <f t="shared" si="0"/>
        <v>0</v>
      </c>
      <c r="I32" s="5">
        <f>D32*0.15*0.25*2.3</f>
        <v>14.058749999999998</v>
      </c>
    </row>
    <row r="33" spans="1:6" ht="24">
      <c r="A33" s="28">
        <v>20</v>
      </c>
      <c r="B33" s="26" t="s">
        <v>36</v>
      </c>
      <c r="C33" s="27" t="s">
        <v>34</v>
      </c>
      <c r="D33" s="67">
        <v>514</v>
      </c>
      <c r="E33" s="79"/>
      <c r="F33" s="29">
        <f t="shared" si="0"/>
        <v>0</v>
      </c>
    </row>
    <row r="34" spans="1:9" ht="27">
      <c r="A34" s="28">
        <v>21</v>
      </c>
      <c r="B34" s="31" t="s">
        <v>37</v>
      </c>
      <c r="C34" s="32" t="s">
        <v>29</v>
      </c>
      <c r="D34" s="67">
        <v>514</v>
      </c>
      <c r="E34" s="79"/>
      <c r="F34" s="29">
        <f t="shared" si="0"/>
        <v>0</v>
      </c>
      <c r="I34" s="5">
        <f>D34*0.05*0.2*2.3</f>
        <v>11.822000000000001</v>
      </c>
    </row>
    <row r="35" spans="1:6" ht="36">
      <c r="A35" s="28">
        <v>22</v>
      </c>
      <c r="B35" s="26" t="s">
        <v>38</v>
      </c>
      <c r="C35" s="27" t="s">
        <v>34</v>
      </c>
      <c r="D35" s="67">
        <v>181</v>
      </c>
      <c r="E35" s="79"/>
      <c r="F35" s="29">
        <f t="shared" si="0"/>
        <v>0</v>
      </c>
    </row>
    <row r="36" spans="1:6" ht="12">
      <c r="A36" s="28">
        <v>23</v>
      </c>
      <c r="B36" s="26" t="s">
        <v>39</v>
      </c>
      <c r="C36" s="27" t="s">
        <v>34</v>
      </c>
      <c r="D36" s="67">
        <v>181</v>
      </c>
      <c r="E36" s="79"/>
      <c r="F36" s="29">
        <f t="shared" si="0"/>
        <v>0</v>
      </c>
    </row>
    <row r="37" spans="1:6" s="38" customFormat="1" ht="15">
      <c r="A37" s="35"/>
      <c r="B37" s="36" t="s">
        <v>40</v>
      </c>
      <c r="C37" s="35"/>
      <c r="D37" s="66"/>
      <c r="E37" s="80"/>
      <c r="F37" s="37">
        <f>SUM(F38:F42)</f>
        <v>0</v>
      </c>
    </row>
    <row r="38" spans="1:6" ht="24">
      <c r="A38" s="28">
        <v>24</v>
      </c>
      <c r="B38" s="25" t="s">
        <v>41</v>
      </c>
      <c r="C38" s="28" t="s">
        <v>42</v>
      </c>
      <c r="D38" s="67">
        <f>I10+I11+I12+I13</f>
        <v>494.671</v>
      </c>
      <c r="E38" s="79"/>
      <c r="F38" s="29">
        <f t="shared" si="0"/>
        <v>0</v>
      </c>
    </row>
    <row r="39" spans="1:6" ht="24">
      <c r="A39" s="28">
        <v>25</v>
      </c>
      <c r="B39" s="25" t="s">
        <v>43</v>
      </c>
      <c r="C39" s="28" t="s">
        <v>42</v>
      </c>
      <c r="D39" s="67">
        <f>D38*20</f>
        <v>9893.42</v>
      </c>
      <c r="E39" s="79"/>
      <c r="F39" s="29">
        <f t="shared" si="0"/>
        <v>0</v>
      </c>
    </row>
    <row r="40" spans="1:6" ht="12">
      <c r="A40" s="28">
        <v>26</v>
      </c>
      <c r="B40" s="25" t="s">
        <v>44</v>
      </c>
      <c r="C40" s="28" t="s">
        <v>42</v>
      </c>
      <c r="D40" s="67">
        <f>I11+I13</f>
        <v>305.716</v>
      </c>
      <c r="E40" s="79"/>
      <c r="F40" s="29">
        <f t="shared" si="0"/>
        <v>0</v>
      </c>
    </row>
    <row r="41" spans="1:6" ht="24">
      <c r="A41" s="28">
        <v>27</v>
      </c>
      <c r="B41" s="25" t="s">
        <v>45</v>
      </c>
      <c r="C41" s="28" t="s">
        <v>42</v>
      </c>
      <c r="D41" s="67">
        <f>I12</f>
        <v>33.574999999999996</v>
      </c>
      <c r="E41" s="79"/>
      <c r="F41" s="29">
        <f t="shared" si="0"/>
        <v>0</v>
      </c>
    </row>
    <row r="42" spans="1:6" ht="12">
      <c r="A42" s="28">
        <v>28</v>
      </c>
      <c r="B42" s="25" t="s">
        <v>46</v>
      </c>
      <c r="C42" s="28" t="s">
        <v>42</v>
      </c>
      <c r="D42" s="67">
        <f>I10</f>
        <v>155.38</v>
      </c>
      <c r="E42" s="79"/>
      <c r="F42" s="29">
        <f t="shared" si="0"/>
        <v>0</v>
      </c>
    </row>
    <row r="43" spans="1:6" s="38" customFormat="1" ht="15">
      <c r="A43" s="35"/>
      <c r="B43" s="36" t="s">
        <v>47</v>
      </c>
      <c r="C43" s="35"/>
      <c r="D43" s="66"/>
      <c r="E43" s="80"/>
      <c r="F43" s="37">
        <f>SUM(F44)</f>
        <v>0</v>
      </c>
    </row>
    <row r="44" spans="1:6" ht="24">
      <c r="A44" s="28">
        <v>29</v>
      </c>
      <c r="B44" s="25" t="s">
        <v>48</v>
      </c>
      <c r="C44" s="28" t="s">
        <v>42</v>
      </c>
      <c r="D44" s="67">
        <f>I23+I24+I26+I32+I34</f>
        <v>165.26075</v>
      </c>
      <c r="E44" s="79"/>
      <c r="F44" s="29">
        <f t="shared" si="0"/>
        <v>0</v>
      </c>
    </row>
    <row r="45" spans="1:6" s="38" customFormat="1" ht="15">
      <c r="A45" s="35"/>
      <c r="B45" s="36" t="s">
        <v>65</v>
      </c>
      <c r="C45" s="35"/>
      <c r="D45" s="66"/>
      <c r="E45" s="80"/>
      <c r="F45" s="37">
        <f>SUM(F46:F52)</f>
        <v>0</v>
      </c>
    </row>
    <row r="46" spans="1:6" ht="13.5">
      <c r="A46" s="28">
        <v>30</v>
      </c>
      <c r="B46" s="39" t="s">
        <v>49</v>
      </c>
      <c r="C46" s="40" t="s">
        <v>50</v>
      </c>
      <c r="D46" s="41">
        <v>1</v>
      </c>
      <c r="E46" s="79"/>
      <c r="F46" s="29">
        <f t="shared" si="0"/>
        <v>0</v>
      </c>
    </row>
    <row r="47" spans="1:6" ht="13.5">
      <c r="A47" s="28"/>
      <c r="B47" s="42" t="s">
        <v>51</v>
      </c>
      <c r="C47" s="43"/>
      <c r="D47" s="41"/>
      <c r="E47" s="79"/>
      <c r="F47" s="29"/>
    </row>
    <row r="48" spans="1:6" ht="13.5">
      <c r="A48" s="28"/>
      <c r="B48" s="44" t="s">
        <v>52</v>
      </c>
      <c r="C48" s="45"/>
      <c r="D48" s="68" t="s">
        <v>53</v>
      </c>
      <c r="E48" s="79"/>
      <c r="F48" s="29"/>
    </row>
    <row r="49" spans="1:6" ht="15">
      <c r="A49" s="28">
        <v>31</v>
      </c>
      <c r="B49" s="39" t="s">
        <v>54</v>
      </c>
      <c r="C49" s="46" t="s">
        <v>50</v>
      </c>
      <c r="D49" s="47">
        <v>1</v>
      </c>
      <c r="E49" s="79"/>
      <c r="F49" s="29">
        <f>D49*E49</f>
        <v>0</v>
      </c>
    </row>
    <row r="50" spans="1:6" ht="13.5">
      <c r="A50" s="28"/>
      <c r="B50" s="48" t="s">
        <v>55</v>
      </c>
      <c r="C50" s="49"/>
      <c r="D50" s="69" t="s">
        <v>53</v>
      </c>
      <c r="E50" s="79"/>
      <c r="F50" s="29"/>
    </row>
    <row r="51" spans="1:6" ht="13.5">
      <c r="A51" s="28">
        <v>32</v>
      </c>
      <c r="B51" s="39" t="s">
        <v>83</v>
      </c>
      <c r="C51" s="40" t="s">
        <v>50</v>
      </c>
      <c r="D51" s="41">
        <v>1</v>
      </c>
      <c r="E51" s="79"/>
      <c r="F51" s="29">
        <f>D51*E51</f>
        <v>0</v>
      </c>
    </row>
    <row r="52" spans="1:6" ht="13.5">
      <c r="A52" s="28"/>
      <c r="B52" s="44" t="s">
        <v>84</v>
      </c>
      <c r="C52" s="45"/>
      <c r="D52" s="68" t="s">
        <v>53</v>
      </c>
      <c r="E52" s="79"/>
      <c r="F52" s="29"/>
    </row>
    <row r="53" spans="1:6" s="38" customFormat="1" ht="15">
      <c r="A53" s="35"/>
      <c r="B53" s="36" t="s">
        <v>56</v>
      </c>
      <c r="C53" s="35"/>
      <c r="D53" s="66"/>
      <c r="E53" s="80"/>
      <c r="F53" s="37">
        <f>SUM(F54)</f>
        <v>0</v>
      </c>
    </row>
    <row r="54" spans="1:6" ht="13.5">
      <c r="A54" s="28">
        <v>33</v>
      </c>
      <c r="B54" s="39" t="s">
        <v>56</v>
      </c>
      <c r="C54" s="40" t="s">
        <v>50</v>
      </c>
      <c r="D54" s="41">
        <v>1</v>
      </c>
      <c r="E54" s="79"/>
      <c r="F54" s="29">
        <f>D54*E54</f>
        <v>0</v>
      </c>
    </row>
    <row r="55" spans="1:6" ht="13.5">
      <c r="A55" s="28"/>
      <c r="B55" s="42" t="s">
        <v>57</v>
      </c>
      <c r="C55" s="43"/>
      <c r="D55" s="41"/>
      <c r="E55" s="79"/>
      <c r="F55" s="29"/>
    </row>
    <row r="56" spans="1:6" ht="13.5">
      <c r="A56" s="28"/>
      <c r="B56" s="44" t="s">
        <v>58</v>
      </c>
      <c r="C56" s="45"/>
      <c r="D56" s="68" t="s">
        <v>53</v>
      </c>
      <c r="E56" s="79"/>
      <c r="F56" s="29"/>
    </row>
    <row r="57" spans="1:6" s="38" customFormat="1" ht="15">
      <c r="A57" s="35"/>
      <c r="B57" s="36" t="s">
        <v>59</v>
      </c>
      <c r="C57" s="35"/>
      <c r="D57" s="66"/>
      <c r="E57" s="80"/>
      <c r="F57" s="37">
        <f>SUM(F61)</f>
        <v>0</v>
      </c>
    </row>
    <row r="58" spans="1:6" ht="13.5">
      <c r="A58" s="28">
        <v>34</v>
      </c>
      <c r="B58" s="39" t="s">
        <v>59</v>
      </c>
      <c r="C58" s="40" t="s">
        <v>50</v>
      </c>
      <c r="D58" s="41">
        <v>1</v>
      </c>
      <c r="E58" s="79"/>
      <c r="F58" s="29">
        <f>D58*E58</f>
        <v>0</v>
      </c>
    </row>
    <row r="59" spans="1:6" ht="13.5">
      <c r="A59" s="28"/>
      <c r="B59" s="42" t="s">
        <v>60</v>
      </c>
      <c r="C59" s="43"/>
      <c r="D59" s="41"/>
      <c r="E59" s="79"/>
      <c r="F59" s="29"/>
    </row>
    <row r="60" spans="1:6" ht="13.5">
      <c r="A60" s="28"/>
      <c r="B60" s="44" t="s">
        <v>61</v>
      </c>
      <c r="C60" s="45"/>
      <c r="D60" s="68" t="s">
        <v>53</v>
      </c>
      <c r="E60" s="79"/>
      <c r="F60" s="29"/>
    </row>
    <row r="61" spans="1:6" s="38" customFormat="1" ht="15">
      <c r="A61" s="35"/>
      <c r="B61" s="36" t="s">
        <v>62</v>
      </c>
      <c r="C61" s="35"/>
      <c r="D61" s="66"/>
      <c r="E61" s="80"/>
      <c r="F61" s="37">
        <f>SUM(F62)</f>
        <v>0</v>
      </c>
    </row>
    <row r="62" spans="1:6" ht="13.5">
      <c r="A62" s="28">
        <v>35</v>
      </c>
      <c r="B62" s="39" t="s">
        <v>62</v>
      </c>
      <c r="C62" s="40" t="s">
        <v>50</v>
      </c>
      <c r="D62" s="41">
        <v>1</v>
      </c>
      <c r="E62" s="79"/>
      <c r="F62" s="29">
        <f>D62*E62</f>
        <v>0</v>
      </c>
    </row>
    <row r="63" spans="1:6" ht="13.5">
      <c r="A63" s="28"/>
      <c r="B63" s="42" t="s">
        <v>63</v>
      </c>
      <c r="C63" s="43"/>
      <c r="D63" s="41"/>
      <c r="E63" s="79"/>
      <c r="F63" s="29"/>
    </row>
    <row r="64" spans="1:6" ht="13.5">
      <c r="A64" s="28"/>
      <c r="B64" s="44" t="s">
        <v>64</v>
      </c>
      <c r="C64" s="45"/>
      <c r="D64" s="68" t="s">
        <v>53</v>
      </c>
      <c r="E64" s="79"/>
      <c r="F64" s="29"/>
    </row>
  </sheetData>
  <sheetProtection password="CAA1" sheet="1"/>
  <mergeCells count="1">
    <mergeCell ref="A1:G1"/>
  </mergeCells>
  <printOptions horizontalCentered="1"/>
  <pageMargins left="0.31496062992125984" right="0.31496062992125984" top="0.5905511811023623" bottom="0.5905511811023623" header="0.31496062992125984" footer="0.31496062992125984"/>
  <pageSetup fitToHeight="10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5.28125" style="5" customWidth="1"/>
    <col min="2" max="2" width="66.57421875" style="5" customWidth="1"/>
    <col min="3" max="3" width="7.421875" style="4" customWidth="1"/>
    <col min="4" max="4" width="10.421875" style="63" customWidth="1"/>
    <col min="5" max="5" width="14.421875" style="6" customWidth="1"/>
    <col min="6" max="6" width="16.28125" style="6" customWidth="1"/>
    <col min="7" max="12" width="0" style="5" hidden="1" customWidth="1"/>
    <col min="13" max="16384" width="9.140625" style="5" customWidth="1"/>
  </cols>
  <sheetData>
    <row r="1" spans="1:7" s="9" customFormat="1" ht="25.5" customHeight="1" thickBot="1">
      <c r="A1" s="7" t="s">
        <v>73</v>
      </c>
      <c r="B1" s="7"/>
      <c r="C1" s="8"/>
      <c r="D1" s="7"/>
      <c r="E1" s="7"/>
      <c r="F1" s="7"/>
      <c r="G1" s="7"/>
    </row>
    <row r="2" spans="1:6" s="9" customFormat="1" ht="13.5" customHeight="1" thickTop="1">
      <c r="A2" s="10" t="s">
        <v>74</v>
      </c>
      <c r="B2" s="16" t="s">
        <v>78</v>
      </c>
      <c r="C2" s="11"/>
      <c r="D2" s="60"/>
      <c r="E2" s="74"/>
      <c r="F2" s="52"/>
    </row>
    <row r="3" spans="1:6" s="9" customFormat="1" ht="12.75" customHeight="1">
      <c r="A3" s="12" t="s">
        <v>75</v>
      </c>
      <c r="B3" s="18" t="s">
        <v>81</v>
      </c>
      <c r="C3" s="13"/>
      <c r="D3" s="61"/>
      <c r="E3" s="75"/>
      <c r="F3" s="53"/>
    </row>
    <row r="4" spans="1:6" s="9" customFormat="1" ht="13.5" customHeight="1" thickBot="1">
      <c r="A4" s="14" t="s">
        <v>76</v>
      </c>
      <c r="B4" s="20" t="s">
        <v>80</v>
      </c>
      <c r="C4" s="15"/>
      <c r="D4" s="62"/>
      <c r="E4" s="76"/>
      <c r="F4" s="54"/>
    </row>
    <row r="5" ht="12.75" thickTop="1"/>
    <row r="7" spans="1:6" s="3" customFormat="1" ht="29.25" customHeight="1">
      <c r="A7" s="1" t="s">
        <v>0</v>
      </c>
      <c r="B7" s="2" t="s">
        <v>1</v>
      </c>
      <c r="C7" s="2" t="s">
        <v>2</v>
      </c>
      <c r="D7" s="64" t="s">
        <v>3</v>
      </c>
      <c r="E7" s="77" t="s">
        <v>4</v>
      </c>
      <c r="F7" s="55" t="s">
        <v>5</v>
      </c>
    </row>
    <row r="8" spans="1:256" s="3" customFormat="1" ht="29.25" customHeight="1">
      <c r="A8" s="22" t="s">
        <v>77</v>
      </c>
      <c r="B8" s="23"/>
      <c r="C8" s="23"/>
      <c r="D8" s="65"/>
      <c r="E8" s="50"/>
      <c r="F8" s="51">
        <f>F9+F19+F29+F31+F38+F44+F46+F54+F58+F62</f>
        <v>0</v>
      </c>
      <c r="G8" s="23"/>
      <c r="H8" s="24">
        <f>BI8</f>
        <v>0</v>
      </c>
      <c r="I8" s="22" t="s">
        <v>77</v>
      </c>
      <c r="J8" s="23"/>
      <c r="K8" s="23"/>
      <c r="L8" s="23"/>
      <c r="M8" s="23"/>
      <c r="N8" s="23"/>
      <c r="O8" s="23"/>
      <c r="P8" s="24"/>
      <c r="Q8" s="22"/>
      <c r="R8" s="23"/>
      <c r="S8" s="23"/>
      <c r="T8" s="23"/>
      <c r="U8" s="23"/>
      <c r="V8" s="23"/>
      <c r="W8" s="23"/>
      <c r="X8" s="24"/>
      <c r="Y8" s="22"/>
      <c r="Z8" s="23"/>
      <c r="AA8" s="23"/>
      <c r="AB8" s="23"/>
      <c r="AC8" s="23"/>
      <c r="AD8" s="23"/>
      <c r="AE8" s="23"/>
      <c r="AF8" s="24"/>
      <c r="AG8" s="22"/>
      <c r="AH8" s="23"/>
      <c r="AI8" s="23"/>
      <c r="AJ8" s="23"/>
      <c r="AK8" s="23"/>
      <c r="AL8" s="23"/>
      <c r="AM8" s="23"/>
      <c r="AN8" s="24"/>
      <c r="AO8" s="22"/>
      <c r="AP8" s="23"/>
      <c r="AQ8" s="23"/>
      <c r="AR8" s="23"/>
      <c r="AS8" s="23"/>
      <c r="AT8" s="23"/>
      <c r="AU8" s="23"/>
      <c r="AV8" s="24"/>
      <c r="AW8" s="22"/>
      <c r="AX8" s="23"/>
      <c r="AY8" s="23"/>
      <c r="AZ8" s="23"/>
      <c r="BA8" s="23"/>
      <c r="BB8" s="23"/>
      <c r="BC8" s="23"/>
      <c r="BD8" s="24"/>
      <c r="BE8" s="22"/>
      <c r="BF8" s="23"/>
      <c r="BG8" s="23"/>
      <c r="BH8" s="23"/>
      <c r="BI8" s="23"/>
      <c r="BJ8" s="23"/>
      <c r="BK8" s="23"/>
      <c r="BL8" s="24"/>
      <c r="BM8" s="22"/>
      <c r="BN8" s="23"/>
      <c r="BO8" s="23"/>
      <c r="BP8" s="23"/>
      <c r="BQ8" s="23"/>
      <c r="BR8" s="23"/>
      <c r="BS8" s="23"/>
      <c r="BT8" s="24"/>
      <c r="BU8" s="22"/>
      <c r="BV8" s="23"/>
      <c r="BW8" s="23"/>
      <c r="BX8" s="23"/>
      <c r="BY8" s="23"/>
      <c r="BZ8" s="23"/>
      <c r="CA8" s="23"/>
      <c r="CB8" s="24"/>
      <c r="CC8" s="22"/>
      <c r="CD8" s="23"/>
      <c r="CE8" s="23"/>
      <c r="CF8" s="23"/>
      <c r="CG8" s="23"/>
      <c r="CH8" s="23"/>
      <c r="CI8" s="23"/>
      <c r="CJ8" s="24"/>
      <c r="CK8" s="22"/>
      <c r="CL8" s="23"/>
      <c r="CM8" s="23"/>
      <c r="CN8" s="23"/>
      <c r="CO8" s="23"/>
      <c r="CP8" s="23"/>
      <c r="CQ8" s="23"/>
      <c r="CR8" s="24"/>
      <c r="CS8" s="22"/>
      <c r="CT8" s="23"/>
      <c r="CU8" s="23"/>
      <c r="CV8" s="23"/>
      <c r="CW8" s="23"/>
      <c r="CX8" s="23"/>
      <c r="CY8" s="23"/>
      <c r="CZ8" s="24"/>
      <c r="DA8" s="22"/>
      <c r="DB8" s="23"/>
      <c r="DC8" s="23"/>
      <c r="DD8" s="23"/>
      <c r="DE8" s="23"/>
      <c r="DF8" s="23"/>
      <c r="DG8" s="23"/>
      <c r="DH8" s="24"/>
      <c r="DI8" s="22"/>
      <c r="DJ8" s="23"/>
      <c r="DK8" s="23"/>
      <c r="DL8" s="23"/>
      <c r="DM8" s="23"/>
      <c r="DN8" s="23"/>
      <c r="DO8" s="23"/>
      <c r="DP8" s="24"/>
      <c r="DQ8" s="22"/>
      <c r="DR8" s="23"/>
      <c r="DS8" s="23"/>
      <c r="DT8" s="23"/>
      <c r="DU8" s="23"/>
      <c r="DV8" s="23"/>
      <c r="DW8" s="23"/>
      <c r="DX8" s="24"/>
      <c r="DY8" s="22"/>
      <c r="DZ8" s="23"/>
      <c r="EA8" s="23"/>
      <c r="EB8" s="23"/>
      <c r="EC8" s="23"/>
      <c r="ED8" s="23"/>
      <c r="EE8" s="23"/>
      <c r="EF8" s="24"/>
      <c r="EG8" s="22"/>
      <c r="EH8" s="23"/>
      <c r="EI8" s="23"/>
      <c r="EJ8" s="23"/>
      <c r="EK8" s="23"/>
      <c r="EL8" s="23"/>
      <c r="EM8" s="23"/>
      <c r="EN8" s="24"/>
      <c r="EO8" s="22"/>
      <c r="EP8" s="23"/>
      <c r="EQ8" s="23"/>
      <c r="ER8" s="23"/>
      <c r="ES8" s="23"/>
      <c r="ET8" s="23"/>
      <c r="EU8" s="23"/>
      <c r="EV8" s="24"/>
      <c r="EW8" s="22"/>
      <c r="EX8" s="23"/>
      <c r="EY8" s="23"/>
      <c r="EZ8" s="23"/>
      <c r="FA8" s="23"/>
      <c r="FB8" s="23"/>
      <c r="FC8" s="23"/>
      <c r="FD8" s="24"/>
      <c r="FE8" s="22"/>
      <c r="FF8" s="23"/>
      <c r="FG8" s="23"/>
      <c r="FH8" s="23"/>
      <c r="FI8" s="23"/>
      <c r="FJ8" s="23"/>
      <c r="FK8" s="23"/>
      <c r="FL8" s="24"/>
      <c r="FM8" s="22"/>
      <c r="FN8" s="23"/>
      <c r="FO8" s="23"/>
      <c r="FP8" s="23"/>
      <c r="FQ8" s="23"/>
      <c r="FR8" s="23"/>
      <c r="FS8" s="23"/>
      <c r="FT8" s="24"/>
      <c r="FU8" s="22"/>
      <c r="FV8" s="23"/>
      <c r="FW8" s="23"/>
      <c r="FX8" s="23"/>
      <c r="FY8" s="23"/>
      <c r="FZ8" s="23"/>
      <c r="GA8" s="23"/>
      <c r="GB8" s="24"/>
      <c r="GC8" s="22"/>
      <c r="GD8" s="23"/>
      <c r="GE8" s="23"/>
      <c r="GF8" s="23"/>
      <c r="GG8" s="23"/>
      <c r="GH8" s="23"/>
      <c r="GI8" s="23"/>
      <c r="GJ8" s="24"/>
      <c r="GK8" s="22"/>
      <c r="GL8" s="23"/>
      <c r="GM8" s="23"/>
      <c r="GN8" s="23"/>
      <c r="GO8" s="23"/>
      <c r="GP8" s="23"/>
      <c r="GQ8" s="23"/>
      <c r="GR8" s="24"/>
      <c r="GS8" s="22"/>
      <c r="GT8" s="23"/>
      <c r="GU8" s="23"/>
      <c r="GV8" s="23"/>
      <c r="GW8" s="23"/>
      <c r="GX8" s="23"/>
      <c r="GY8" s="23"/>
      <c r="GZ8" s="24"/>
      <c r="HA8" s="22"/>
      <c r="HB8" s="23"/>
      <c r="HC8" s="23"/>
      <c r="HD8" s="23"/>
      <c r="HE8" s="23"/>
      <c r="HF8" s="23"/>
      <c r="HG8" s="23"/>
      <c r="HH8" s="24"/>
      <c r="HI8" s="22"/>
      <c r="HJ8" s="23"/>
      <c r="HK8" s="23"/>
      <c r="HL8" s="23"/>
      <c r="HM8" s="23"/>
      <c r="HN8" s="23"/>
      <c r="HO8" s="23"/>
      <c r="HP8" s="24"/>
      <c r="HQ8" s="22"/>
      <c r="HR8" s="23"/>
      <c r="HS8" s="23"/>
      <c r="HT8" s="23"/>
      <c r="HU8" s="23"/>
      <c r="HV8" s="23"/>
      <c r="HW8" s="23"/>
      <c r="HX8" s="24"/>
      <c r="HY8" s="22"/>
      <c r="HZ8" s="23"/>
      <c r="IA8" s="23"/>
      <c r="IB8" s="23"/>
      <c r="IC8" s="23"/>
      <c r="ID8" s="23"/>
      <c r="IE8" s="23"/>
      <c r="IF8" s="24"/>
      <c r="IG8" s="22"/>
      <c r="IH8" s="23"/>
      <c r="II8" s="23"/>
      <c r="IJ8" s="23"/>
      <c r="IK8" s="23"/>
      <c r="IL8" s="23"/>
      <c r="IM8" s="23"/>
      <c r="IN8" s="24"/>
      <c r="IO8" s="22"/>
      <c r="IP8" s="23"/>
      <c r="IQ8" s="23"/>
      <c r="IR8" s="23"/>
      <c r="IS8" s="23"/>
      <c r="IT8" s="23"/>
      <c r="IU8" s="23"/>
      <c r="IV8" s="24"/>
    </row>
    <row r="9" spans="1:6" s="38" customFormat="1" ht="15">
      <c r="A9" s="35"/>
      <c r="B9" s="36" t="s">
        <v>15</v>
      </c>
      <c r="C9" s="35"/>
      <c r="D9" s="66"/>
      <c r="E9" s="78"/>
      <c r="F9" s="37">
        <f>SUM(F10:F18)</f>
        <v>0</v>
      </c>
    </row>
    <row r="10" spans="1:9" ht="36">
      <c r="A10" s="25"/>
      <c r="B10" s="26" t="s">
        <v>6</v>
      </c>
      <c r="C10" s="27" t="s">
        <v>7</v>
      </c>
      <c r="D10" s="67">
        <v>1012</v>
      </c>
      <c r="E10" s="79"/>
      <c r="F10" s="29">
        <f>D10*E10</f>
        <v>0</v>
      </c>
      <c r="I10" s="5">
        <f>D10*0.1*1.7</f>
        <v>172.04</v>
      </c>
    </row>
    <row r="11" spans="1:9" ht="36">
      <c r="A11" s="25"/>
      <c r="B11" s="30" t="s">
        <v>8</v>
      </c>
      <c r="C11" s="28" t="s">
        <v>7</v>
      </c>
      <c r="D11" s="67">
        <v>1012</v>
      </c>
      <c r="E11" s="79"/>
      <c r="F11" s="29">
        <f aca="true" t="shared" si="0" ref="F11:F47">D11*E11</f>
        <v>0</v>
      </c>
      <c r="I11" s="5">
        <f>D11*0.1*2.3</f>
        <v>232.76</v>
      </c>
    </row>
    <row r="12" spans="1:9" ht="36">
      <c r="A12" s="25"/>
      <c r="B12" s="30" t="s">
        <v>9</v>
      </c>
      <c r="C12" s="28" t="s">
        <v>7</v>
      </c>
      <c r="D12" s="67">
        <v>1012</v>
      </c>
      <c r="E12" s="79"/>
      <c r="F12" s="29">
        <f t="shared" si="0"/>
        <v>0</v>
      </c>
      <c r="I12" s="5">
        <f>D12*0.05*1.7</f>
        <v>86.02</v>
      </c>
    </row>
    <row r="13" spans="1:9" ht="36">
      <c r="A13" s="25"/>
      <c r="B13" s="30" t="s">
        <v>66</v>
      </c>
      <c r="C13" s="28" t="s">
        <v>7</v>
      </c>
      <c r="D13" s="67">
        <v>8</v>
      </c>
      <c r="E13" s="79"/>
      <c r="F13" s="29">
        <f t="shared" si="0"/>
        <v>0</v>
      </c>
      <c r="I13" s="5">
        <f>D13*0.08*2.3</f>
        <v>1.472</v>
      </c>
    </row>
    <row r="14" spans="1:6" ht="36">
      <c r="A14" s="25"/>
      <c r="B14" s="25" t="s">
        <v>10</v>
      </c>
      <c r="C14" s="28" t="s">
        <v>7</v>
      </c>
      <c r="D14" s="67">
        <v>569</v>
      </c>
      <c r="E14" s="79"/>
      <c r="F14" s="29">
        <f t="shared" si="0"/>
        <v>0</v>
      </c>
    </row>
    <row r="15" spans="1:6" ht="24">
      <c r="A15" s="25"/>
      <c r="B15" s="25" t="s">
        <v>11</v>
      </c>
      <c r="C15" s="28" t="s">
        <v>7</v>
      </c>
      <c r="D15" s="67">
        <v>569</v>
      </c>
      <c r="E15" s="79"/>
      <c r="F15" s="29">
        <f t="shared" si="0"/>
        <v>0</v>
      </c>
    </row>
    <row r="16" spans="1:6" ht="13.5">
      <c r="A16" s="25"/>
      <c r="B16" s="31" t="s">
        <v>12</v>
      </c>
      <c r="C16" s="32" t="s">
        <v>13</v>
      </c>
      <c r="D16" s="67">
        <v>8.5</v>
      </c>
      <c r="E16" s="79"/>
      <c r="F16" s="29">
        <f t="shared" si="0"/>
        <v>0</v>
      </c>
    </row>
    <row r="17" spans="1:6" ht="13.5">
      <c r="A17" s="25"/>
      <c r="B17" s="33" t="s">
        <v>68</v>
      </c>
      <c r="C17" s="34"/>
      <c r="D17" s="67"/>
      <c r="E17" s="79"/>
      <c r="F17" s="29"/>
    </row>
    <row r="18" spans="1:6" ht="12">
      <c r="A18" s="25"/>
      <c r="B18" s="25" t="s">
        <v>14</v>
      </c>
      <c r="C18" s="28" t="s">
        <v>7</v>
      </c>
      <c r="D18" s="67">
        <v>1012</v>
      </c>
      <c r="E18" s="79"/>
      <c r="F18" s="29">
        <f t="shared" si="0"/>
        <v>0</v>
      </c>
    </row>
    <row r="19" spans="1:6" s="38" customFormat="1" ht="15">
      <c r="A19" s="35"/>
      <c r="B19" s="36" t="s">
        <v>16</v>
      </c>
      <c r="C19" s="35"/>
      <c r="D19" s="66"/>
      <c r="E19" s="80"/>
      <c r="F19" s="37">
        <f>SUM(F20:F28)</f>
        <v>0</v>
      </c>
    </row>
    <row r="20" spans="1:6" ht="12">
      <c r="A20" s="25"/>
      <c r="B20" s="25" t="s">
        <v>17</v>
      </c>
      <c r="C20" s="28" t="s">
        <v>7</v>
      </c>
      <c r="D20" s="67">
        <v>977</v>
      </c>
      <c r="E20" s="79"/>
      <c r="F20" s="29">
        <f t="shared" si="0"/>
        <v>0</v>
      </c>
    </row>
    <row r="21" spans="1:6" ht="12">
      <c r="A21" s="25"/>
      <c r="B21" s="25" t="s">
        <v>69</v>
      </c>
      <c r="C21" s="28" t="s">
        <v>7</v>
      </c>
      <c r="D21" s="67">
        <v>35</v>
      </c>
      <c r="E21" s="79"/>
      <c r="F21" s="29">
        <f>D21*E21</f>
        <v>0</v>
      </c>
    </row>
    <row r="22" spans="1:6" ht="24">
      <c r="A22" s="25"/>
      <c r="B22" s="25" t="s">
        <v>18</v>
      </c>
      <c r="C22" s="28" t="s">
        <v>7</v>
      </c>
      <c r="D22" s="67">
        <v>51</v>
      </c>
      <c r="E22" s="79"/>
      <c r="F22" s="29">
        <f t="shared" si="0"/>
        <v>0</v>
      </c>
    </row>
    <row r="23" spans="1:6" ht="24">
      <c r="A23" s="25"/>
      <c r="B23" s="25" t="s">
        <v>19</v>
      </c>
      <c r="C23" s="28" t="s">
        <v>7</v>
      </c>
      <c r="D23" s="67">
        <v>977</v>
      </c>
      <c r="E23" s="79"/>
      <c r="F23" s="29">
        <f t="shared" si="0"/>
        <v>0</v>
      </c>
    </row>
    <row r="24" spans="1:6" ht="24">
      <c r="A24" s="25"/>
      <c r="B24" s="25" t="s">
        <v>20</v>
      </c>
      <c r="C24" s="28" t="s">
        <v>7</v>
      </c>
      <c r="D24" s="67">
        <v>102</v>
      </c>
      <c r="E24" s="79"/>
      <c r="F24" s="29">
        <f t="shared" si="0"/>
        <v>0</v>
      </c>
    </row>
    <row r="25" spans="1:6" ht="24">
      <c r="A25" s="25"/>
      <c r="B25" s="25" t="s">
        <v>21</v>
      </c>
      <c r="C25" s="28" t="s">
        <v>7</v>
      </c>
      <c r="D25" s="67">
        <v>51</v>
      </c>
      <c r="E25" s="79"/>
      <c r="F25" s="29">
        <f t="shared" si="0"/>
        <v>0</v>
      </c>
    </row>
    <row r="26" spans="1:6" ht="48">
      <c r="A26" s="25"/>
      <c r="B26" s="25" t="s">
        <v>22</v>
      </c>
      <c r="C26" s="28" t="s">
        <v>7</v>
      </c>
      <c r="D26" s="67">
        <v>977</v>
      </c>
      <c r="E26" s="79"/>
      <c r="F26" s="29">
        <f t="shared" si="0"/>
        <v>0</v>
      </c>
    </row>
    <row r="27" spans="1:9" ht="27">
      <c r="A27" s="25"/>
      <c r="B27" s="31" t="s">
        <v>23</v>
      </c>
      <c r="C27" s="32" t="s">
        <v>7</v>
      </c>
      <c r="D27" s="67">
        <v>958</v>
      </c>
      <c r="E27" s="79"/>
      <c r="F27" s="29">
        <f t="shared" si="0"/>
        <v>0</v>
      </c>
      <c r="I27" s="5">
        <f>D27*0.06*2.3</f>
        <v>132.20399999999998</v>
      </c>
    </row>
    <row r="28" spans="1:9" ht="27">
      <c r="A28" s="25"/>
      <c r="B28" s="31" t="s">
        <v>24</v>
      </c>
      <c r="C28" s="32" t="s">
        <v>7</v>
      </c>
      <c r="D28" s="67">
        <v>19</v>
      </c>
      <c r="E28" s="79"/>
      <c r="F28" s="29">
        <f t="shared" si="0"/>
        <v>0</v>
      </c>
      <c r="I28" s="5">
        <f>D28*0.06*2.3</f>
        <v>2.6219999999999994</v>
      </c>
    </row>
    <row r="29" spans="1:6" s="38" customFormat="1" ht="15">
      <c r="A29" s="35"/>
      <c r="B29" s="36" t="s">
        <v>27</v>
      </c>
      <c r="C29" s="35"/>
      <c r="D29" s="66"/>
      <c r="E29" s="80"/>
      <c r="F29" s="37">
        <f>SUM(F30)</f>
        <v>0</v>
      </c>
    </row>
    <row r="30" spans="1:6" ht="24">
      <c r="A30" s="25"/>
      <c r="B30" s="26" t="s">
        <v>31</v>
      </c>
      <c r="C30" s="27" t="s">
        <v>29</v>
      </c>
      <c r="D30" s="67">
        <v>8</v>
      </c>
      <c r="E30" s="79"/>
      <c r="F30" s="29">
        <f t="shared" si="0"/>
        <v>0</v>
      </c>
    </row>
    <row r="31" spans="1:6" s="38" customFormat="1" ht="15">
      <c r="A31" s="35"/>
      <c r="B31" s="36" t="s">
        <v>32</v>
      </c>
      <c r="C31" s="35"/>
      <c r="D31" s="66"/>
      <c r="E31" s="80"/>
      <c r="F31" s="37">
        <f>SUM(F32:F37)</f>
        <v>0</v>
      </c>
    </row>
    <row r="32" spans="1:6" ht="36">
      <c r="A32" s="25"/>
      <c r="B32" s="26" t="s">
        <v>33</v>
      </c>
      <c r="C32" s="27" t="s">
        <v>34</v>
      </c>
      <c r="D32" s="67">
        <v>31</v>
      </c>
      <c r="E32" s="79"/>
      <c r="F32" s="29">
        <f t="shared" si="0"/>
        <v>0</v>
      </c>
    </row>
    <row r="33" spans="1:9" ht="13.5">
      <c r="A33" s="25"/>
      <c r="B33" s="31" t="s">
        <v>35</v>
      </c>
      <c r="C33" s="32" t="s">
        <v>29</v>
      </c>
      <c r="D33" s="67">
        <v>31</v>
      </c>
      <c r="E33" s="79"/>
      <c r="F33" s="29">
        <f t="shared" si="0"/>
        <v>0</v>
      </c>
      <c r="I33" s="5">
        <f>D33*0.15*0.25*2.3</f>
        <v>2.6737499999999996</v>
      </c>
    </row>
    <row r="34" spans="1:6" ht="24">
      <c r="A34" s="25"/>
      <c r="B34" s="26" t="s">
        <v>36</v>
      </c>
      <c r="C34" s="27" t="s">
        <v>34</v>
      </c>
      <c r="D34" s="67">
        <v>1138</v>
      </c>
      <c r="E34" s="79"/>
      <c r="F34" s="29">
        <f t="shared" si="0"/>
        <v>0</v>
      </c>
    </row>
    <row r="35" spans="1:9" ht="27">
      <c r="A35" s="25"/>
      <c r="B35" s="31" t="s">
        <v>37</v>
      </c>
      <c r="C35" s="32" t="s">
        <v>29</v>
      </c>
      <c r="D35" s="67">
        <v>1138</v>
      </c>
      <c r="E35" s="79"/>
      <c r="F35" s="29">
        <f t="shared" si="0"/>
        <v>0</v>
      </c>
      <c r="I35" s="5">
        <f>D35*0.05*0.2*2.3</f>
        <v>26.174000000000003</v>
      </c>
    </row>
    <row r="36" spans="1:6" ht="36">
      <c r="A36" s="25"/>
      <c r="B36" s="26" t="s">
        <v>38</v>
      </c>
      <c r="C36" s="27" t="s">
        <v>34</v>
      </c>
      <c r="D36" s="67">
        <v>24</v>
      </c>
      <c r="E36" s="79"/>
      <c r="F36" s="29">
        <f t="shared" si="0"/>
        <v>0</v>
      </c>
    </row>
    <row r="37" spans="1:6" ht="12">
      <c r="A37" s="25"/>
      <c r="B37" s="26" t="s">
        <v>39</v>
      </c>
      <c r="C37" s="27" t="s">
        <v>34</v>
      </c>
      <c r="D37" s="67">
        <v>24</v>
      </c>
      <c r="E37" s="79"/>
      <c r="F37" s="29">
        <f t="shared" si="0"/>
        <v>0</v>
      </c>
    </row>
    <row r="38" spans="1:6" s="38" customFormat="1" ht="15">
      <c r="A38" s="35"/>
      <c r="B38" s="36" t="s">
        <v>40</v>
      </c>
      <c r="C38" s="35"/>
      <c r="D38" s="66"/>
      <c r="E38" s="80"/>
      <c r="F38" s="37">
        <f>SUM(F39:F43)</f>
        <v>0</v>
      </c>
    </row>
    <row r="39" spans="1:6" ht="24">
      <c r="A39" s="25"/>
      <c r="B39" s="25" t="s">
        <v>41</v>
      </c>
      <c r="C39" s="28" t="s">
        <v>42</v>
      </c>
      <c r="D39" s="67">
        <f>I10+I11+I12+I13</f>
        <v>492.2919999999999</v>
      </c>
      <c r="E39" s="79"/>
      <c r="F39" s="29">
        <f t="shared" si="0"/>
        <v>0</v>
      </c>
    </row>
    <row r="40" spans="1:6" ht="24">
      <c r="A40" s="25"/>
      <c r="B40" s="25" t="s">
        <v>43</v>
      </c>
      <c r="C40" s="28" t="s">
        <v>42</v>
      </c>
      <c r="D40" s="67">
        <f>D39*20</f>
        <v>9845.839999999998</v>
      </c>
      <c r="E40" s="79"/>
      <c r="F40" s="29">
        <f t="shared" si="0"/>
        <v>0</v>
      </c>
    </row>
    <row r="41" spans="1:6" ht="12">
      <c r="A41" s="25"/>
      <c r="B41" s="25" t="s">
        <v>44</v>
      </c>
      <c r="C41" s="28" t="s">
        <v>42</v>
      </c>
      <c r="D41" s="67">
        <f>I11+I13</f>
        <v>234.232</v>
      </c>
      <c r="E41" s="79"/>
      <c r="F41" s="29">
        <f t="shared" si="0"/>
        <v>0</v>
      </c>
    </row>
    <row r="42" spans="1:6" ht="24">
      <c r="A42" s="25"/>
      <c r="B42" s="25" t="s">
        <v>45</v>
      </c>
      <c r="C42" s="28" t="s">
        <v>42</v>
      </c>
      <c r="D42" s="67">
        <f>I12</f>
        <v>86.02</v>
      </c>
      <c r="E42" s="79"/>
      <c r="F42" s="29">
        <f t="shared" si="0"/>
        <v>0</v>
      </c>
    </row>
    <row r="43" spans="1:6" ht="12">
      <c r="A43" s="25"/>
      <c r="B43" s="25" t="s">
        <v>46</v>
      </c>
      <c r="C43" s="28" t="s">
        <v>42</v>
      </c>
      <c r="D43" s="67">
        <f>I10</f>
        <v>172.04</v>
      </c>
      <c r="E43" s="79"/>
      <c r="F43" s="29">
        <f t="shared" si="0"/>
        <v>0</v>
      </c>
    </row>
    <row r="44" spans="1:6" s="38" customFormat="1" ht="15">
      <c r="A44" s="35"/>
      <c r="B44" s="36" t="s">
        <v>47</v>
      </c>
      <c r="C44" s="35"/>
      <c r="D44" s="66"/>
      <c r="E44" s="80"/>
      <c r="F44" s="37">
        <f>SUM(F45)</f>
        <v>0</v>
      </c>
    </row>
    <row r="45" spans="1:6" ht="24">
      <c r="A45" s="25"/>
      <c r="B45" s="25" t="s">
        <v>48</v>
      </c>
      <c r="C45" s="28" t="s">
        <v>42</v>
      </c>
      <c r="D45" s="67">
        <f>I27+I28+I33+I35</f>
        <v>163.67374999999998</v>
      </c>
      <c r="E45" s="79"/>
      <c r="F45" s="29">
        <f t="shared" si="0"/>
        <v>0</v>
      </c>
    </row>
    <row r="46" spans="1:6" s="38" customFormat="1" ht="15">
      <c r="A46" s="35"/>
      <c r="B46" s="36" t="s">
        <v>65</v>
      </c>
      <c r="C46" s="35"/>
      <c r="D46" s="66"/>
      <c r="E46" s="80"/>
      <c r="F46" s="37">
        <f>SUM(F47:F53)</f>
        <v>0</v>
      </c>
    </row>
    <row r="47" spans="1:6" ht="13.5">
      <c r="A47" s="25"/>
      <c r="B47" s="39" t="s">
        <v>49</v>
      </c>
      <c r="C47" s="40" t="s">
        <v>50</v>
      </c>
      <c r="D47" s="41">
        <v>1</v>
      </c>
      <c r="E47" s="79"/>
      <c r="F47" s="29">
        <f t="shared" si="0"/>
        <v>0</v>
      </c>
    </row>
    <row r="48" spans="1:6" ht="13.5">
      <c r="A48" s="25"/>
      <c r="B48" s="42" t="s">
        <v>51</v>
      </c>
      <c r="C48" s="43"/>
      <c r="D48" s="41"/>
      <c r="E48" s="79"/>
      <c r="F48" s="29"/>
    </row>
    <row r="49" spans="1:6" ht="13.5">
      <c r="A49" s="25"/>
      <c r="B49" s="44" t="s">
        <v>52</v>
      </c>
      <c r="C49" s="45"/>
      <c r="D49" s="68" t="s">
        <v>53</v>
      </c>
      <c r="E49" s="79"/>
      <c r="F49" s="29"/>
    </row>
    <row r="50" spans="1:6" ht="15">
      <c r="A50" s="25"/>
      <c r="B50" s="39" t="s">
        <v>54</v>
      </c>
      <c r="C50" s="46" t="s">
        <v>50</v>
      </c>
      <c r="D50" s="47">
        <v>1</v>
      </c>
      <c r="E50" s="79"/>
      <c r="F50" s="29">
        <f>D50*E50</f>
        <v>0</v>
      </c>
    </row>
    <row r="51" spans="1:6" ht="13.5">
      <c r="A51" s="25"/>
      <c r="B51" s="48" t="s">
        <v>55</v>
      </c>
      <c r="C51" s="49"/>
      <c r="D51" s="69" t="s">
        <v>53</v>
      </c>
      <c r="E51" s="79"/>
      <c r="F51" s="29"/>
    </row>
    <row r="52" spans="1:6" ht="13.5">
      <c r="A52" s="25"/>
      <c r="B52" s="39" t="s">
        <v>83</v>
      </c>
      <c r="C52" s="40" t="s">
        <v>50</v>
      </c>
      <c r="D52" s="41">
        <v>1</v>
      </c>
      <c r="E52" s="79"/>
      <c r="F52" s="29">
        <f>D52*E52</f>
        <v>0</v>
      </c>
    </row>
    <row r="53" spans="1:6" ht="13.5">
      <c r="A53" s="25"/>
      <c r="B53" s="44" t="s">
        <v>84</v>
      </c>
      <c r="C53" s="43"/>
      <c r="D53" s="41"/>
      <c r="E53" s="79"/>
      <c r="F53" s="29"/>
    </row>
    <row r="54" spans="1:6" s="38" customFormat="1" ht="15">
      <c r="A54" s="35"/>
      <c r="B54" s="36" t="s">
        <v>56</v>
      </c>
      <c r="C54" s="35"/>
      <c r="D54" s="66"/>
      <c r="E54" s="80"/>
      <c r="F54" s="37">
        <f>SUM(F55:F57)</f>
        <v>0</v>
      </c>
    </row>
    <row r="55" spans="1:6" ht="13.5">
      <c r="A55" s="25"/>
      <c r="B55" s="39" t="s">
        <v>56</v>
      </c>
      <c r="C55" s="40" t="s">
        <v>50</v>
      </c>
      <c r="D55" s="41">
        <v>1</v>
      </c>
      <c r="E55" s="79"/>
      <c r="F55" s="29">
        <f>D55*E55</f>
        <v>0</v>
      </c>
    </row>
    <row r="56" spans="1:6" ht="13.5">
      <c r="A56" s="25"/>
      <c r="B56" s="42" t="s">
        <v>57</v>
      </c>
      <c r="C56" s="43"/>
      <c r="D56" s="41"/>
      <c r="E56" s="79"/>
      <c r="F56" s="29"/>
    </row>
    <row r="57" spans="1:6" ht="13.5">
      <c r="A57" s="25"/>
      <c r="B57" s="44" t="s">
        <v>58</v>
      </c>
      <c r="C57" s="45"/>
      <c r="D57" s="68" t="s">
        <v>53</v>
      </c>
      <c r="E57" s="79"/>
      <c r="F57" s="29"/>
    </row>
    <row r="58" spans="1:6" s="38" customFormat="1" ht="15">
      <c r="A58" s="35"/>
      <c r="B58" s="36" t="s">
        <v>59</v>
      </c>
      <c r="C58" s="35"/>
      <c r="D58" s="66"/>
      <c r="E58" s="80"/>
      <c r="F58" s="37">
        <f>SUM(F59:F61)</f>
        <v>0</v>
      </c>
    </row>
    <row r="59" spans="1:6" ht="13.5">
      <c r="A59" s="25"/>
      <c r="B59" s="39" t="s">
        <v>59</v>
      </c>
      <c r="C59" s="40" t="s">
        <v>50</v>
      </c>
      <c r="D59" s="41">
        <v>1</v>
      </c>
      <c r="E59" s="79"/>
      <c r="F59" s="29">
        <f>D59*E59</f>
        <v>0</v>
      </c>
    </row>
    <row r="60" spans="1:6" ht="13.5">
      <c r="A60" s="25"/>
      <c r="B60" s="42" t="s">
        <v>60</v>
      </c>
      <c r="C60" s="43"/>
      <c r="D60" s="41"/>
      <c r="E60" s="79"/>
      <c r="F60" s="29"/>
    </row>
    <row r="61" spans="1:6" ht="13.5">
      <c r="A61" s="25"/>
      <c r="B61" s="44" t="s">
        <v>61</v>
      </c>
      <c r="C61" s="45"/>
      <c r="D61" s="68" t="s">
        <v>53</v>
      </c>
      <c r="E61" s="79"/>
      <c r="F61" s="29"/>
    </row>
    <row r="62" spans="1:6" s="38" customFormat="1" ht="15">
      <c r="A62" s="35"/>
      <c r="B62" s="36" t="s">
        <v>62</v>
      </c>
      <c r="C62" s="35"/>
      <c r="D62" s="66"/>
      <c r="E62" s="80"/>
      <c r="F62" s="37">
        <f>SUM(F63)</f>
        <v>0</v>
      </c>
    </row>
    <row r="63" spans="1:6" ht="13.5">
      <c r="A63" s="25"/>
      <c r="B63" s="39" t="s">
        <v>62</v>
      </c>
      <c r="C63" s="40" t="s">
        <v>50</v>
      </c>
      <c r="D63" s="41">
        <v>1</v>
      </c>
      <c r="E63" s="79"/>
      <c r="F63" s="29">
        <f>D63*E63</f>
        <v>0</v>
      </c>
    </row>
    <row r="64" spans="1:6" ht="13.5">
      <c r="A64" s="25"/>
      <c r="B64" s="42" t="s">
        <v>63</v>
      </c>
      <c r="C64" s="43"/>
      <c r="D64" s="41"/>
      <c r="E64" s="79"/>
      <c r="F64" s="29"/>
    </row>
    <row r="65" spans="1:6" ht="13.5">
      <c r="A65" s="25"/>
      <c r="B65" s="44" t="s">
        <v>64</v>
      </c>
      <c r="C65" s="45"/>
      <c r="D65" s="68" t="s">
        <v>53</v>
      </c>
      <c r="E65" s="79"/>
      <c r="F65" s="29"/>
    </row>
  </sheetData>
  <sheetProtection password="CAA1" sheet="1"/>
  <mergeCells count="1">
    <mergeCell ref="A1:G1"/>
  </mergeCells>
  <printOptions horizontalCentered="1"/>
  <pageMargins left="0.31496062992125984" right="0.31496062992125984" top="0.5905511811023623" bottom="0.5905511811023623" header="0.31496062992125984" footer="0.31496062992125984"/>
  <pageSetup fitToHeight="10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2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5.28125" style="4" customWidth="1"/>
    <col min="2" max="2" width="66.57421875" style="5" customWidth="1"/>
    <col min="3" max="3" width="7.421875" style="4" customWidth="1"/>
    <col min="4" max="4" width="10.421875" style="63" customWidth="1"/>
    <col min="5" max="5" width="14.421875" style="6" customWidth="1"/>
    <col min="6" max="6" width="16.140625" style="6" customWidth="1"/>
    <col min="7" max="12" width="0" style="5" hidden="1" customWidth="1"/>
    <col min="13" max="16384" width="9.140625" style="5" customWidth="1"/>
  </cols>
  <sheetData>
    <row r="1" spans="1:7" s="9" customFormat="1" ht="25.5" customHeight="1" thickBot="1">
      <c r="A1" s="7" t="s">
        <v>73</v>
      </c>
      <c r="B1" s="7"/>
      <c r="C1" s="8"/>
      <c r="D1" s="7"/>
      <c r="E1" s="7"/>
      <c r="F1" s="7"/>
      <c r="G1" s="7"/>
    </row>
    <row r="2" spans="1:6" s="9" customFormat="1" ht="13.5" customHeight="1" thickTop="1">
      <c r="A2" s="81" t="s">
        <v>74</v>
      </c>
      <c r="B2" s="16" t="s">
        <v>78</v>
      </c>
      <c r="C2" s="11"/>
      <c r="D2" s="60"/>
      <c r="E2" s="74"/>
      <c r="F2" s="52"/>
    </row>
    <row r="3" spans="1:6" s="9" customFormat="1" ht="12.75" customHeight="1">
      <c r="A3" s="82" t="s">
        <v>75</v>
      </c>
      <c r="B3" s="18" t="s">
        <v>82</v>
      </c>
      <c r="C3" s="13"/>
      <c r="D3" s="61"/>
      <c r="E3" s="75"/>
      <c r="F3" s="53"/>
    </row>
    <row r="4" spans="1:6" s="9" customFormat="1" ht="13.5" customHeight="1" thickBot="1">
      <c r="A4" s="83" t="s">
        <v>76</v>
      </c>
      <c r="B4" s="20" t="s">
        <v>80</v>
      </c>
      <c r="C4" s="15"/>
      <c r="D4" s="62"/>
      <c r="E4" s="76"/>
      <c r="F4" s="54"/>
    </row>
    <row r="5" ht="12.75" thickTop="1"/>
    <row r="7" spans="1:6" s="3" customFormat="1" ht="29.25" customHeight="1">
      <c r="A7" s="1" t="s">
        <v>0</v>
      </c>
      <c r="B7" s="2" t="s">
        <v>1</v>
      </c>
      <c r="C7" s="2" t="s">
        <v>2</v>
      </c>
      <c r="D7" s="64" t="s">
        <v>3</v>
      </c>
      <c r="E7" s="77" t="s">
        <v>4</v>
      </c>
      <c r="F7" s="55" t="s">
        <v>5</v>
      </c>
    </row>
    <row r="8" spans="1:256" s="3" customFormat="1" ht="29.25" customHeight="1">
      <c r="A8" s="22" t="s">
        <v>77</v>
      </c>
      <c r="B8" s="23"/>
      <c r="C8" s="23"/>
      <c r="D8" s="65"/>
      <c r="E8" s="50"/>
      <c r="F8" s="51">
        <f>F9+F18+F28+F35+F41+F43+F51+F55+F59</f>
        <v>0</v>
      </c>
      <c r="G8" s="23"/>
      <c r="H8" s="24"/>
      <c r="I8" s="22"/>
      <c r="J8" s="23"/>
      <c r="K8" s="23"/>
      <c r="L8" s="23"/>
      <c r="M8" s="23"/>
      <c r="N8" s="23"/>
      <c r="O8" s="23"/>
      <c r="P8" s="24"/>
      <c r="Q8" s="22"/>
      <c r="R8" s="23"/>
      <c r="S8" s="23"/>
      <c r="T8" s="23"/>
      <c r="U8" s="23"/>
      <c r="V8" s="23"/>
      <c r="W8" s="23"/>
      <c r="X8" s="24"/>
      <c r="Y8" s="22"/>
      <c r="Z8" s="23"/>
      <c r="AA8" s="23"/>
      <c r="AB8" s="23"/>
      <c r="AC8" s="23"/>
      <c r="AD8" s="23"/>
      <c r="AE8" s="23"/>
      <c r="AF8" s="24"/>
      <c r="AG8" s="22"/>
      <c r="AH8" s="23"/>
      <c r="AI8" s="23"/>
      <c r="AJ8" s="23"/>
      <c r="AK8" s="23"/>
      <c r="AL8" s="23"/>
      <c r="AM8" s="23"/>
      <c r="AN8" s="24"/>
      <c r="AO8" s="22"/>
      <c r="AP8" s="23"/>
      <c r="AQ8" s="23"/>
      <c r="AR8" s="23"/>
      <c r="AS8" s="23"/>
      <c r="AT8" s="23"/>
      <c r="AU8" s="23"/>
      <c r="AV8" s="24"/>
      <c r="AW8" s="22"/>
      <c r="AX8" s="23"/>
      <c r="AY8" s="23"/>
      <c r="AZ8" s="23"/>
      <c r="BA8" s="23"/>
      <c r="BB8" s="23"/>
      <c r="BC8" s="23"/>
      <c r="BD8" s="24"/>
      <c r="BE8" s="22"/>
      <c r="BF8" s="23"/>
      <c r="BG8" s="23"/>
      <c r="BH8" s="23"/>
      <c r="BI8" s="23"/>
      <c r="BJ8" s="23"/>
      <c r="BK8" s="23"/>
      <c r="BL8" s="24"/>
      <c r="BM8" s="22"/>
      <c r="BN8" s="23"/>
      <c r="BO8" s="23"/>
      <c r="BP8" s="23"/>
      <c r="BQ8" s="23"/>
      <c r="BR8" s="23"/>
      <c r="BS8" s="23"/>
      <c r="BT8" s="24"/>
      <c r="BU8" s="22"/>
      <c r="BV8" s="23"/>
      <c r="BW8" s="23"/>
      <c r="BX8" s="23"/>
      <c r="BY8" s="23"/>
      <c r="BZ8" s="23"/>
      <c r="CA8" s="23"/>
      <c r="CB8" s="24"/>
      <c r="CC8" s="22"/>
      <c r="CD8" s="23"/>
      <c r="CE8" s="23"/>
      <c r="CF8" s="23"/>
      <c r="CG8" s="23"/>
      <c r="CH8" s="23"/>
      <c r="CI8" s="23"/>
      <c r="CJ8" s="24"/>
      <c r="CK8" s="22"/>
      <c r="CL8" s="23"/>
      <c r="CM8" s="23"/>
      <c r="CN8" s="23"/>
      <c r="CO8" s="23"/>
      <c r="CP8" s="23"/>
      <c r="CQ8" s="23"/>
      <c r="CR8" s="24"/>
      <c r="CS8" s="22"/>
      <c r="CT8" s="23"/>
      <c r="CU8" s="23"/>
      <c r="CV8" s="23"/>
      <c r="CW8" s="23"/>
      <c r="CX8" s="23"/>
      <c r="CY8" s="23"/>
      <c r="CZ8" s="24"/>
      <c r="DA8" s="22"/>
      <c r="DB8" s="23"/>
      <c r="DC8" s="23"/>
      <c r="DD8" s="23"/>
      <c r="DE8" s="23"/>
      <c r="DF8" s="23"/>
      <c r="DG8" s="23"/>
      <c r="DH8" s="24"/>
      <c r="DI8" s="22"/>
      <c r="DJ8" s="23"/>
      <c r="DK8" s="23"/>
      <c r="DL8" s="23"/>
      <c r="DM8" s="23"/>
      <c r="DN8" s="23"/>
      <c r="DO8" s="23"/>
      <c r="DP8" s="24"/>
      <c r="DQ8" s="22"/>
      <c r="DR8" s="23"/>
      <c r="DS8" s="23"/>
      <c r="DT8" s="23"/>
      <c r="DU8" s="23"/>
      <c r="DV8" s="23"/>
      <c r="DW8" s="23"/>
      <c r="DX8" s="24"/>
      <c r="DY8" s="22"/>
      <c r="DZ8" s="23"/>
      <c r="EA8" s="23"/>
      <c r="EB8" s="23"/>
      <c r="EC8" s="23"/>
      <c r="ED8" s="23"/>
      <c r="EE8" s="23"/>
      <c r="EF8" s="24"/>
      <c r="EG8" s="22"/>
      <c r="EH8" s="23"/>
      <c r="EI8" s="23"/>
      <c r="EJ8" s="23"/>
      <c r="EK8" s="23"/>
      <c r="EL8" s="23"/>
      <c r="EM8" s="23"/>
      <c r="EN8" s="24"/>
      <c r="EO8" s="22"/>
      <c r="EP8" s="23"/>
      <c r="EQ8" s="23"/>
      <c r="ER8" s="23"/>
      <c r="ES8" s="23"/>
      <c r="ET8" s="23"/>
      <c r="EU8" s="23"/>
      <c r="EV8" s="24"/>
      <c r="EW8" s="22"/>
      <c r="EX8" s="23"/>
      <c r="EY8" s="23"/>
      <c r="EZ8" s="23"/>
      <c r="FA8" s="23"/>
      <c r="FB8" s="23"/>
      <c r="FC8" s="23"/>
      <c r="FD8" s="24"/>
      <c r="FE8" s="22"/>
      <c r="FF8" s="23"/>
      <c r="FG8" s="23"/>
      <c r="FH8" s="23"/>
      <c r="FI8" s="23"/>
      <c r="FJ8" s="23"/>
      <c r="FK8" s="23"/>
      <c r="FL8" s="24"/>
      <c r="FM8" s="22"/>
      <c r="FN8" s="23"/>
      <c r="FO8" s="23"/>
      <c r="FP8" s="23"/>
      <c r="FQ8" s="23"/>
      <c r="FR8" s="23"/>
      <c r="FS8" s="23"/>
      <c r="FT8" s="24"/>
      <c r="FU8" s="22"/>
      <c r="FV8" s="23"/>
      <c r="FW8" s="23"/>
      <c r="FX8" s="23"/>
      <c r="FY8" s="23"/>
      <c r="FZ8" s="23"/>
      <c r="GA8" s="23"/>
      <c r="GB8" s="24"/>
      <c r="GC8" s="22"/>
      <c r="GD8" s="23"/>
      <c r="GE8" s="23"/>
      <c r="GF8" s="23"/>
      <c r="GG8" s="23"/>
      <c r="GH8" s="23"/>
      <c r="GI8" s="23"/>
      <c r="GJ8" s="24"/>
      <c r="GK8" s="22"/>
      <c r="GL8" s="23"/>
      <c r="GM8" s="23"/>
      <c r="GN8" s="23"/>
      <c r="GO8" s="23"/>
      <c r="GP8" s="23"/>
      <c r="GQ8" s="23"/>
      <c r="GR8" s="24"/>
      <c r="GS8" s="22"/>
      <c r="GT8" s="23"/>
      <c r="GU8" s="23"/>
      <c r="GV8" s="23"/>
      <c r="GW8" s="23"/>
      <c r="GX8" s="23"/>
      <c r="GY8" s="23"/>
      <c r="GZ8" s="24"/>
      <c r="HA8" s="22"/>
      <c r="HB8" s="23"/>
      <c r="HC8" s="23"/>
      <c r="HD8" s="23"/>
      <c r="HE8" s="23"/>
      <c r="HF8" s="23"/>
      <c r="HG8" s="23"/>
      <c r="HH8" s="24"/>
      <c r="HI8" s="22"/>
      <c r="HJ8" s="23"/>
      <c r="HK8" s="23"/>
      <c r="HL8" s="23"/>
      <c r="HM8" s="23"/>
      <c r="HN8" s="23"/>
      <c r="HO8" s="23"/>
      <c r="HP8" s="24"/>
      <c r="HQ8" s="22"/>
      <c r="HR8" s="23"/>
      <c r="HS8" s="23"/>
      <c r="HT8" s="23"/>
      <c r="HU8" s="23"/>
      <c r="HV8" s="23"/>
      <c r="HW8" s="23"/>
      <c r="HX8" s="24"/>
      <c r="HY8" s="22"/>
      <c r="HZ8" s="23"/>
      <c r="IA8" s="23"/>
      <c r="IB8" s="23"/>
      <c r="IC8" s="23"/>
      <c r="ID8" s="23"/>
      <c r="IE8" s="23"/>
      <c r="IF8" s="24"/>
      <c r="IG8" s="22"/>
      <c r="IH8" s="23"/>
      <c r="II8" s="23"/>
      <c r="IJ8" s="23"/>
      <c r="IK8" s="23"/>
      <c r="IL8" s="23"/>
      <c r="IM8" s="23"/>
      <c r="IN8" s="24"/>
      <c r="IO8" s="22"/>
      <c r="IP8" s="23"/>
      <c r="IQ8" s="23"/>
      <c r="IR8" s="23"/>
      <c r="IS8" s="23"/>
      <c r="IT8" s="23"/>
      <c r="IU8" s="23"/>
      <c r="IV8" s="24"/>
    </row>
    <row r="9" spans="1:6" s="38" customFormat="1" ht="15">
      <c r="A9" s="35"/>
      <c r="B9" s="36" t="s">
        <v>15</v>
      </c>
      <c r="C9" s="35"/>
      <c r="D9" s="66"/>
      <c r="E9" s="78"/>
      <c r="F9" s="37">
        <f>SUM(F10:F17)</f>
        <v>0</v>
      </c>
    </row>
    <row r="10" spans="1:9" ht="36">
      <c r="A10" s="28"/>
      <c r="B10" s="26" t="s">
        <v>6</v>
      </c>
      <c r="C10" s="27" t="s">
        <v>7</v>
      </c>
      <c r="D10" s="67">
        <v>453</v>
      </c>
      <c r="E10" s="79"/>
      <c r="F10" s="29">
        <f>D10*E10</f>
        <v>0</v>
      </c>
      <c r="I10" s="5">
        <f>D10*0.1*1.7</f>
        <v>77.01</v>
      </c>
    </row>
    <row r="11" spans="1:9" ht="36">
      <c r="A11" s="28"/>
      <c r="B11" s="30" t="s">
        <v>8</v>
      </c>
      <c r="C11" s="28" t="s">
        <v>7</v>
      </c>
      <c r="D11" s="67">
        <v>453</v>
      </c>
      <c r="E11" s="79"/>
      <c r="F11" s="29">
        <f aca="true" t="shared" si="0" ref="F11:F44">D11*E11</f>
        <v>0</v>
      </c>
      <c r="I11" s="5">
        <f>D11*0.1*2.3</f>
        <v>104.19</v>
      </c>
    </row>
    <row r="12" spans="1:9" ht="36">
      <c r="A12" s="28"/>
      <c r="B12" s="30" t="s">
        <v>9</v>
      </c>
      <c r="C12" s="28" t="s">
        <v>7</v>
      </c>
      <c r="D12" s="67">
        <v>674</v>
      </c>
      <c r="E12" s="79"/>
      <c r="F12" s="29">
        <f t="shared" si="0"/>
        <v>0</v>
      </c>
      <c r="I12" s="5">
        <f>D12*0.05*1.7</f>
        <v>57.290000000000006</v>
      </c>
    </row>
    <row r="13" spans="1:6" ht="36">
      <c r="A13" s="28"/>
      <c r="B13" s="25" t="s">
        <v>10</v>
      </c>
      <c r="C13" s="28" t="s">
        <v>7</v>
      </c>
      <c r="D13" s="67">
        <v>100</v>
      </c>
      <c r="E13" s="79"/>
      <c r="F13" s="29">
        <f t="shared" si="0"/>
        <v>0</v>
      </c>
    </row>
    <row r="14" spans="1:6" ht="24">
      <c r="A14" s="28"/>
      <c r="B14" s="25" t="s">
        <v>11</v>
      </c>
      <c r="C14" s="28" t="s">
        <v>7</v>
      </c>
      <c r="D14" s="67">
        <v>100</v>
      </c>
      <c r="E14" s="79"/>
      <c r="F14" s="29">
        <f t="shared" si="0"/>
        <v>0</v>
      </c>
    </row>
    <row r="15" spans="1:6" ht="13.5">
      <c r="A15" s="28"/>
      <c r="B15" s="31" t="s">
        <v>12</v>
      </c>
      <c r="C15" s="32" t="s">
        <v>13</v>
      </c>
      <c r="D15" s="67">
        <v>1.5</v>
      </c>
      <c r="E15" s="79"/>
      <c r="F15" s="29">
        <f t="shared" si="0"/>
        <v>0</v>
      </c>
    </row>
    <row r="16" spans="1:6" ht="13.5">
      <c r="A16" s="28"/>
      <c r="B16" s="33" t="s">
        <v>70</v>
      </c>
      <c r="C16" s="34"/>
      <c r="D16" s="67"/>
      <c r="E16" s="79"/>
      <c r="F16" s="29"/>
    </row>
    <row r="17" spans="1:6" ht="12">
      <c r="A17" s="28"/>
      <c r="B17" s="25" t="s">
        <v>14</v>
      </c>
      <c r="C17" s="28" t="s">
        <v>7</v>
      </c>
      <c r="D17" s="67">
        <v>674</v>
      </c>
      <c r="E17" s="79"/>
      <c r="F17" s="29">
        <f t="shared" si="0"/>
        <v>0</v>
      </c>
    </row>
    <row r="18" spans="1:6" s="38" customFormat="1" ht="15">
      <c r="A18" s="35"/>
      <c r="B18" s="36" t="s">
        <v>16</v>
      </c>
      <c r="C18" s="35"/>
      <c r="D18" s="66"/>
      <c r="E18" s="80"/>
      <c r="F18" s="37">
        <f>SUM(F19:F27)</f>
        <v>0</v>
      </c>
    </row>
    <row r="19" spans="1:6" ht="12">
      <c r="A19" s="28"/>
      <c r="B19" s="25" t="s">
        <v>17</v>
      </c>
      <c r="C19" s="28" t="s">
        <v>7</v>
      </c>
      <c r="D19" s="67">
        <v>453</v>
      </c>
      <c r="E19" s="79"/>
      <c r="F19" s="29">
        <f t="shared" si="0"/>
        <v>0</v>
      </c>
    </row>
    <row r="20" spans="1:6" ht="24">
      <c r="A20" s="28"/>
      <c r="B20" s="25" t="s">
        <v>18</v>
      </c>
      <c r="C20" s="28" t="s">
        <v>7</v>
      </c>
      <c r="D20" s="67">
        <v>126</v>
      </c>
      <c r="E20" s="79"/>
      <c r="F20" s="29">
        <f t="shared" si="0"/>
        <v>0</v>
      </c>
    </row>
    <row r="21" spans="1:6" ht="24">
      <c r="A21" s="28"/>
      <c r="B21" s="25" t="s">
        <v>19</v>
      </c>
      <c r="C21" s="28" t="s">
        <v>7</v>
      </c>
      <c r="D21" s="67">
        <v>453</v>
      </c>
      <c r="E21" s="79"/>
      <c r="F21" s="29">
        <f t="shared" si="0"/>
        <v>0</v>
      </c>
    </row>
    <row r="22" spans="1:6" ht="24">
      <c r="A22" s="28"/>
      <c r="B22" s="25" t="s">
        <v>20</v>
      </c>
      <c r="C22" s="28" t="s">
        <v>7</v>
      </c>
      <c r="D22" s="67">
        <v>895</v>
      </c>
      <c r="E22" s="79"/>
      <c r="F22" s="29">
        <f t="shared" si="0"/>
        <v>0</v>
      </c>
    </row>
    <row r="23" spans="1:6" ht="24">
      <c r="A23" s="28"/>
      <c r="B23" s="25" t="s">
        <v>72</v>
      </c>
      <c r="C23" s="28" t="s">
        <v>7</v>
      </c>
      <c r="D23" s="67">
        <v>453</v>
      </c>
      <c r="E23" s="79"/>
      <c r="F23" s="29">
        <f>D23*E23</f>
        <v>0</v>
      </c>
    </row>
    <row r="24" spans="1:6" ht="24">
      <c r="A24" s="28"/>
      <c r="B24" s="25" t="s">
        <v>21</v>
      </c>
      <c r="C24" s="28" t="s">
        <v>7</v>
      </c>
      <c r="D24" s="67">
        <v>221</v>
      </c>
      <c r="E24" s="79"/>
      <c r="F24" s="29">
        <f t="shared" si="0"/>
        <v>0</v>
      </c>
    </row>
    <row r="25" spans="1:6" ht="48">
      <c r="A25" s="28"/>
      <c r="B25" s="25" t="s">
        <v>22</v>
      </c>
      <c r="C25" s="28" t="s">
        <v>7</v>
      </c>
      <c r="D25" s="67">
        <v>29</v>
      </c>
      <c r="E25" s="79"/>
      <c r="F25" s="29">
        <f t="shared" si="0"/>
        <v>0</v>
      </c>
    </row>
    <row r="26" spans="1:9" ht="27">
      <c r="A26" s="28"/>
      <c r="B26" s="31" t="s">
        <v>23</v>
      </c>
      <c r="C26" s="32" t="s">
        <v>7</v>
      </c>
      <c r="D26" s="67">
        <v>16</v>
      </c>
      <c r="E26" s="79"/>
      <c r="F26" s="29">
        <f t="shared" si="0"/>
        <v>0</v>
      </c>
      <c r="I26" s="5">
        <f>D26*0.06*2.3</f>
        <v>2.2079999999999997</v>
      </c>
    </row>
    <row r="27" spans="1:9" ht="27">
      <c r="A27" s="28"/>
      <c r="B27" s="31" t="s">
        <v>24</v>
      </c>
      <c r="C27" s="32" t="s">
        <v>7</v>
      </c>
      <c r="D27" s="67">
        <v>13</v>
      </c>
      <c r="E27" s="79"/>
      <c r="F27" s="29">
        <f t="shared" si="0"/>
        <v>0</v>
      </c>
      <c r="I27" s="5">
        <f>D27*0.06*2.3</f>
        <v>1.7939999999999998</v>
      </c>
    </row>
    <row r="28" spans="1:6" s="38" customFormat="1" ht="15">
      <c r="A28" s="35"/>
      <c r="B28" s="36" t="s">
        <v>32</v>
      </c>
      <c r="C28" s="35"/>
      <c r="D28" s="66"/>
      <c r="E28" s="80"/>
      <c r="F28" s="37">
        <f>SUM(F29:F34)</f>
        <v>0</v>
      </c>
    </row>
    <row r="29" spans="1:6" ht="36">
      <c r="A29" s="28"/>
      <c r="B29" s="26" t="s">
        <v>33</v>
      </c>
      <c r="C29" s="27" t="s">
        <v>34</v>
      </c>
      <c r="D29" s="67">
        <v>252</v>
      </c>
      <c r="E29" s="79"/>
      <c r="F29" s="29">
        <f t="shared" si="0"/>
        <v>0</v>
      </c>
    </row>
    <row r="30" spans="1:9" ht="13.5">
      <c r="A30" s="28"/>
      <c r="B30" s="31" t="s">
        <v>35</v>
      </c>
      <c r="C30" s="32" t="s">
        <v>29</v>
      </c>
      <c r="D30" s="67">
        <v>252</v>
      </c>
      <c r="E30" s="79"/>
      <c r="F30" s="29">
        <f t="shared" si="0"/>
        <v>0</v>
      </c>
      <c r="I30" s="5">
        <f>D30*0.15*0.25*2.3</f>
        <v>21.734999999999996</v>
      </c>
    </row>
    <row r="31" spans="1:6" ht="24">
      <c r="A31" s="28"/>
      <c r="B31" s="26" t="s">
        <v>36</v>
      </c>
      <c r="C31" s="27" t="s">
        <v>34</v>
      </c>
      <c r="D31" s="67">
        <v>214</v>
      </c>
      <c r="E31" s="79"/>
      <c r="F31" s="29">
        <f t="shared" si="0"/>
        <v>0</v>
      </c>
    </row>
    <row r="32" spans="1:9" ht="27">
      <c r="A32" s="28"/>
      <c r="B32" s="31" t="s">
        <v>37</v>
      </c>
      <c r="C32" s="32" t="s">
        <v>29</v>
      </c>
      <c r="D32" s="67">
        <v>214</v>
      </c>
      <c r="E32" s="79"/>
      <c r="F32" s="29">
        <f t="shared" si="0"/>
        <v>0</v>
      </c>
      <c r="I32" s="5">
        <f>D32*0.05*0.2*2.3</f>
        <v>4.922</v>
      </c>
    </row>
    <row r="33" spans="1:6" ht="36">
      <c r="A33" s="28"/>
      <c r="B33" s="26" t="s">
        <v>38</v>
      </c>
      <c r="C33" s="27" t="s">
        <v>34</v>
      </c>
      <c r="D33" s="67">
        <v>252</v>
      </c>
      <c r="E33" s="79"/>
      <c r="F33" s="29">
        <f t="shared" si="0"/>
        <v>0</v>
      </c>
    </row>
    <row r="34" spans="1:6" ht="12">
      <c r="A34" s="28"/>
      <c r="B34" s="26" t="s">
        <v>39</v>
      </c>
      <c r="C34" s="27" t="s">
        <v>34</v>
      </c>
      <c r="D34" s="67">
        <v>252</v>
      </c>
      <c r="E34" s="79"/>
      <c r="F34" s="29">
        <f t="shared" si="0"/>
        <v>0</v>
      </c>
    </row>
    <row r="35" spans="1:6" s="38" customFormat="1" ht="15">
      <c r="A35" s="35"/>
      <c r="B35" s="36" t="s">
        <v>40</v>
      </c>
      <c r="C35" s="35"/>
      <c r="D35" s="66"/>
      <c r="E35" s="80"/>
      <c r="F35" s="37">
        <f>SUM(F36:F40)</f>
        <v>0</v>
      </c>
    </row>
    <row r="36" spans="1:6" ht="24">
      <c r="A36" s="28"/>
      <c r="B36" s="25" t="s">
        <v>41</v>
      </c>
      <c r="C36" s="28" t="s">
        <v>42</v>
      </c>
      <c r="D36" s="67">
        <f>I10+I11+I12</f>
        <v>238.49</v>
      </c>
      <c r="E36" s="79"/>
      <c r="F36" s="29">
        <f t="shared" si="0"/>
        <v>0</v>
      </c>
    </row>
    <row r="37" spans="1:6" ht="24">
      <c r="A37" s="28"/>
      <c r="B37" s="25" t="s">
        <v>43</v>
      </c>
      <c r="C37" s="28" t="s">
        <v>42</v>
      </c>
      <c r="D37" s="67">
        <f>D36*20</f>
        <v>4769.8</v>
      </c>
      <c r="E37" s="79"/>
      <c r="F37" s="29">
        <f t="shared" si="0"/>
        <v>0</v>
      </c>
    </row>
    <row r="38" spans="1:6" ht="12">
      <c r="A38" s="28"/>
      <c r="B38" s="25" t="s">
        <v>44</v>
      </c>
      <c r="C38" s="28" t="s">
        <v>42</v>
      </c>
      <c r="D38" s="67">
        <f>I11</f>
        <v>104.19</v>
      </c>
      <c r="E38" s="79"/>
      <c r="F38" s="29">
        <f t="shared" si="0"/>
        <v>0</v>
      </c>
    </row>
    <row r="39" spans="1:6" ht="24">
      <c r="A39" s="28"/>
      <c r="B39" s="25" t="s">
        <v>45</v>
      </c>
      <c r="C39" s="28" t="s">
        <v>42</v>
      </c>
      <c r="D39" s="67">
        <f>I12</f>
        <v>57.290000000000006</v>
      </c>
      <c r="E39" s="79"/>
      <c r="F39" s="29">
        <f t="shared" si="0"/>
        <v>0</v>
      </c>
    </row>
    <row r="40" spans="1:6" ht="12">
      <c r="A40" s="28"/>
      <c r="B40" s="25" t="s">
        <v>46</v>
      </c>
      <c r="C40" s="28" t="s">
        <v>42</v>
      </c>
      <c r="D40" s="67">
        <f>I10</f>
        <v>77.01</v>
      </c>
      <c r="E40" s="79"/>
      <c r="F40" s="29">
        <f t="shared" si="0"/>
        <v>0</v>
      </c>
    </row>
    <row r="41" spans="1:6" s="38" customFormat="1" ht="15">
      <c r="A41" s="35"/>
      <c r="B41" s="36" t="s">
        <v>47</v>
      </c>
      <c r="C41" s="35"/>
      <c r="D41" s="66"/>
      <c r="E41" s="80"/>
      <c r="F41" s="37">
        <f>SUM(F42)</f>
        <v>0</v>
      </c>
    </row>
    <row r="42" spans="1:6" ht="24">
      <c r="A42" s="28"/>
      <c r="B42" s="25" t="s">
        <v>48</v>
      </c>
      <c r="C42" s="28" t="s">
        <v>42</v>
      </c>
      <c r="D42" s="67">
        <f>I26+I27+I30+I32</f>
        <v>30.658999999999995</v>
      </c>
      <c r="E42" s="79"/>
      <c r="F42" s="29">
        <f t="shared" si="0"/>
        <v>0</v>
      </c>
    </row>
    <row r="43" spans="1:6" s="38" customFormat="1" ht="15">
      <c r="A43" s="35"/>
      <c r="B43" s="36" t="s">
        <v>65</v>
      </c>
      <c r="C43" s="35"/>
      <c r="D43" s="66"/>
      <c r="E43" s="80"/>
      <c r="F43" s="37">
        <f>SUM(F44:F50)</f>
        <v>0</v>
      </c>
    </row>
    <row r="44" spans="1:6" ht="13.5">
      <c r="A44" s="28"/>
      <c r="B44" s="39" t="s">
        <v>49</v>
      </c>
      <c r="C44" s="40" t="s">
        <v>50</v>
      </c>
      <c r="D44" s="41">
        <v>1</v>
      </c>
      <c r="E44" s="79"/>
      <c r="F44" s="29">
        <f t="shared" si="0"/>
        <v>0</v>
      </c>
    </row>
    <row r="45" spans="1:6" ht="13.5">
      <c r="A45" s="28"/>
      <c r="B45" s="42" t="s">
        <v>51</v>
      </c>
      <c r="C45" s="43"/>
      <c r="D45" s="41"/>
      <c r="E45" s="79"/>
      <c r="F45" s="29"/>
    </row>
    <row r="46" spans="1:6" ht="13.5">
      <c r="A46" s="28"/>
      <c r="B46" s="44" t="s">
        <v>52</v>
      </c>
      <c r="C46" s="45"/>
      <c r="D46" s="68" t="s">
        <v>53</v>
      </c>
      <c r="E46" s="79"/>
      <c r="F46" s="29"/>
    </row>
    <row r="47" spans="1:6" ht="15">
      <c r="A47" s="28"/>
      <c r="B47" s="39" t="s">
        <v>54</v>
      </c>
      <c r="C47" s="46" t="s">
        <v>50</v>
      </c>
      <c r="D47" s="47">
        <v>1</v>
      </c>
      <c r="E47" s="79"/>
      <c r="F47" s="29">
        <f>D47*E47</f>
        <v>0</v>
      </c>
    </row>
    <row r="48" spans="1:6" ht="13.5">
      <c r="A48" s="28"/>
      <c r="B48" s="48" t="s">
        <v>55</v>
      </c>
      <c r="C48" s="49"/>
      <c r="D48" s="69" t="s">
        <v>53</v>
      </c>
      <c r="E48" s="79"/>
      <c r="F48" s="29"/>
    </row>
    <row r="49" spans="1:6" ht="13.5">
      <c r="A49" s="28"/>
      <c r="B49" s="39" t="s">
        <v>83</v>
      </c>
      <c r="C49" s="40" t="s">
        <v>50</v>
      </c>
      <c r="D49" s="41">
        <v>1</v>
      </c>
      <c r="E49" s="79"/>
      <c r="F49" s="29">
        <f>D49*E49</f>
        <v>0</v>
      </c>
    </row>
    <row r="50" spans="1:6" ht="13.5">
      <c r="A50" s="28"/>
      <c r="B50" s="44" t="s">
        <v>84</v>
      </c>
      <c r="C50" s="43"/>
      <c r="D50" s="41"/>
      <c r="E50" s="79"/>
      <c r="F50" s="29"/>
    </row>
    <row r="51" spans="1:6" s="38" customFormat="1" ht="15">
      <c r="A51" s="35"/>
      <c r="B51" s="36" t="s">
        <v>56</v>
      </c>
      <c r="C51" s="35"/>
      <c r="D51" s="66"/>
      <c r="E51" s="80"/>
      <c r="F51" s="37">
        <f>SUM(F52)</f>
        <v>0</v>
      </c>
    </row>
    <row r="52" spans="1:6" ht="13.5">
      <c r="A52" s="28"/>
      <c r="B52" s="39" t="s">
        <v>56</v>
      </c>
      <c r="C52" s="40" t="s">
        <v>50</v>
      </c>
      <c r="D52" s="41">
        <v>1</v>
      </c>
      <c r="E52" s="79"/>
      <c r="F52" s="29">
        <f>D52*E52</f>
        <v>0</v>
      </c>
    </row>
    <row r="53" spans="1:6" ht="13.5">
      <c r="A53" s="28"/>
      <c r="B53" s="42" t="s">
        <v>57</v>
      </c>
      <c r="C53" s="43"/>
      <c r="D53" s="41"/>
      <c r="E53" s="79"/>
      <c r="F53" s="29"/>
    </row>
    <row r="54" spans="1:6" ht="13.5">
      <c r="A54" s="28"/>
      <c r="B54" s="44" t="s">
        <v>58</v>
      </c>
      <c r="C54" s="45"/>
      <c r="D54" s="68" t="s">
        <v>53</v>
      </c>
      <c r="E54" s="79"/>
      <c r="F54" s="29"/>
    </row>
    <row r="55" spans="1:6" s="38" customFormat="1" ht="15">
      <c r="A55" s="35"/>
      <c r="B55" s="36" t="s">
        <v>59</v>
      </c>
      <c r="C55" s="35"/>
      <c r="D55" s="66"/>
      <c r="E55" s="80"/>
      <c r="F55" s="37">
        <f>SUM(F56)</f>
        <v>0</v>
      </c>
    </row>
    <row r="56" spans="1:6" ht="13.5">
      <c r="A56" s="28"/>
      <c r="B56" s="39" t="s">
        <v>59</v>
      </c>
      <c r="C56" s="40" t="s">
        <v>50</v>
      </c>
      <c r="D56" s="41">
        <v>1</v>
      </c>
      <c r="E56" s="79"/>
      <c r="F56" s="29">
        <f>D56*E56</f>
        <v>0</v>
      </c>
    </row>
    <row r="57" spans="1:6" ht="13.5">
      <c r="A57" s="28"/>
      <c r="B57" s="42" t="s">
        <v>60</v>
      </c>
      <c r="C57" s="43"/>
      <c r="D57" s="41"/>
      <c r="E57" s="79"/>
      <c r="F57" s="29"/>
    </row>
    <row r="58" spans="1:6" ht="13.5">
      <c r="A58" s="28"/>
      <c r="B58" s="44" t="s">
        <v>61</v>
      </c>
      <c r="C58" s="45"/>
      <c r="D58" s="68" t="s">
        <v>53</v>
      </c>
      <c r="E58" s="79"/>
      <c r="F58" s="29"/>
    </row>
    <row r="59" spans="1:6" s="38" customFormat="1" ht="15">
      <c r="A59" s="35"/>
      <c r="B59" s="36" t="s">
        <v>62</v>
      </c>
      <c r="C59" s="35"/>
      <c r="D59" s="66"/>
      <c r="E59" s="80"/>
      <c r="F59" s="37">
        <f>SUM(F60)</f>
        <v>0</v>
      </c>
    </row>
    <row r="60" spans="1:6" ht="13.5">
      <c r="A60" s="28"/>
      <c r="B60" s="39" t="s">
        <v>62</v>
      </c>
      <c r="C60" s="40" t="s">
        <v>50</v>
      </c>
      <c r="D60" s="41">
        <v>1</v>
      </c>
      <c r="E60" s="79"/>
      <c r="F60" s="29">
        <f>D60*E60</f>
        <v>0</v>
      </c>
    </row>
    <row r="61" spans="1:6" ht="13.5">
      <c r="A61" s="28"/>
      <c r="B61" s="42" t="s">
        <v>63</v>
      </c>
      <c r="C61" s="43"/>
      <c r="D61" s="41"/>
      <c r="E61" s="79"/>
      <c r="F61" s="29"/>
    </row>
    <row r="62" spans="1:6" ht="13.5">
      <c r="A62" s="28"/>
      <c r="B62" s="44" t="s">
        <v>64</v>
      </c>
      <c r="C62" s="45"/>
      <c r="D62" s="68" t="s">
        <v>53</v>
      </c>
      <c r="E62" s="79"/>
      <c r="F62" s="29"/>
    </row>
  </sheetData>
  <sheetProtection password="CAA1" sheet="1"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2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5.28125" style="4" customWidth="1"/>
    <col min="2" max="2" width="66.57421875" style="5" customWidth="1"/>
    <col min="3" max="3" width="7.421875" style="4" customWidth="1"/>
    <col min="4" max="4" width="10.421875" style="63" customWidth="1"/>
    <col min="5" max="5" width="13.57421875" style="6" customWidth="1"/>
    <col min="6" max="6" width="16.8515625" style="6" customWidth="1"/>
    <col min="7" max="12" width="0" style="5" hidden="1" customWidth="1"/>
    <col min="13" max="16384" width="9.140625" style="5" customWidth="1"/>
  </cols>
  <sheetData>
    <row r="1" spans="1:7" s="9" customFormat="1" ht="25.5" customHeight="1" thickBot="1">
      <c r="A1" s="7" t="s">
        <v>73</v>
      </c>
      <c r="B1" s="7"/>
      <c r="C1" s="8"/>
      <c r="D1" s="7"/>
      <c r="E1" s="7"/>
      <c r="F1" s="7"/>
      <c r="G1" s="7"/>
    </row>
    <row r="2" spans="1:6" s="9" customFormat="1" ht="13.5" customHeight="1" thickTop="1">
      <c r="A2" s="81" t="s">
        <v>74</v>
      </c>
      <c r="B2" s="16" t="s">
        <v>78</v>
      </c>
      <c r="C2" s="56"/>
      <c r="D2" s="60"/>
      <c r="E2" s="74"/>
      <c r="F2" s="52"/>
    </row>
    <row r="3" spans="1:6" s="9" customFormat="1" ht="12.75" customHeight="1">
      <c r="A3" s="82" t="s">
        <v>75</v>
      </c>
      <c r="B3" s="18" t="s">
        <v>85</v>
      </c>
      <c r="C3" s="57"/>
      <c r="D3" s="61"/>
      <c r="E3" s="75"/>
      <c r="F3" s="53"/>
    </row>
    <row r="4" spans="1:6" s="9" customFormat="1" ht="13.5" customHeight="1" thickBot="1">
      <c r="A4" s="83" t="s">
        <v>76</v>
      </c>
      <c r="B4" s="20" t="s">
        <v>80</v>
      </c>
      <c r="C4" s="58"/>
      <c r="D4" s="62"/>
      <c r="E4" s="76"/>
      <c r="F4" s="54"/>
    </row>
    <row r="5" ht="12.75" thickTop="1"/>
    <row r="7" spans="1:6" s="3" customFormat="1" ht="29.25" customHeight="1">
      <c r="A7" s="1" t="s">
        <v>0</v>
      </c>
      <c r="B7" s="2" t="s">
        <v>1</v>
      </c>
      <c r="C7" s="2" t="s">
        <v>2</v>
      </c>
      <c r="D7" s="64" t="s">
        <v>3</v>
      </c>
      <c r="E7" s="77" t="s">
        <v>4</v>
      </c>
      <c r="F7" s="55" t="s">
        <v>5</v>
      </c>
    </row>
    <row r="8" spans="1:256" s="3" customFormat="1" ht="29.25" customHeight="1">
      <c r="A8" s="22" t="s">
        <v>77</v>
      </c>
      <c r="B8" s="23"/>
      <c r="C8" s="59"/>
      <c r="D8" s="65"/>
      <c r="E8" s="50"/>
      <c r="F8" s="51">
        <f>F9+F18+F26++F28+F35+F41+F43+F51+F55+F59</f>
        <v>0</v>
      </c>
      <c r="G8" s="23"/>
      <c r="H8" s="24"/>
      <c r="I8" s="22"/>
      <c r="J8" s="23"/>
      <c r="K8" s="23"/>
      <c r="L8" s="23"/>
      <c r="M8" s="23"/>
      <c r="N8" s="23"/>
      <c r="O8" s="23"/>
      <c r="P8" s="24"/>
      <c r="Q8" s="22"/>
      <c r="R8" s="23"/>
      <c r="S8" s="23"/>
      <c r="T8" s="23"/>
      <c r="U8" s="23"/>
      <c r="V8" s="23"/>
      <c r="W8" s="23"/>
      <c r="X8" s="24"/>
      <c r="Y8" s="22"/>
      <c r="Z8" s="23"/>
      <c r="AA8" s="23"/>
      <c r="AB8" s="23"/>
      <c r="AC8" s="23"/>
      <c r="AD8" s="23"/>
      <c r="AE8" s="23"/>
      <c r="AF8" s="24"/>
      <c r="AG8" s="22"/>
      <c r="AH8" s="23"/>
      <c r="AI8" s="23"/>
      <c r="AJ8" s="23"/>
      <c r="AK8" s="23"/>
      <c r="AL8" s="23"/>
      <c r="AM8" s="23"/>
      <c r="AN8" s="24"/>
      <c r="AO8" s="22"/>
      <c r="AP8" s="23"/>
      <c r="AQ8" s="23"/>
      <c r="AR8" s="23"/>
      <c r="AS8" s="23"/>
      <c r="AT8" s="23"/>
      <c r="AU8" s="23"/>
      <c r="AV8" s="24"/>
      <c r="AW8" s="22"/>
      <c r="AX8" s="23"/>
      <c r="AY8" s="23"/>
      <c r="AZ8" s="23"/>
      <c r="BA8" s="23"/>
      <c r="BB8" s="23"/>
      <c r="BC8" s="23"/>
      <c r="BD8" s="24"/>
      <c r="BE8" s="22"/>
      <c r="BF8" s="23"/>
      <c r="BG8" s="23"/>
      <c r="BH8" s="23"/>
      <c r="BI8" s="23"/>
      <c r="BJ8" s="23"/>
      <c r="BK8" s="23"/>
      <c r="BL8" s="24"/>
      <c r="BM8" s="22"/>
      <c r="BN8" s="23"/>
      <c r="BO8" s="23"/>
      <c r="BP8" s="23"/>
      <c r="BQ8" s="23"/>
      <c r="BR8" s="23"/>
      <c r="BS8" s="23"/>
      <c r="BT8" s="24"/>
      <c r="BU8" s="22"/>
      <c r="BV8" s="23"/>
      <c r="BW8" s="23"/>
      <c r="BX8" s="23"/>
      <c r="BY8" s="23"/>
      <c r="BZ8" s="23"/>
      <c r="CA8" s="23"/>
      <c r="CB8" s="24"/>
      <c r="CC8" s="22"/>
      <c r="CD8" s="23"/>
      <c r="CE8" s="23"/>
      <c r="CF8" s="23"/>
      <c r="CG8" s="23"/>
      <c r="CH8" s="23"/>
      <c r="CI8" s="23"/>
      <c r="CJ8" s="24"/>
      <c r="CK8" s="22"/>
      <c r="CL8" s="23"/>
      <c r="CM8" s="23"/>
      <c r="CN8" s="23"/>
      <c r="CO8" s="23"/>
      <c r="CP8" s="23"/>
      <c r="CQ8" s="23"/>
      <c r="CR8" s="24"/>
      <c r="CS8" s="22"/>
      <c r="CT8" s="23"/>
      <c r="CU8" s="23"/>
      <c r="CV8" s="23"/>
      <c r="CW8" s="23"/>
      <c r="CX8" s="23"/>
      <c r="CY8" s="23"/>
      <c r="CZ8" s="24"/>
      <c r="DA8" s="22"/>
      <c r="DB8" s="23"/>
      <c r="DC8" s="23"/>
      <c r="DD8" s="23"/>
      <c r="DE8" s="23"/>
      <c r="DF8" s="23"/>
      <c r="DG8" s="23"/>
      <c r="DH8" s="24"/>
      <c r="DI8" s="22"/>
      <c r="DJ8" s="23"/>
      <c r="DK8" s="23"/>
      <c r="DL8" s="23"/>
      <c r="DM8" s="23"/>
      <c r="DN8" s="23"/>
      <c r="DO8" s="23"/>
      <c r="DP8" s="24"/>
      <c r="DQ8" s="22"/>
      <c r="DR8" s="23"/>
      <c r="DS8" s="23"/>
      <c r="DT8" s="23"/>
      <c r="DU8" s="23"/>
      <c r="DV8" s="23"/>
      <c r="DW8" s="23"/>
      <c r="DX8" s="24"/>
      <c r="DY8" s="22"/>
      <c r="DZ8" s="23"/>
      <c r="EA8" s="23"/>
      <c r="EB8" s="23"/>
      <c r="EC8" s="23"/>
      <c r="ED8" s="23"/>
      <c r="EE8" s="23"/>
      <c r="EF8" s="24"/>
      <c r="EG8" s="22"/>
      <c r="EH8" s="23"/>
      <c r="EI8" s="23"/>
      <c r="EJ8" s="23"/>
      <c r="EK8" s="23"/>
      <c r="EL8" s="23"/>
      <c r="EM8" s="23"/>
      <c r="EN8" s="24"/>
      <c r="EO8" s="22"/>
      <c r="EP8" s="23"/>
      <c r="EQ8" s="23"/>
      <c r="ER8" s="23"/>
      <c r="ES8" s="23"/>
      <c r="ET8" s="23"/>
      <c r="EU8" s="23"/>
      <c r="EV8" s="24"/>
      <c r="EW8" s="22"/>
      <c r="EX8" s="23"/>
      <c r="EY8" s="23"/>
      <c r="EZ8" s="23"/>
      <c r="FA8" s="23"/>
      <c r="FB8" s="23"/>
      <c r="FC8" s="23"/>
      <c r="FD8" s="24"/>
      <c r="FE8" s="22"/>
      <c r="FF8" s="23"/>
      <c r="FG8" s="23"/>
      <c r="FH8" s="23"/>
      <c r="FI8" s="23"/>
      <c r="FJ8" s="23"/>
      <c r="FK8" s="23"/>
      <c r="FL8" s="24"/>
      <c r="FM8" s="22"/>
      <c r="FN8" s="23"/>
      <c r="FO8" s="23"/>
      <c r="FP8" s="23"/>
      <c r="FQ8" s="23"/>
      <c r="FR8" s="23"/>
      <c r="FS8" s="23"/>
      <c r="FT8" s="24"/>
      <c r="FU8" s="22"/>
      <c r="FV8" s="23"/>
      <c r="FW8" s="23"/>
      <c r="FX8" s="23"/>
      <c r="FY8" s="23"/>
      <c r="FZ8" s="23"/>
      <c r="GA8" s="23"/>
      <c r="GB8" s="24"/>
      <c r="GC8" s="22"/>
      <c r="GD8" s="23"/>
      <c r="GE8" s="23"/>
      <c r="GF8" s="23"/>
      <c r="GG8" s="23"/>
      <c r="GH8" s="23"/>
      <c r="GI8" s="23"/>
      <c r="GJ8" s="24"/>
      <c r="GK8" s="22"/>
      <c r="GL8" s="23"/>
      <c r="GM8" s="23"/>
      <c r="GN8" s="23"/>
      <c r="GO8" s="23"/>
      <c r="GP8" s="23"/>
      <c r="GQ8" s="23"/>
      <c r="GR8" s="24"/>
      <c r="GS8" s="22"/>
      <c r="GT8" s="23"/>
      <c r="GU8" s="23"/>
      <c r="GV8" s="23"/>
      <c r="GW8" s="23"/>
      <c r="GX8" s="23"/>
      <c r="GY8" s="23"/>
      <c r="GZ8" s="24"/>
      <c r="HA8" s="22"/>
      <c r="HB8" s="23"/>
      <c r="HC8" s="23"/>
      <c r="HD8" s="23"/>
      <c r="HE8" s="23"/>
      <c r="HF8" s="23"/>
      <c r="HG8" s="23"/>
      <c r="HH8" s="24"/>
      <c r="HI8" s="22"/>
      <c r="HJ8" s="23"/>
      <c r="HK8" s="23"/>
      <c r="HL8" s="23"/>
      <c r="HM8" s="23"/>
      <c r="HN8" s="23"/>
      <c r="HO8" s="23"/>
      <c r="HP8" s="24"/>
      <c r="HQ8" s="22"/>
      <c r="HR8" s="23"/>
      <c r="HS8" s="23"/>
      <c r="HT8" s="23"/>
      <c r="HU8" s="23"/>
      <c r="HV8" s="23"/>
      <c r="HW8" s="23"/>
      <c r="HX8" s="24"/>
      <c r="HY8" s="22"/>
      <c r="HZ8" s="23"/>
      <c r="IA8" s="23"/>
      <c r="IB8" s="23"/>
      <c r="IC8" s="23"/>
      <c r="ID8" s="23"/>
      <c r="IE8" s="23"/>
      <c r="IF8" s="24"/>
      <c r="IG8" s="22"/>
      <c r="IH8" s="23"/>
      <c r="II8" s="23"/>
      <c r="IJ8" s="23"/>
      <c r="IK8" s="23"/>
      <c r="IL8" s="23"/>
      <c r="IM8" s="23"/>
      <c r="IN8" s="24"/>
      <c r="IO8" s="22"/>
      <c r="IP8" s="23"/>
      <c r="IQ8" s="23"/>
      <c r="IR8" s="23"/>
      <c r="IS8" s="23"/>
      <c r="IT8" s="23"/>
      <c r="IU8" s="23"/>
      <c r="IV8" s="24"/>
    </row>
    <row r="9" spans="1:6" s="38" customFormat="1" ht="15">
      <c r="A9" s="35"/>
      <c r="B9" s="36" t="s">
        <v>15</v>
      </c>
      <c r="C9" s="35"/>
      <c r="D9" s="66"/>
      <c r="E9" s="78"/>
      <c r="F9" s="37">
        <f>SUM(F10:F17)</f>
        <v>0</v>
      </c>
    </row>
    <row r="10" spans="1:9" ht="36">
      <c r="A10" s="28"/>
      <c r="B10" s="26" t="s">
        <v>6</v>
      </c>
      <c r="C10" s="27" t="s">
        <v>7</v>
      </c>
      <c r="D10" s="67">
        <v>750</v>
      </c>
      <c r="E10" s="79"/>
      <c r="F10" s="29">
        <f>D10*E10</f>
        <v>0</v>
      </c>
      <c r="I10" s="5">
        <f>D10*0.1*1.7</f>
        <v>127.5</v>
      </c>
    </row>
    <row r="11" spans="1:9" ht="36">
      <c r="A11" s="28"/>
      <c r="B11" s="30" t="s">
        <v>8</v>
      </c>
      <c r="C11" s="28" t="s">
        <v>7</v>
      </c>
      <c r="D11" s="67">
        <v>750</v>
      </c>
      <c r="E11" s="79"/>
      <c r="F11" s="29">
        <f aca="true" t="shared" si="0" ref="F11:F44">D11*E11</f>
        <v>0</v>
      </c>
      <c r="I11" s="5">
        <f>D11*0.1*2.3</f>
        <v>172.5</v>
      </c>
    </row>
    <row r="12" spans="1:9" ht="36">
      <c r="A12" s="28"/>
      <c r="B12" s="30" t="s">
        <v>9</v>
      </c>
      <c r="C12" s="28" t="s">
        <v>7</v>
      </c>
      <c r="D12" s="67">
        <v>750</v>
      </c>
      <c r="E12" s="79"/>
      <c r="F12" s="29">
        <f t="shared" si="0"/>
        <v>0</v>
      </c>
      <c r="I12" s="5">
        <f>D12*0.05*1.7</f>
        <v>63.75</v>
      </c>
    </row>
    <row r="13" spans="1:6" ht="36">
      <c r="A13" s="28"/>
      <c r="B13" s="25" t="s">
        <v>10</v>
      </c>
      <c r="C13" s="28" t="s">
        <v>7</v>
      </c>
      <c r="D13" s="67">
        <v>309</v>
      </c>
      <c r="E13" s="79"/>
      <c r="F13" s="29">
        <f t="shared" si="0"/>
        <v>0</v>
      </c>
    </row>
    <row r="14" spans="1:6" ht="24">
      <c r="A14" s="28"/>
      <c r="B14" s="25" t="s">
        <v>11</v>
      </c>
      <c r="C14" s="28" t="s">
        <v>7</v>
      </c>
      <c r="D14" s="67">
        <v>309</v>
      </c>
      <c r="E14" s="79"/>
      <c r="F14" s="29">
        <f t="shared" si="0"/>
        <v>0</v>
      </c>
    </row>
    <row r="15" spans="1:6" ht="13.5">
      <c r="A15" s="28"/>
      <c r="B15" s="31" t="s">
        <v>12</v>
      </c>
      <c r="C15" s="32" t="s">
        <v>13</v>
      </c>
      <c r="D15" s="67">
        <v>4.8</v>
      </c>
      <c r="E15" s="79"/>
      <c r="F15" s="29">
        <f t="shared" si="0"/>
        <v>0</v>
      </c>
    </row>
    <row r="16" spans="1:6" ht="13.5">
      <c r="A16" s="28"/>
      <c r="B16" s="33" t="s">
        <v>71</v>
      </c>
      <c r="C16" s="34"/>
      <c r="D16" s="67"/>
      <c r="E16" s="79"/>
      <c r="F16" s="29"/>
    </row>
    <row r="17" spans="1:6" ht="12">
      <c r="A17" s="28"/>
      <c r="B17" s="25" t="s">
        <v>14</v>
      </c>
      <c r="C17" s="28" t="s">
        <v>7</v>
      </c>
      <c r="D17" s="67">
        <v>750</v>
      </c>
      <c r="E17" s="79"/>
      <c r="F17" s="29">
        <f t="shared" si="0"/>
        <v>0</v>
      </c>
    </row>
    <row r="18" spans="1:6" s="38" customFormat="1" ht="15">
      <c r="A18" s="35"/>
      <c r="B18" s="36" t="s">
        <v>16</v>
      </c>
      <c r="C18" s="35"/>
      <c r="D18" s="66"/>
      <c r="E18" s="80"/>
      <c r="F18" s="37">
        <f>SUM(F19:F25)</f>
        <v>0</v>
      </c>
    </row>
    <row r="19" spans="1:6" ht="12">
      <c r="A19" s="28"/>
      <c r="B19" s="25" t="s">
        <v>17</v>
      </c>
      <c r="C19" s="28" t="s">
        <v>7</v>
      </c>
      <c r="D19" s="67">
        <v>750</v>
      </c>
      <c r="E19" s="79"/>
      <c r="F19" s="29">
        <f t="shared" si="0"/>
        <v>0</v>
      </c>
    </row>
    <row r="20" spans="1:6" ht="24">
      <c r="A20" s="28"/>
      <c r="B20" s="25" t="s">
        <v>19</v>
      </c>
      <c r="C20" s="28" t="s">
        <v>7</v>
      </c>
      <c r="D20" s="67">
        <v>750</v>
      </c>
      <c r="E20" s="79"/>
      <c r="F20" s="29">
        <f t="shared" si="0"/>
        <v>0</v>
      </c>
    </row>
    <row r="21" spans="1:6" ht="24">
      <c r="A21" s="28"/>
      <c r="B21" s="25" t="s">
        <v>20</v>
      </c>
      <c r="C21" s="28" t="s">
        <v>7</v>
      </c>
      <c r="D21" s="67">
        <v>750</v>
      </c>
      <c r="E21" s="79"/>
      <c r="F21" s="29">
        <f t="shared" si="0"/>
        <v>0</v>
      </c>
    </row>
    <row r="22" spans="1:6" ht="24">
      <c r="A22" s="28"/>
      <c r="B22" s="25" t="s">
        <v>72</v>
      </c>
      <c r="C22" s="28" t="s">
        <v>7</v>
      </c>
      <c r="D22" s="67">
        <v>750</v>
      </c>
      <c r="E22" s="79"/>
      <c r="F22" s="29">
        <f t="shared" si="0"/>
        <v>0</v>
      </c>
    </row>
    <row r="23" spans="1:6" ht="48">
      <c r="A23" s="28"/>
      <c r="B23" s="25" t="s">
        <v>22</v>
      </c>
      <c r="C23" s="28" t="s">
        <v>7</v>
      </c>
      <c r="D23" s="67">
        <v>20</v>
      </c>
      <c r="E23" s="79"/>
      <c r="F23" s="29">
        <f t="shared" si="0"/>
        <v>0</v>
      </c>
    </row>
    <row r="24" spans="1:9" ht="27">
      <c r="A24" s="28"/>
      <c r="B24" s="31" t="s">
        <v>23</v>
      </c>
      <c r="C24" s="32" t="s">
        <v>7</v>
      </c>
      <c r="D24" s="67">
        <v>8</v>
      </c>
      <c r="E24" s="79"/>
      <c r="F24" s="29">
        <f t="shared" si="0"/>
        <v>0</v>
      </c>
      <c r="I24" s="5">
        <f>D24*0.06*2.3</f>
        <v>1.1039999999999999</v>
      </c>
    </row>
    <row r="25" spans="1:9" ht="27">
      <c r="A25" s="28"/>
      <c r="B25" s="31" t="s">
        <v>24</v>
      </c>
      <c r="C25" s="32" t="s">
        <v>7</v>
      </c>
      <c r="D25" s="67">
        <v>12</v>
      </c>
      <c r="E25" s="79"/>
      <c r="F25" s="29">
        <f t="shared" si="0"/>
        <v>0</v>
      </c>
      <c r="I25" s="5">
        <f>D25*0.06*2.3</f>
        <v>1.656</v>
      </c>
    </row>
    <row r="26" spans="1:6" s="38" customFormat="1" ht="15">
      <c r="A26" s="35"/>
      <c r="B26" s="36" t="s">
        <v>27</v>
      </c>
      <c r="C26" s="35"/>
      <c r="D26" s="66"/>
      <c r="E26" s="80"/>
      <c r="F26" s="37">
        <f>SUM(F27)</f>
        <v>0</v>
      </c>
    </row>
    <row r="27" spans="1:6" ht="12">
      <c r="A27" s="28"/>
      <c r="B27" s="26" t="s">
        <v>30</v>
      </c>
      <c r="C27" s="27" t="s">
        <v>29</v>
      </c>
      <c r="D27" s="67">
        <v>1</v>
      </c>
      <c r="E27" s="79"/>
      <c r="F27" s="29">
        <f t="shared" si="0"/>
        <v>0</v>
      </c>
    </row>
    <row r="28" spans="1:6" s="38" customFormat="1" ht="15">
      <c r="A28" s="35"/>
      <c r="B28" s="36" t="s">
        <v>32</v>
      </c>
      <c r="C28" s="35"/>
      <c r="D28" s="66"/>
      <c r="E28" s="80"/>
      <c r="F28" s="37">
        <f>SUM(F29:F34)</f>
        <v>0</v>
      </c>
    </row>
    <row r="29" spans="1:6" ht="36">
      <c r="A29" s="28"/>
      <c r="B29" s="26" t="s">
        <v>33</v>
      </c>
      <c r="C29" s="27" t="s">
        <v>34</v>
      </c>
      <c r="D29" s="67">
        <v>119</v>
      </c>
      <c r="E29" s="79"/>
      <c r="F29" s="29">
        <f t="shared" si="0"/>
        <v>0</v>
      </c>
    </row>
    <row r="30" spans="1:9" ht="13.5">
      <c r="A30" s="28"/>
      <c r="B30" s="31" t="s">
        <v>35</v>
      </c>
      <c r="C30" s="32" t="s">
        <v>29</v>
      </c>
      <c r="D30" s="67">
        <v>119</v>
      </c>
      <c r="E30" s="79"/>
      <c r="F30" s="29">
        <f t="shared" si="0"/>
        <v>0</v>
      </c>
      <c r="I30" s="5">
        <f>D30*0.15*0.25*2.3</f>
        <v>10.263749999999998</v>
      </c>
    </row>
    <row r="31" spans="1:6" ht="24">
      <c r="A31" s="28"/>
      <c r="B31" s="26" t="s">
        <v>36</v>
      </c>
      <c r="C31" s="27" t="s">
        <v>34</v>
      </c>
      <c r="D31" s="67">
        <v>618</v>
      </c>
      <c r="E31" s="79"/>
      <c r="F31" s="29">
        <f t="shared" si="0"/>
        <v>0</v>
      </c>
    </row>
    <row r="32" spans="1:9" ht="27">
      <c r="A32" s="28"/>
      <c r="B32" s="31" t="s">
        <v>37</v>
      </c>
      <c r="C32" s="32" t="s">
        <v>29</v>
      </c>
      <c r="D32" s="67">
        <v>618</v>
      </c>
      <c r="E32" s="79"/>
      <c r="F32" s="29">
        <f t="shared" si="0"/>
        <v>0</v>
      </c>
      <c r="I32" s="5">
        <f>D32*0.05*0.2*2.3</f>
        <v>14.214</v>
      </c>
    </row>
    <row r="33" spans="1:6" ht="36">
      <c r="A33" s="28"/>
      <c r="B33" s="26" t="s">
        <v>38</v>
      </c>
      <c r="C33" s="27" t="s">
        <v>34</v>
      </c>
      <c r="D33" s="67">
        <v>138</v>
      </c>
      <c r="E33" s="79"/>
      <c r="F33" s="29">
        <f t="shared" si="0"/>
        <v>0</v>
      </c>
    </row>
    <row r="34" spans="1:6" ht="12">
      <c r="A34" s="28"/>
      <c r="B34" s="26" t="s">
        <v>39</v>
      </c>
      <c r="C34" s="27" t="s">
        <v>34</v>
      </c>
      <c r="D34" s="67">
        <v>138</v>
      </c>
      <c r="E34" s="79"/>
      <c r="F34" s="29">
        <f t="shared" si="0"/>
        <v>0</v>
      </c>
    </row>
    <row r="35" spans="1:6" s="38" customFormat="1" ht="15">
      <c r="A35" s="35"/>
      <c r="B35" s="36" t="s">
        <v>40</v>
      </c>
      <c r="C35" s="35"/>
      <c r="D35" s="66"/>
      <c r="E35" s="80"/>
      <c r="F35" s="37">
        <f>SUM(F36:F40)</f>
        <v>0</v>
      </c>
    </row>
    <row r="36" spans="1:6" ht="24">
      <c r="A36" s="28"/>
      <c r="B36" s="25" t="s">
        <v>41</v>
      </c>
      <c r="C36" s="28" t="s">
        <v>42</v>
      </c>
      <c r="D36" s="67">
        <f>I10+I11+I12</f>
        <v>363.75</v>
      </c>
      <c r="E36" s="79"/>
      <c r="F36" s="29">
        <f t="shared" si="0"/>
        <v>0</v>
      </c>
    </row>
    <row r="37" spans="1:6" ht="24">
      <c r="A37" s="28"/>
      <c r="B37" s="25" t="s">
        <v>43</v>
      </c>
      <c r="C37" s="28" t="s">
        <v>42</v>
      </c>
      <c r="D37" s="67">
        <f>D36*20</f>
        <v>7275</v>
      </c>
      <c r="E37" s="79"/>
      <c r="F37" s="29">
        <f t="shared" si="0"/>
        <v>0</v>
      </c>
    </row>
    <row r="38" spans="1:6" ht="12">
      <c r="A38" s="28"/>
      <c r="B38" s="25" t="s">
        <v>44</v>
      </c>
      <c r="C38" s="28" t="s">
        <v>42</v>
      </c>
      <c r="D38" s="67">
        <f>I11</f>
        <v>172.5</v>
      </c>
      <c r="E38" s="79"/>
      <c r="F38" s="29">
        <f t="shared" si="0"/>
        <v>0</v>
      </c>
    </row>
    <row r="39" spans="1:6" ht="24">
      <c r="A39" s="28"/>
      <c r="B39" s="25" t="s">
        <v>45</v>
      </c>
      <c r="C39" s="28" t="s">
        <v>42</v>
      </c>
      <c r="D39" s="67">
        <f>I12</f>
        <v>63.75</v>
      </c>
      <c r="E39" s="79"/>
      <c r="F39" s="29">
        <f t="shared" si="0"/>
        <v>0</v>
      </c>
    </row>
    <row r="40" spans="1:6" ht="12">
      <c r="A40" s="28"/>
      <c r="B40" s="25" t="s">
        <v>46</v>
      </c>
      <c r="C40" s="28" t="s">
        <v>42</v>
      </c>
      <c r="D40" s="67">
        <f>I10</f>
        <v>127.5</v>
      </c>
      <c r="E40" s="79"/>
      <c r="F40" s="29">
        <f t="shared" si="0"/>
        <v>0</v>
      </c>
    </row>
    <row r="41" spans="1:6" s="38" customFormat="1" ht="15">
      <c r="A41" s="35"/>
      <c r="B41" s="36" t="s">
        <v>47</v>
      </c>
      <c r="C41" s="35"/>
      <c r="D41" s="66"/>
      <c r="E41" s="80"/>
      <c r="F41" s="37">
        <f>SUM(F42)</f>
        <v>0</v>
      </c>
    </row>
    <row r="42" spans="1:6" ht="24">
      <c r="A42" s="28"/>
      <c r="B42" s="25" t="s">
        <v>48</v>
      </c>
      <c r="C42" s="28" t="s">
        <v>42</v>
      </c>
      <c r="D42" s="67">
        <f>I24+I25+I30+I32</f>
        <v>27.23775</v>
      </c>
      <c r="E42" s="79"/>
      <c r="F42" s="29">
        <f t="shared" si="0"/>
        <v>0</v>
      </c>
    </row>
    <row r="43" spans="1:6" s="38" customFormat="1" ht="15">
      <c r="A43" s="35"/>
      <c r="B43" s="36" t="s">
        <v>65</v>
      </c>
      <c r="C43" s="35"/>
      <c r="D43" s="66"/>
      <c r="E43" s="80"/>
      <c r="F43" s="37">
        <f>SUM(F44:F50)</f>
        <v>0</v>
      </c>
    </row>
    <row r="44" spans="1:6" ht="13.5">
      <c r="A44" s="28"/>
      <c r="B44" s="39" t="s">
        <v>49</v>
      </c>
      <c r="C44" s="40" t="s">
        <v>50</v>
      </c>
      <c r="D44" s="41">
        <v>1</v>
      </c>
      <c r="E44" s="79"/>
      <c r="F44" s="29">
        <f t="shared" si="0"/>
        <v>0</v>
      </c>
    </row>
    <row r="45" spans="1:6" ht="13.5">
      <c r="A45" s="28"/>
      <c r="B45" s="42" t="s">
        <v>51</v>
      </c>
      <c r="C45" s="43"/>
      <c r="D45" s="41"/>
      <c r="E45" s="79"/>
      <c r="F45" s="29"/>
    </row>
    <row r="46" spans="1:6" ht="13.5">
      <c r="A46" s="28"/>
      <c r="B46" s="44" t="s">
        <v>52</v>
      </c>
      <c r="C46" s="45"/>
      <c r="D46" s="68" t="s">
        <v>53</v>
      </c>
      <c r="E46" s="79"/>
      <c r="F46" s="29"/>
    </row>
    <row r="47" spans="1:6" ht="15">
      <c r="A47" s="28"/>
      <c r="B47" s="39" t="s">
        <v>54</v>
      </c>
      <c r="C47" s="46" t="s">
        <v>50</v>
      </c>
      <c r="D47" s="47">
        <v>1</v>
      </c>
      <c r="E47" s="79"/>
      <c r="F47" s="29">
        <f>D47*E47</f>
        <v>0</v>
      </c>
    </row>
    <row r="48" spans="1:6" ht="13.5">
      <c r="A48" s="28"/>
      <c r="B48" s="48" t="s">
        <v>55</v>
      </c>
      <c r="C48" s="49"/>
      <c r="D48" s="69" t="s">
        <v>53</v>
      </c>
      <c r="E48" s="79"/>
      <c r="F48" s="29"/>
    </row>
    <row r="49" spans="1:6" ht="13.5">
      <c r="A49" s="28"/>
      <c r="B49" s="39" t="s">
        <v>83</v>
      </c>
      <c r="C49" s="40" t="s">
        <v>50</v>
      </c>
      <c r="D49" s="41">
        <v>1</v>
      </c>
      <c r="E49" s="79"/>
      <c r="F49" s="29">
        <f>D49*E49</f>
        <v>0</v>
      </c>
    </row>
    <row r="50" spans="1:6" ht="13.5">
      <c r="A50" s="28"/>
      <c r="B50" s="44" t="s">
        <v>84</v>
      </c>
      <c r="C50" s="43"/>
      <c r="D50" s="41"/>
      <c r="E50" s="79"/>
      <c r="F50" s="29"/>
    </row>
    <row r="51" spans="1:6" s="38" customFormat="1" ht="15">
      <c r="A51" s="35"/>
      <c r="B51" s="36" t="s">
        <v>56</v>
      </c>
      <c r="C51" s="35"/>
      <c r="D51" s="66"/>
      <c r="E51" s="80"/>
      <c r="F51" s="37">
        <f>SUM(F52)</f>
        <v>0</v>
      </c>
    </row>
    <row r="52" spans="1:6" ht="13.5">
      <c r="A52" s="28"/>
      <c r="B52" s="39" t="s">
        <v>56</v>
      </c>
      <c r="C52" s="40" t="s">
        <v>50</v>
      </c>
      <c r="D52" s="41">
        <v>1</v>
      </c>
      <c r="E52" s="79"/>
      <c r="F52" s="29">
        <f>D52*E52</f>
        <v>0</v>
      </c>
    </row>
    <row r="53" spans="1:6" ht="13.5">
      <c r="A53" s="28"/>
      <c r="B53" s="42" t="s">
        <v>57</v>
      </c>
      <c r="C53" s="43"/>
      <c r="D53" s="41"/>
      <c r="E53" s="79"/>
      <c r="F53" s="29"/>
    </row>
    <row r="54" spans="1:6" ht="13.5">
      <c r="A54" s="28"/>
      <c r="B54" s="44" t="s">
        <v>58</v>
      </c>
      <c r="C54" s="45"/>
      <c r="D54" s="68" t="s">
        <v>53</v>
      </c>
      <c r="E54" s="79"/>
      <c r="F54" s="29"/>
    </row>
    <row r="55" spans="1:6" s="38" customFormat="1" ht="15">
      <c r="A55" s="35"/>
      <c r="B55" s="36" t="s">
        <v>59</v>
      </c>
      <c r="C55" s="35"/>
      <c r="D55" s="66"/>
      <c r="E55" s="80"/>
      <c r="F55" s="37">
        <f>SUM(F56)</f>
        <v>0</v>
      </c>
    </row>
    <row r="56" spans="1:6" ht="13.5">
      <c r="A56" s="28"/>
      <c r="B56" s="39" t="s">
        <v>59</v>
      </c>
      <c r="C56" s="40" t="s">
        <v>50</v>
      </c>
      <c r="D56" s="41">
        <v>1</v>
      </c>
      <c r="E56" s="79"/>
      <c r="F56" s="29">
        <f>D56*E56</f>
        <v>0</v>
      </c>
    </row>
    <row r="57" spans="1:6" ht="13.5">
      <c r="A57" s="28"/>
      <c r="B57" s="42" t="s">
        <v>60</v>
      </c>
      <c r="C57" s="43"/>
      <c r="D57" s="41"/>
      <c r="E57" s="79"/>
      <c r="F57" s="29"/>
    </row>
    <row r="58" spans="1:6" ht="13.5">
      <c r="A58" s="28"/>
      <c r="B58" s="44" t="s">
        <v>61</v>
      </c>
      <c r="C58" s="45"/>
      <c r="D58" s="68" t="s">
        <v>53</v>
      </c>
      <c r="E58" s="79"/>
      <c r="F58" s="29"/>
    </row>
    <row r="59" spans="1:6" s="38" customFormat="1" ht="15">
      <c r="A59" s="35"/>
      <c r="B59" s="36" t="s">
        <v>62</v>
      </c>
      <c r="C59" s="35"/>
      <c r="D59" s="66"/>
      <c r="E59" s="80"/>
      <c r="F59" s="37">
        <f>SUM(F60)</f>
        <v>0</v>
      </c>
    </row>
    <row r="60" spans="1:6" ht="13.5">
      <c r="A60" s="28"/>
      <c r="B60" s="39" t="s">
        <v>62</v>
      </c>
      <c r="C60" s="40" t="s">
        <v>50</v>
      </c>
      <c r="D60" s="41">
        <v>1</v>
      </c>
      <c r="E60" s="79"/>
      <c r="F60" s="29">
        <f>D60*E60</f>
        <v>0</v>
      </c>
    </row>
    <row r="61" spans="1:6" ht="13.5">
      <c r="A61" s="28"/>
      <c r="B61" s="42" t="s">
        <v>63</v>
      </c>
      <c r="C61" s="43"/>
      <c r="D61" s="41"/>
      <c r="E61" s="79"/>
      <c r="F61" s="29"/>
    </row>
    <row r="62" spans="1:6" ht="13.5">
      <c r="A62" s="28"/>
      <c r="B62" s="44" t="s">
        <v>64</v>
      </c>
      <c r="C62" s="45"/>
      <c r="D62" s="68" t="s">
        <v>53</v>
      </c>
      <c r="E62" s="79"/>
      <c r="F62" s="29"/>
    </row>
  </sheetData>
  <sheetProtection password="CAA1" sheet="1"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Martin Ezr</cp:lastModifiedBy>
  <cp:lastPrinted>2017-08-21T14:20:27Z</cp:lastPrinted>
  <dcterms:created xsi:type="dcterms:W3CDTF">2017-08-11T11:29:34Z</dcterms:created>
  <dcterms:modified xsi:type="dcterms:W3CDTF">2017-08-21T14:40:51Z</dcterms:modified>
  <cp:category/>
  <cp:version/>
  <cp:contentType/>
  <cp:contentStatus/>
</cp:coreProperties>
</file>