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15" windowHeight="12180" activeTab="2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<sst xmlns="http://schemas.openxmlformats.org/spreadsheetml/2006/main" count="634" uniqueCount="320">
  <si>
    <t>KRYCÍ LIST ROZPOČTU</t>
  </si>
  <si>
    <t>Název stavby</t>
  </si>
  <si>
    <t>OPRAVA STŘECHY (její nižší levé části) ZŠ DR.M.TYRŠE</t>
  </si>
  <si>
    <t>JKSO</t>
  </si>
  <si>
    <t xml:space="preserve"> </t>
  </si>
  <si>
    <t>Kód stavby</t>
  </si>
  <si>
    <t>2017016</t>
  </si>
  <si>
    <t>Název objektu</t>
  </si>
  <si>
    <t>Stavební práce</t>
  </si>
  <si>
    <t>EČO</t>
  </si>
  <si>
    <t>Kód objektu</t>
  </si>
  <si>
    <t>2017016-1</t>
  </si>
  <si>
    <t>Název části</t>
  </si>
  <si>
    <t>Místo</t>
  </si>
  <si>
    <t>Mánesova 1526 ČESKÁ  LÍPA</t>
  </si>
  <si>
    <t>Kód části</t>
  </si>
  <si>
    <t>Název podčásti</t>
  </si>
  <si>
    <t>Kód podčásti</t>
  </si>
  <si>
    <t>IČO</t>
  </si>
  <si>
    <t>DIČ</t>
  </si>
  <si>
    <t>Objednatel</t>
  </si>
  <si>
    <t>Město  Česká Lípa Nám. T.G.Masaryka 1,Česká Lípa</t>
  </si>
  <si>
    <t>Projektant</t>
  </si>
  <si>
    <t xml:space="preserve">H 2 Projekce inženýring, projekce ZTI, Liberec </t>
  </si>
  <si>
    <t>Zhotovitel</t>
  </si>
  <si>
    <t>Rozpočet číslo</t>
  </si>
  <si>
    <t>Zpracoval</t>
  </si>
  <si>
    <t>Dne</t>
  </si>
  <si>
    <t>06.12.2017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</si>
  <si>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</si>
  <si>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</si>
  <si>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</si>
  <si>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</si>
  <si>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</si>
  <si>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</si>
  <si>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</si>
  <si>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</si>
  <si>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</si>
  <si>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</si>
  <si>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</si>
  <si>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</si>
  <si>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</si>
  <si>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</si>
  <si>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</si>
  <si>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</si>
  <si>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</si>
  <si>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</si>
  <si>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</si>
  <si>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</si>
  <si>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</si>
  <si>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</si>
  <si>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</si>
  <si>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</si>
  <si>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</si>
  <si>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</si>
  <si>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</si>
  <si>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</si>
  <si>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</si>
  <si>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</si>
  <si>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</si>
  <si>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</si>
  <si>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</si>
  <si>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</si>
  <si>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</si>
  <si>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</si>
  <si>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</si>
  <si>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</si>
  <si>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</si>
  <si>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</si>
  <si>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</si>
  <si>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</si>
  <si>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</si>
  <si>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</si>
  <si>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</si>
  <si>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</si>
  <si>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</si>
  <si>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</si>
  <si>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</si>
  <si>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</si>
  <si>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</si>
  <si>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</si>
  <si>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</si>
  <si>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</si>
  <si>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</si>
  <si>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</si>
  <si>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13.12.2017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</si>
  <si>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</si>
  <si>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</si>
  <si>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</si>
  <si>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</si>
  <si>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</si>
  <si>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</si>
  <si>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</si>
  <si>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</si>
  <si>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</si>
  <si>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</si>
  <si>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</si>
  <si>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</si>
  <si>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</si>
  <si>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</si>
  <si>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</si>
  <si>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</si>
  <si>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</si>
  <si>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</si>
  <si>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</si>
  <si>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</si>
  <si>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</si>
  <si>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</si>
  <si>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</si>
  <si>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6</t>
  </si>
  <si>
    <t>Úpravy povrchů</t>
  </si>
  <si>
    <t>1</t>
  </si>
  <si>
    <t>K</t>
  </si>
  <si>
    <t>014</t>
  </si>
  <si>
    <t>622454521</t>
  </si>
  <si>
    <t>Oprava napojení střechy na stěnu  VC omítkou vč barvení do odstínu stáv. fasády</t>
  </si>
  <si>
    <t>m2</t>
  </si>
  <si>
    <t>2</t>
  </si>
  <si>
    <t>9</t>
  </si>
  <si>
    <t>Ostatní konstrukce a práce-bourání</t>
  </si>
  <si>
    <t>003</t>
  </si>
  <si>
    <t>941211112</t>
  </si>
  <si>
    <t>Montáž lešení řadového rámového lehkého zatížení do 200 kg/m2 š do 0,9 m v do 25 m</t>
  </si>
  <si>
    <t>3</t>
  </si>
  <si>
    <t>941211211</t>
  </si>
  <si>
    <t>Příplatek k lešení řadovému rámovému lehkému š 0,9 m v do 25 m za první a ZKD den použití</t>
  </si>
  <si>
    <t>4</t>
  </si>
  <si>
    <t>941111812</t>
  </si>
  <si>
    <t>Demontáž lešení řadového trubkového lehkého s podlahami zatížení do 200 kg/m2 š do 0,9 m v do 25 m</t>
  </si>
  <si>
    <t>5</t>
  </si>
  <si>
    <t>944511111</t>
  </si>
  <si>
    <t>Montáž ochranné sítě z textilie z umělých vláken</t>
  </si>
  <si>
    <t>944511211</t>
  </si>
  <si>
    <t>Příplatek k ochranné síti za první a ZKD den použití</t>
  </si>
  <si>
    <t>7</t>
  </si>
  <si>
    <t>944611811</t>
  </si>
  <si>
    <t>Demontáž ochranné plachty z textilie z umělých vláken</t>
  </si>
  <si>
    <t>8</t>
  </si>
  <si>
    <t>944711113</t>
  </si>
  <si>
    <t>Montáž záchytné stříšky š do 2,5 m</t>
  </si>
  <si>
    <t>m</t>
  </si>
  <si>
    <t>944711211</t>
  </si>
  <si>
    <t>Příplatek k záchytné stříšce š do 1,5 m za první a ZKD den použití</t>
  </si>
  <si>
    <t>10</t>
  </si>
  <si>
    <t>944711813</t>
  </si>
  <si>
    <t>Demontáž záchytné stříšky š do 2,5 m</t>
  </si>
  <si>
    <t>11</t>
  </si>
  <si>
    <t>PK</t>
  </si>
  <si>
    <t>949101111</t>
  </si>
  <si>
    <t>Lešení pomocné pro objekty PS s lešeňovou podlahou v do 1,9 m zatížení do 150 kg/m2</t>
  </si>
  <si>
    <t>12</t>
  </si>
  <si>
    <t>949611112</t>
  </si>
  <si>
    <t>Montáž  a demontáž shozu suti v do 20 m</t>
  </si>
  <si>
    <t>13</t>
  </si>
  <si>
    <t>949611211</t>
  </si>
  <si>
    <t>Příplatek k shozu suti v do 20 m za první a ZKD den použití</t>
  </si>
  <si>
    <t>14</t>
  </si>
  <si>
    <t>013</t>
  </si>
  <si>
    <t>979081111</t>
  </si>
  <si>
    <t>Odvoz suti a vybouraných hmot na skládku do 1 km</t>
  </si>
  <si>
    <t>t</t>
  </si>
  <si>
    <t>15</t>
  </si>
  <si>
    <t>979081121</t>
  </si>
  <si>
    <t>Odvoz suti a vybouraných hmot na skládku ZKD 1 km přes 1 km</t>
  </si>
  <si>
    <t>16</t>
  </si>
  <si>
    <t>979098231</t>
  </si>
  <si>
    <t>Poplatek za uložení stavebního směsného odpadu na skládce (skládkovné)</t>
  </si>
  <si>
    <t>17</t>
  </si>
  <si>
    <t>979098211</t>
  </si>
  <si>
    <t>Poplatek za uložení stavebního dřevěného odpadu na skládce (skládkovné)</t>
  </si>
  <si>
    <t>18</t>
  </si>
  <si>
    <t>979098214</t>
  </si>
  <si>
    <t>Poplatek za uložení stavebního odpadu z izolačních hmot na skládce (skládkovné) - povlaková krytima</t>
  </si>
  <si>
    <t>99</t>
  </si>
  <si>
    <t>Přesun hmot</t>
  </si>
  <si>
    <t>19</t>
  </si>
  <si>
    <t>011</t>
  </si>
  <si>
    <t>998011003</t>
  </si>
  <si>
    <t>Přesun hmot pro budovy zděné výšky do 24 m</t>
  </si>
  <si>
    <t>Práce a dodávky PSV</t>
  </si>
  <si>
    <t>712</t>
  </si>
  <si>
    <t>Povlakové krytiny</t>
  </si>
  <si>
    <t>20</t>
  </si>
  <si>
    <t>712400836</t>
  </si>
  <si>
    <t>Odstranění povlakové krytiny střech do 30° z asfaltových šindelů</t>
  </si>
  <si>
    <t>21</t>
  </si>
  <si>
    <t>712990821</t>
  </si>
  <si>
    <t>Demontáž  podkladního souvrství asf. pás + geotextilie</t>
  </si>
  <si>
    <t>762</t>
  </si>
  <si>
    <t>Konstrukce tesařské</t>
  </si>
  <si>
    <t>22</t>
  </si>
  <si>
    <t>762101921</t>
  </si>
  <si>
    <t>Vyřezání pásu v hřebeni  2 x 170 mm</t>
  </si>
  <si>
    <t>23</t>
  </si>
  <si>
    <t>762341933</t>
  </si>
  <si>
    <t>Vyřezání části bednění střech z prken tl do 32 mm plochy jednotlivě přes 4 m2</t>
  </si>
  <si>
    <t>24</t>
  </si>
  <si>
    <t>762343912</t>
  </si>
  <si>
    <t xml:space="preserve">D + M  Zabednění otvorů ve střeše prkny po opravách  tl 24 mm vč větrání hřebene a opravy úžlabí </t>
  </si>
  <si>
    <t>25</t>
  </si>
  <si>
    <t>762332132</t>
  </si>
  <si>
    <t>Oprava vázaných kcí krovů pravidelných z hraněného řeziva  ze 40 %</t>
  </si>
  <si>
    <t>26</t>
  </si>
  <si>
    <t>M</t>
  </si>
  <si>
    <t>MAT</t>
  </si>
  <si>
    <t>605120110</t>
  </si>
  <si>
    <t>řezivo jehličnaté hranol jakost I nad 120 cm2</t>
  </si>
  <si>
    <t>m3</t>
  </si>
  <si>
    <t>27</t>
  </si>
  <si>
    <t>762342214</t>
  </si>
  <si>
    <t>Montáž laťování na střechách jednoduchých  osové vzdálenosti do 360 mm</t>
  </si>
  <si>
    <t>28</t>
  </si>
  <si>
    <t>605141130</t>
  </si>
  <si>
    <t>řezivo jehličnaté, střešní late ( kontralatě) impregnované  50 x 50 mm</t>
  </si>
  <si>
    <t>29</t>
  </si>
  <si>
    <t>762342441</t>
  </si>
  <si>
    <t>Montáž kontralatí na střechách  50 x 50 mm</t>
  </si>
  <si>
    <t>30</t>
  </si>
  <si>
    <t>31</t>
  </si>
  <si>
    <t>998762103</t>
  </si>
  <si>
    <t>Přesun hmot pro kce tesařské v objektech v do 24 m</t>
  </si>
  <si>
    <t>764</t>
  </si>
  <si>
    <t>Konstrukce klempířské</t>
  </si>
  <si>
    <t>32</t>
  </si>
  <si>
    <t>764332890</t>
  </si>
  <si>
    <t>Demontáž lemování zdí tvrdá krytina díly rš 1000 mm do 30°</t>
  </si>
  <si>
    <t>33</t>
  </si>
  <si>
    <t>764352802</t>
  </si>
  <si>
    <t xml:space="preserve">Demontáž žlab podokapní půlkruhový rovný </t>
  </si>
  <si>
    <t>34</t>
  </si>
  <si>
    <t>764454803</t>
  </si>
  <si>
    <t>Demontáž trouby kruhové  - svodu</t>
  </si>
  <si>
    <t>35</t>
  </si>
  <si>
    <t>764397832</t>
  </si>
  <si>
    <t>Demontáž sněhového zachytavače</t>
  </si>
  <si>
    <t>36</t>
  </si>
  <si>
    <t>764394821</t>
  </si>
  <si>
    <t>Demontáž podkladního  plechu</t>
  </si>
  <si>
    <t>37</t>
  </si>
  <si>
    <t>764322841</t>
  </si>
  <si>
    <t>Demontáž okapového plechu v krytině povlakové</t>
  </si>
  <si>
    <t>38</t>
  </si>
  <si>
    <t>764367800</t>
  </si>
  <si>
    <t>Demontáž střešního výlezu</t>
  </si>
  <si>
    <t>39</t>
  </si>
  <si>
    <t>764392851</t>
  </si>
  <si>
    <t xml:space="preserve">Demontáž střešnho úžlabí </t>
  </si>
  <si>
    <t>40</t>
  </si>
  <si>
    <t>764252501</t>
  </si>
  <si>
    <t>Žlab Zn-Ti podokapní půlkruhový rš 250 mm vel. 150 mm - K 01</t>
  </si>
  <si>
    <t>41</t>
  </si>
  <si>
    <t>764554504</t>
  </si>
  <si>
    <t>Odpadní trouby Zn-Ti kruhové průměr 125 mm - K 02</t>
  </si>
  <si>
    <t>42</t>
  </si>
  <si>
    <t>764731117</t>
  </si>
  <si>
    <t>Oplechování  úžlabí - K 05</t>
  </si>
  <si>
    <t>43</t>
  </si>
  <si>
    <t>764731115</t>
  </si>
  <si>
    <t>44</t>
  </si>
  <si>
    <t>764711112</t>
  </si>
  <si>
    <t>Oplechování okapního plechu r.š. 150 mm - K 03</t>
  </si>
  <si>
    <t>45</t>
  </si>
  <si>
    <t>764203156</t>
  </si>
  <si>
    <t>D + M  sněhového zachytávače na skládanou krytinu - K 06</t>
  </si>
  <si>
    <t>46</t>
  </si>
  <si>
    <t>764135011</t>
  </si>
  <si>
    <t>Montáž střešních výlezů 500 x 500 mm  a anténního prostupu - K 08 + K 10</t>
  </si>
  <si>
    <t>kus</t>
  </si>
  <si>
    <t>47</t>
  </si>
  <si>
    <t>591611520</t>
  </si>
  <si>
    <t>plastová anténní tvarovka - K 10</t>
  </si>
  <si>
    <t>48</t>
  </si>
  <si>
    <t>591611540</t>
  </si>
  <si>
    <t>výklopný výlez na střechu vč. oplechování  500 x 500 mm - K 08</t>
  </si>
  <si>
    <t>49</t>
  </si>
  <si>
    <t>998764103</t>
  </si>
  <si>
    <t>Přesun hmot pro konstrukce klempířské v objektech v do 24 m</t>
  </si>
  <si>
    <t>765</t>
  </si>
  <si>
    <t>Konstrukce pokrývačské</t>
  </si>
  <si>
    <t>50</t>
  </si>
  <si>
    <t>765313672</t>
  </si>
  <si>
    <t>51</t>
  </si>
  <si>
    <t>765321117</t>
  </si>
  <si>
    <t>Krytina vláknocementová šablona  jednoduchá střecha na laťování do 40°</t>
  </si>
  <si>
    <t>52</t>
  </si>
  <si>
    <t>765901169</t>
  </si>
  <si>
    <t>Zakrytí šikmých střech podstřešní hydroizolační folií  190 g/m2 nehořlavou</t>
  </si>
  <si>
    <t>53</t>
  </si>
  <si>
    <t>998765103</t>
  </si>
  <si>
    <t>Přesun hmot pro krytiny tvrdé v objektech v do 24 m</t>
  </si>
  <si>
    <t>783</t>
  </si>
  <si>
    <t>Dokončovací práce - nátěry</t>
  </si>
  <si>
    <t>54</t>
  </si>
  <si>
    <t>783783321</t>
  </si>
  <si>
    <t>Nátěry tesařských konstrukcí proti dřevokazným houbám, hmyzu a plísním sanační</t>
  </si>
  <si>
    <t>Práce a dodávky M</t>
  </si>
  <si>
    <t>21-M</t>
  </si>
  <si>
    <t>Elektromontáže</t>
  </si>
  <si>
    <t>55</t>
  </si>
  <si>
    <t>922</t>
  </si>
  <si>
    <t>220111728</t>
  </si>
  <si>
    <t>kpl</t>
  </si>
  <si>
    <t>000</t>
  </si>
  <si>
    <t>Vedlejší rozpočtové náklady</t>
  </si>
  <si>
    <t>VRN 1</t>
  </si>
  <si>
    <t>56</t>
  </si>
  <si>
    <t>sou</t>
  </si>
  <si>
    <t>039103000</t>
  </si>
  <si>
    <t>Ochranná plastová větrací mřížka jednoduchá - hřeben + okap</t>
  </si>
  <si>
    <t>Oplechování zdí rš 350 + 135 mm - K 04</t>
  </si>
  <si>
    <t>VRN</t>
  </si>
  <si>
    <t>Zařízení staveniště dle SoD čl. 2.5.2</t>
  </si>
  <si>
    <t>Revize a zkoušku dle SoD čl. 2.5.3</t>
  </si>
  <si>
    <t>Kompletační činnost dle SoD čl. 2.5.4</t>
  </si>
  <si>
    <t>Územní vlivyKoordinační činnost dle SoD čl. 2.5.5</t>
  </si>
  <si>
    <t>Pojištění stavby dle SoD čl. 2.5.6</t>
  </si>
  <si>
    <t>Provoz dalšího sbjketu dle SoD čl. 2.5.8</t>
  </si>
  <si>
    <t>Fotodokumentace prováděného díla dle SoD čl. 2.5.9</t>
  </si>
  <si>
    <t xml:space="preserve">Demontáž a zpětná montáž hromosvodu s doplněním prvků </t>
  </si>
  <si>
    <t>Dokumentace skutečného provedení dle SoD čl. 2.5.1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</si>
</sst>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_ ;\-#,##0.00\ 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166" fontId="2" fillId="7" borderId="0" xfId="0" applyNumberFormat="1" applyFont="1" applyFill="1" applyAlignment="1" applyProtection="1">
      <alignment horizontal="right" vertical="center"/>
      <protection locked="0"/>
    </xf>
    <xf numFmtId="166" fontId="20" fillId="7" borderId="0" xfId="0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33">
      <selection activeCell="E45" sqref="E45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 t="s">
        <v>14</v>
      </c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21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22</v>
      </c>
      <c r="C27" s="16"/>
      <c r="D27" s="16"/>
      <c r="E27" s="22" t="s">
        <v>23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24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25</v>
      </c>
      <c r="F30" s="16"/>
      <c r="G30" s="16" t="s">
        <v>26</v>
      </c>
      <c r="H30" s="16"/>
      <c r="I30" s="16"/>
      <c r="J30" s="16"/>
      <c r="K30" s="16"/>
      <c r="L30" s="16"/>
      <c r="M30" s="16"/>
      <c r="N30" s="16"/>
      <c r="O30" s="36" t="s">
        <v>27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3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38</v>
      </c>
      <c r="B37" s="65"/>
      <c r="C37" s="66" t="s">
        <v>39</v>
      </c>
      <c r="D37" s="67"/>
      <c r="E37" s="67"/>
      <c r="F37" s="68"/>
      <c r="G37" s="64" t="s">
        <v>40</v>
      </c>
      <c r="H37" s="69"/>
      <c r="I37" s="66" t="s">
        <v>41</v>
      </c>
      <c r="J37" s="67"/>
      <c r="K37" s="67"/>
      <c r="L37" s="64" t="s">
        <v>42</v>
      </c>
      <c r="M37" s="69"/>
      <c r="N37" s="66" t="s">
        <v>43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44</v>
      </c>
      <c r="C38" s="19"/>
      <c r="D38" s="72" t="s">
        <v>45</v>
      </c>
      <c r="E38" s="73">
        <f>SUMIF(Rozpocet!O5:O65535,8,Rozpocet!I5:I65535)</f>
        <v>0</v>
      </c>
      <c r="F38" s="74"/>
      <c r="G38" s="70">
        <v>8</v>
      </c>
      <c r="H38" s="75" t="s">
        <v>46</v>
      </c>
      <c r="I38" s="35"/>
      <c r="J38" s="76">
        <v>0</v>
      </c>
      <c r="K38" s="77"/>
      <c r="L38" s="70">
        <v>13</v>
      </c>
      <c r="M38" s="33" t="s">
        <v>47</v>
      </c>
      <c r="N38" s="38"/>
      <c r="O38" s="38"/>
      <c r="P38" s="78">
        <f>M49</f>
        <v>21</v>
      </c>
      <c r="Q38" s="79" t="s">
        <v>48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49</v>
      </c>
      <c r="E39" s="73">
        <f>SUMIF(Rozpocet!O10:O65536,4,Rozpocet!I10:I65536)</f>
        <v>0</v>
      </c>
      <c r="F39" s="74"/>
      <c r="G39" s="70">
        <v>9</v>
      </c>
      <c r="H39" s="16" t="s">
        <v>50</v>
      </c>
      <c r="I39" s="72"/>
      <c r="J39" s="76">
        <v>0</v>
      </c>
      <c r="K39" s="77"/>
      <c r="L39" s="70">
        <v>14</v>
      </c>
      <c r="M39" s="33" t="s">
        <v>51</v>
      </c>
      <c r="N39" s="38"/>
      <c r="O39" s="38"/>
      <c r="P39" s="78">
        <f>M49</f>
        <v>21</v>
      </c>
      <c r="Q39" s="79" t="s">
        <v>48</v>
      </c>
      <c r="R39" s="73">
        <v>0</v>
      </c>
      <c r="S39" s="74"/>
    </row>
    <row r="40" spans="1:19" ht="20.25" customHeight="1">
      <c r="A40" s="70">
        <v>3</v>
      </c>
      <c r="B40" s="71" t="s">
        <v>52</v>
      </c>
      <c r="C40" s="19"/>
      <c r="D40" s="72" t="s">
        <v>45</v>
      </c>
      <c r="E40" s="73">
        <f>SUMIF(Rozpocet!O11:O65536,32,Rozpocet!I11:I65536)</f>
        <v>0</v>
      </c>
      <c r="F40" s="74"/>
      <c r="G40" s="70">
        <v>10</v>
      </c>
      <c r="H40" s="75" t="s">
        <v>53</v>
      </c>
      <c r="I40" s="35"/>
      <c r="J40" s="76">
        <v>0</v>
      </c>
      <c r="K40" s="77"/>
      <c r="L40" s="70">
        <v>15</v>
      </c>
      <c r="M40" s="33" t="s">
        <v>54</v>
      </c>
      <c r="N40" s="38"/>
      <c r="O40" s="38"/>
      <c r="P40" s="78">
        <f>M49</f>
        <v>21</v>
      </c>
      <c r="Q40" s="79" t="s">
        <v>48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49</v>
      </c>
      <c r="E41" s="73">
        <f>SUMIF(Rozpocet!O12:O65536,16,Rozpocet!I12:I65536)+SUMIF(Rozpocet!O12:O65536,128,Rozpocet!I12:I65536)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55</v>
      </c>
      <c r="N41" s="38"/>
      <c r="O41" s="38"/>
      <c r="P41" s="78">
        <f>M49</f>
        <v>21</v>
      </c>
      <c r="Q41" s="79" t="s">
        <v>48</v>
      </c>
      <c r="R41" s="73">
        <v>0</v>
      </c>
      <c r="S41" s="74"/>
    </row>
    <row r="42" spans="1:19" ht="20.25" customHeight="1">
      <c r="A42" s="70">
        <v>5</v>
      </c>
      <c r="B42" s="71" t="s">
        <v>56</v>
      </c>
      <c r="C42" s="19"/>
      <c r="D42" s="72" t="s">
        <v>45</v>
      </c>
      <c r="E42" s="73">
        <f>SUMIF(Rozpocet!O13:O65536,256,Rozpocet!I13:I65536)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57</v>
      </c>
      <c r="N42" s="38"/>
      <c r="O42" s="38"/>
      <c r="P42" s="78">
        <f>M49</f>
        <v>21</v>
      </c>
      <c r="Q42" s="79" t="s">
        <v>48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49</v>
      </c>
      <c r="E43" s="73">
        <f>SUMIF(Rozpocet!O14:O65536,64,Rozpocet!I14:I65536)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58</v>
      </c>
      <c r="N43" s="38"/>
      <c r="O43" s="38"/>
      <c r="P43" s="38"/>
      <c r="Q43" s="35"/>
      <c r="R43" s="73">
        <f>SUMIF(Rozpocet!O14:O65536,1024,Rozpocet!I14:I65536)</f>
        <v>0</v>
      </c>
      <c r="S43" s="74"/>
    </row>
    <row r="44" spans="1:19" ht="20.25" customHeight="1">
      <c r="A44" s="70">
        <v>7</v>
      </c>
      <c r="B44" s="83" t="s">
        <v>59</v>
      </c>
      <c r="C44" s="38"/>
      <c r="D44" s="35"/>
      <c r="E44" s="84">
        <f>SUM(E38:E43)</f>
        <v>0</v>
      </c>
      <c r="F44" s="48"/>
      <c r="G44" s="70">
        <v>12</v>
      </c>
      <c r="H44" s="83" t="s">
        <v>60</v>
      </c>
      <c r="I44" s="35"/>
      <c r="J44" s="85">
        <f>SUM(J38:J41)</f>
        <v>0</v>
      </c>
      <c r="K44" s="86"/>
      <c r="L44" s="70">
        <v>19</v>
      </c>
      <c r="M44" s="71" t="s">
        <v>61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62</v>
      </c>
      <c r="C45" s="90"/>
      <c r="D45" s="91"/>
      <c r="E45" s="92">
        <f>SUMIF(Rozpocet!O14:O65536,512,Rozpocet!I14:I65536)</f>
        <v>0</v>
      </c>
      <c r="F45" s="44"/>
      <c r="G45" s="88">
        <v>21</v>
      </c>
      <c r="H45" s="89" t="s">
        <v>63</v>
      </c>
      <c r="I45" s="91"/>
      <c r="J45" s="93">
        <v>0</v>
      </c>
      <c r="K45" s="94">
        <f>M49</f>
        <v>21</v>
      </c>
      <c r="L45" s="88">
        <v>22</v>
      </c>
      <c r="M45" s="89" t="s">
        <v>64</v>
      </c>
      <c r="N45" s="90"/>
      <c r="O45" s="90"/>
      <c r="P45" s="90"/>
      <c r="Q45" s="91"/>
      <c r="R45" s="92">
        <f>SUMIF(Rozpocet!O14:O65536,"&lt;4",Rozpocet!I14:I65536)+SUMIF(Rozpocet!O14:O65536,"&gt;1024",Rozpocet!I14:I65536)</f>
        <v>0</v>
      </c>
      <c r="S45" s="44"/>
    </row>
    <row r="46" spans="1:19" ht="20.25" customHeight="1">
      <c r="A46" s="95" t="s">
        <v>22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65</v>
      </c>
      <c r="M46" s="51"/>
      <c r="N46" s="66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67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68</v>
      </c>
      <c r="B48" s="27"/>
      <c r="C48" s="27"/>
      <c r="D48" s="27"/>
      <c r="E48" s="27"/>
      <c r="F48" s="28"/>
      <c r="G48" s="100" t="s">
        <v>69</v>
      </c>
      <c r="H48" s="27"/>
      <c r="I48" s="27"/>
      <c r="J48" s="27"/>
      <c r="K48" s="27"/>
      <c r="L48" s="70">
        <v>24</v>
      </c>
      <c r="M48" s="101">
        <v>15</v>
      </c>
      <c r="N48" s="28" t="s">
        <v>48</v>
      </c>
      <c r="O48" s="102">
        <f>R47-O49</f>
        <v>0</v>
      </c>
      <c r="P48" s="38" t="s">
        <v>70</v>
      </c>
      <c r="Q48" s="35"/>
      <c r="R48" s="103">
        <f>ROUNDUP(O48*M48/100,1)</f>
        <v>0</v>
      </c>
      <c r="S48" s="104"/>
    </row>
    <row r="49" spans="1:19" ht="20.25" customHeight="1">
      <c r="A49" s="105" t="s">
        <v>20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21</v>
      </c>
      <c r="N49" s="35" t="s">
        <v>48</v>
      </c>
      <c r="O49" s="102">
        <f>ROUND(SUMIF(Rozpocet!N14:N65536,M49,Rozpocet!I14:I65536)+SUMIF(P38:P42,M49,R38:R42)+IF(K45=M49,J45,0),2)</f>
        <v>0</v>
      </c>
      <c r="P49" s="38" t="s">
        <v>70</v>
      </c>
      <c r="Q49" s="35"/>
      <c r="R49" s="73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71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68</v>
      </c>
      <c r="B51" s="27"/>
      <c r="C51" s="27"/>
      <c r="D51" s="27"/>
      <c r="E51" s="27"/>
      <c r="F51" s="28"/>
      <c r="G51" s="100" t="s">
        <v>69</v>
      </c>
      <c r="H51" s="27"/>
      <c r="I51" s="27"/>
      <c r="J51" s="27"/>
      <c r="K51" s="27"/>
      <c r="L51" s="64" t="s">
        <v>72</v>
      </c>
      <c r="M51" s="51"/>
      <c r="N51" s="66" t="s">
        <v>73</v>
      </c>
      <c r="O51" s="50"/>
      <c r="P51" s="50"/>
      <c r="Q51" s="50"/>
      <c r="R51" s="112"/>
      <c r="S51" s="53"/>
    </row>
    <row r="52" spans="1:19" ht="20.25" customHeight="1">
      <c r="A52" s="105" t="s">
        <v>24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74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75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68</v>
      </c>
      <c r="B54" s="43"/>
      <c r="C54" s="43"/>
      <c r="D54" s="43"/>
      <c r="E54" s="43"/>
      <c r="F54" s="114"/>
      <c r="G54" s="115" t="s">
        <v>69</v>
      </c>
      <c r="H54" s="43"/>
      <c r="I54" s="43"/>
      <c r="J54" s="43"/>
      <c r="K54" s="43"/>
      <c r="L54" s="88">
        <v>29</v>
      </c>
      <c r="M54" s="89" t="s">
        <v>76</v>
      </c>
      <c r="N54" s="90"/>
      <c r="O54" s="90"/>
      <c r="P54" s="90"/>
      <c r="Q54" s="91"/>
      <c r="R54" s="57">
        <v>0</v>
      </c>
      <c r="S54" s="116"/>
    </row>
  </sheetData>
  <sheetProtection password="D3D5" sheet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15" sqref="C15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7" t="s">
        <v>77</v>
      </c>
      <c r="B1" s="118"/>
      <c r="C1" s="118"/>
      <c r="D1" s="118"/>
      <c r="E1" s="118"/>
    </row>
    <row r="2" spans="1:5" ht="12" customHeight="1">
      <c r="A2" s="119" t="s">
        <v>78</v>
      </c>
      <c r="B2" s="120" t="str">
        <f>'Krycí list'!E5</f>
        <v>OPRAVA STŘECHY (její nižší levé části) ZŠ DR.M.TYRŠE</v>
      </c>
      <c r="C2" s="121"/>
      <c r="D2" s="121"/>
      <c r="E2" s="121"/>
    </row>
    <row r="3" spans="1:5" ht="12" customHeight="1">
      <c r="A3" s="119" t="s">
        <v>79</v>
      </c>
      <c r="B3" s="120" t="str">
        <f>'Krycí list'!E7</f>
        <v>Stavební práce</v>
      </c>
      <c r="C3" s="122"/>
      <c r="D3" s="120"/>
      <c r="E3" s="123"/>
    </row>
    <row r="4" spans="1:5" ht="12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81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82</v>
      </c>
      <c r="B7" s="120" t="str">
        <f>'Krycí list'!E26</f>
        <v>Město  Česká Lípa Nám. T.G.Masaryka 1,Česká Lípa</v>
      </c>
      <c r="C7" s="122"/>
      <c r="D7" s="120"/>
      <c r="E7" s="123"/>
    </row>
    <row r="8" spans="1:5" ht="12" customHeight="1">
      <c r="A8" s="120" t="s">
        <v>83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84</v>
      </c>
      <c r="B9" s="120" t="s">
        <v>85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86</v>
      </c>
      <c r="B11" s="125" t="s">
        <v>87</v>
      </c>
      <c r="C11" s="126" t="s">
        <v>88</v>
      </c>
      <c r="D11" s="127" t="s">
        <v>89</v>
      </c>
      <c r="E11" s="126" t="s">
        <v>90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0.782158</v>
      </c>
      <c r="E14" s="139">
        <f>Rozpocet!M14</f>
        <v>0</v>
      </c>
    </row>
    <row r="15" spans="1:5" s="135" customFormat="1" ht="12.75" customHeight="1">
      <c r="A15" s="140" t="str">
        <f>Rozpocet!D15</f>
        <v>6</v>
      </c>
      <c r="B15" s="141" t="str">
        <f>Rozpocet!E15</f>
        <v>Úpravy povrchů</v>
      </c>
      <c r="C15" s="142">
        <f>Rozpocet!I15</f>
        <v>0</v>
      </c>
      <c r="D15" s="143">
        <f>Rozpocet!K15</f>
        <v>0.782158</v>
      </c>
      <c r="E15" s="143">
        <f>Rozpocet!M15</f>
        <v>0</v>
      </c>
    </row>
    <row r="16" spans="1:5" s="135" customFormat="1" ht="12.75" customHeight="1">
      <c r="A16" s="140" t="str">
        <f>Rozpocet!D17</f>
        <v>9</v>
      </c>
      <c r="B16" s="141" t="str">
        <f>Rozpocet!E17</f>
        <v>Ostatní konstrukce a práce-bourání</v>
      </c>
      <c r="C16" s="142">
        <f>Rozpocet!I17</f>
        <v>0</v>
      </c>
      <c r="D16" s="143">
        <f>Rozpocet!K17</f>
        <v>0</v>
      </c>
      <c r="E16" s="143">
        <f>Rozpocet!M17</f>
        <v>0</v>
      </c>
    </row>
    <row r="17" spans="1:5" s="135" customFormat="1" ht="12.75" customHeight="1">
      <c r="A17" s="144" t="str">
        <f>Rozpocet!D35</f>
        <v>99</v>
      </c>
      <c r="B17" s="145" t="str">
        <f>Rozpocet!E35</f>
        <v>Přesun hmot</v>
      </c>
      <c r="C17" s="146">
        <f>Rozpocet!I35</f>
        <v>0</v>
      </c>
      <c r="D17" s="147">
        <f>Rozpocet!K35</f>
        <v>0</v>
      </c>
      <c r="E17" s="147">
        <f>Rozpocet!M35</f>
        <v>0</v>
      </c>
    </row>
    <row r="18" spans="1:5" s="135" customFormat="1" ht="12.75" customHeight="1">
      <c r="A18" s="136" t="str">
        <f>Rozpocet!D37</f>
        <v>PSV</v>
      </c>
      <c r="B18" s="137" t="str">
        <f>Rozpocet!E37</f>
        <v>Práce a dodávky PSV</v>
      </c>
      <c r="C18" s="138">
        <f>Rozpocet!I37</f>
        <v>0</v>
      </c>
      <c r="D18" s="139">
        <f>Rozpocet!K37</f>
        <v>11.933798309999998</v>
      </c>
      <c r="E18" s="139">
        <f>Rozpocet!M37</f>
        <v>10.966801000000002</v>
      </c>
    </row>
    <row r="19" spans="1:5" s="135" customFormat="1" ht="12.75" customHeight="1">
      <c r="A19" s="140" t="str">
        <f>Rozpocet!D38</f>
        <v>712</v>
      </c>
      <c r="B19" s="141" t="str">
        <f>Rozpocet!E38</f>
        <v>Povlakové krytiny</v>
      </c>
      <c r="C19" s="142">
        <f>Rozpocet!I38</f>
        <v>0</v>
      </c>
      <c r="D19" s="143">
        <f>Rozpocet!K38</f>
        <v>0</v>
      </c>
      <c r="E19" s="143">
        <f>Rozpocet!M38</f>
        <v>7.466000000000001</v>
      </c>
    </row>
    <row r="20" spans="1:5" s="135" customFormat="1" ht="12.75" customHeight="1">
      <c r="A20" s="140" t="str">
        <f>Rozpocet!D41</f>
        <v>762</v>
      </c>
      <c r="B20" s="141" t="str">
        <f>Rozpocet!E41</f>
        <v>Konstrukce tesařské</v>
      </c>
      <c r="C20" s="142">
        <f>Rozpocet!I41</f>
        <v>0</v>
      </c>
      <c r="D20" s="143">
        <f>Rozpocet!K41</f>
        <v>6.070926</v>
      </c>
      <c r="E20" s="143">
        <f>Rozpocet!M41</f>
        <v>2.5495400000000004</v>
      </c>
    </row>
    <row r="21" spans="1:5" s="135" customFormat="1" ht="12.75" customHeight="1">
      <c r="A21" s="140" t="str">
        <f>Rozpocet!D52</f>
        <v>764</v>
      </c>
      <c r="B21" s="141" t="str">
        <f>Rozpocet!E52</f>
        <v>Konstrukce klempířské</v>
      </c>
      <c r="C21" s="142">
        <f>Rozpocet!I52</f>
        <v>0</v>
      </c>
      <c r="D21" s="143">
        <f>Rozpocet!K52</f>
        <v>0.733147</v>
      </c>
      <c r="E21" s="143">
        <f>Rozpocet!M52</f>
        <v>0.9512610000000001</v>
      </c>
    </row>
    <row r="22" spans="1:5" s="135" customFormat="1" ht="12.75" customHeight="1">
      <c r="A22" s="140" t="str">
        <f>Rozpocet!D71</f>
        <v>765</v>
      </c>
      <c r="B22" s="141" t="str">
        <f>Rozpocet!E71</f>
        <v>Konstrukce pokrývačské</v>
      </c>
      <c r="C22" s="142">
        <f>Rozpocet!I71</f>
        <v>0</v>
      </c>
      <c r="D22" s="143">
        <f>Rozpocet!K71</f>
        <v>4.9582169</v>
      </c>
      <c r="E22" s="143">
        <f>Rozpocet!M71</f>
        <v>0</v>
      </c>
    </row>
    <row r="23" spans="1:5" s="135" customFormat="1" ht="12.75" customHeight="1">
      <c r="A23" s="140" t="str">
        <f>Rozpocet!D76</f>
        <v>783</v>
      </c>
      <c r="B23" s="141" t="str">
        <f>Rozpocet!E76</f>
        <v>Dokončovací práce - nátěry</v>
      </c>
      <c r="C23" s="142">
        <f>Rozpocet!I76</f>
        <v>0</v>
      </c>
      <c r="D23" s="143">
        <f>Rozpocet!K76</f>
        <v>0.17150841000000003</v>
      </c>
      <c r="E23" s="143">
        <f>Rozpocet!M76</f>
        <v>0</v>
      </c>
    </row>
    <row r="24" spans="1:5" s="135" customFormat="1" ht="12.75" customHeight="1">
      <c r="A24" s="136" t="str">
        <f>Rozpocet!D78</f>
        <v>M</v>
      </c>
      <c r="B24" s="137" t="str">
        <f>Rozpocet!E78</f>
        <v>Práce a dodávky M</v>
      </c>
      <c r="C24" s="138">
        <f>Rozpocet!I78</f>
        <v>0</v>
      </c>
      <c r="D24" s="139">
        <f>Rozpocet!K78</f>
        <v>0</v>
      </c>
      <c r="E24" s="139">
        <f>Rozpocet!M78</f>
        <v>0</v>
      </c>
    </row>
    <row r="25" spans="1:5" s="135" customFormat="1" ht="12.75" customHeight="1">
      <c r="A25" s="140" t="str">
        <f>Rozpocet!D79</f>
        <v>21-M</v>
      </c>
      <c r="B25" s="141" t="str">
        <f>Rozpocet!E79</f>
        <v>Elektromontáže</v>
      </c>
      <c r="C25" s="142">
        <f>Rozpocet!I79</f>
        <v>0</v>
      </c>
      <c r="D25" s="143">
        <f>Rozpocet!K79</f>
        <v>0</v>
      </c>
      <c r="E25" s="143">
        <f>Rozpocet!M79</f>
        <v>0</v>
      </c>
    </row>
    <row r="26" spans="1:5" s="135" customFormat="1" ht="12.75" customHeight="1">
      <c r="A26" s="136" t="str">
        <f>Rozpocet!D81</f>
        <v>000</v>
      </c>
      <c r="B26" s="137" t="str">
        <f>Rozpocet!E81</f>
        <v>Vedlejší rozpočtové náklady</v>
      </c>
      <c r="C26" s="138">
        <f>Rozpocet!I81</f>
        <v>0</v>
      </c>
      <c r="D26" s="139" t="e">
        <f>Rozpocet!K81</f>
        <v>#REF!</v>
      </c>
      <c r="E26" s="139" t="e">
        <f>Rozpocet!M81</f>
        <v>#REF!</v>
      </c>
    </row>
    <row r="27" spans="1:5" s="135" customFormat="1" ht="12.75" customHeight="1">
      <c r="A27" s="140" t="str">
        <f>Rozpocet!D82</f>
        <v>VRN 1</v>
      </c>
      <c r="B27" s="141" t="str">
        <f>Rozpocet!E82</f>
        <v>VRN</v>
      </c>
      <c r="C27" s="142">
        <f>Rozpocet!I82</f>
        <v>0</v>
      </c>
      <c r="D27" s="143">
        <f>Rozpocet!K82</f>
        <v>0</v>
      </c>
      <c r="E27" s="143">
        <f>Rozpocet!M82</f>
        <v>0</v>
      </c>
    </row>
    <row r="28" spans="1:5" s="135" customFormat="1" ht="12.75" customHeight="1">
      <c r="A28" s="140"/>
      <c r="B28" s="141"/>
      <c r="C28" s="142"/>
      <c r="D28" s="143"/>
      <c r="E28" s="143"/>
    </row>
    <row r="29" spans="2:5" s="148" customFormat="1" ht="12.75" customHeight="1">
      <c r="B29" s="149" t="s">
        <v>91</v>
      </c>
      <c r="C29" s="150">
        <f>C26+C24+C18+C14</f>
        <v>0</v>
      </c>
      <c r="D29" s="151" t="e">
        <f>Rozpocet!K91</f>
        <v>#REF!</v>
      </c>
      <c r="E29" s="151" t="e">
        <f>Rozpocet!M91</f>
        <v>#REF!</v>
      </c>
    </row>
  </sheetData>
  <sheetProtection password="D3D5" sheet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zoomScalePageLayoutView="0" workbookViewId="0" topLeftCell="D1">
      <pane ySplit="13" topLeftCell="A71" activePane="bottomLeft" state="frozen"/>
      <selection pane="topLeft" activeCell="A1" sqref="A1"/>
      <selection pane="bottomLeft" activeCell="H83" sqref="H83:H90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9.7109375" style="1" customWidth="1"/>
    <col min="15" max="15" width="5.00390625" style="1" hidden="1" customWidth="1"/>
    <col min="16" max="16" width="10.57421875" style="1" hidden="1" customWidth="1"/>
    <col min="17" max="16384" width="9.140625" style="1" customWidth="1"/>
  </cols>
  <sheetData>
    <row r="1" spans="1:16" ht="18" customHeight="1">
      <c r="A1" s="117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</row>
    <row r="2" spans="1:16" ht="11.25" customHeight="1">
      <c r="A2" s="119" t="s">
        <v>78</v>
      </c>
      <c r="B2" s="120"/>
      <c r="C2" s="120" t="str">
        <f>'Krycí list'!E5</f>
        <v>OPRAVA STŘECHY (její nižší levé části) ZŠ DR.M.TYRŠE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</row>
    <row r="3" spans="1:16" ht="11.25" customHeight="1">
      <c r="A3" s="119" t="s">
        <v>79</v>
      </c>
      <c r="B3" s="120"/>
      <c r="C3" s="120" t="str">
        <f>'Krycí list'!E7</f>
        <v>Stavební práce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</row>
    <row r="4" spans="1:16" ht="11.2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</row>
    <row r="5" spans="1:16" ht="11.25" customHeight="1">
      <c r="A5" s="120" t="s">
        <v>93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</row>
    <row r="7" spans="1:16" ht="11.25" customHeight="1">
      <c r="A7" s="120" t="s">
        <v>82</v>
      </c>
      <c r="B7" s="120"/>
      <c r="C7" s="120" t="str">
        <f>'Krycí list'!E26</f>
        <v>Město  Česká Lípa Nám. T.G.Masaryka 1,Česká Lípa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</row>
    <row r="8" spans="1:16" ht="11.25" customHeight="1">
      <c r="A8" s="120" t="s">
        <v>83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</row>
    <row r="9" spans="1:16" ht="11.25" customHeight="1">
      <c r="A9" s="120" t="s">
        <v>84</v>
      </c>
      <c r="B9" s="120"/>
      <c r="C9" s="120" t="s">
        <v>85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</row>
    <row r="10" spans="1:16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</row>
    <row r="11" spans="1:16" ht="21.75" customHeight="1">
      <c r="A11" s="124" t="s">
        <v>94</v>
      </c>
      <c r="B11" s="125" t="s">
        <v>95</v>
      </c>
      <c r="C11" s="125" t="s">
        <v>96</v>
      </c>
      <c r="D11" s="125" t="s">
        <v>97</v>
      </c>
      <c r="E11" s="125" t="s">
        <v>87</v>
      </c>
      <c r="F11" s="125" t="s">
        <v>98</v>
      </c>
      <c r="G11" s="125" t="s">
        <v>99</v>
      </c>
      <c r="H11" s="125" t="s">
        <v>100</v>
      </c>
      <c r="I11" s="125" t="s">
        <v>88</v>
      </c>
      <c r="J11" s="125" t="s">
        <v>101</v>
      </c>
      <c r="K11" s="125" t="s">
        <v>89</v>
      </c>
      <c r="L11" s="125" t="s">
        <v>102</v>
      </c>
      <c r="M11" s="125" t="s">
        <v>103</v>
      </c>
      <c r="N11" s="126" t="s">
        <v>104</v>
      </c>
      <c r="O11" s="154" t="s">
        <v>105</v>
      </c>
      <c r="P11" s="155" t="s">
        <v>106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6">
        <v>11</v>
      </c>
      <c r="P12" s="157">
        <v>12</v>
      </c>
    </row>
    <row r="13" spans="1:16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8"/>
    </row>
    <row r="14" spans="1:16" s="135" customFormat="1" ht="12.75" customHeight="1">
      <c r="A14" s="159"/>
      <c r="B14" s="160" t="s">
        <v>65</v>
      </c>
      <c r="C14" s="159"/>
      <c r="D14" s="159" t="s">
        <v>44</v>
      </c>
      <c r="E14" s="159" t="s">
        <v>107</v>
      </c>
      <c r="F14" s="159"/>
      <c r="G14" s="159"/>
      <c r="H14" s="159"/>
      <c r="I14" s="161">
        <f>I15+I17</f>
        <v>0</v>
      </c>
      <c r="J14" s="159"/>
      <c r="K14" s="162">
        <f>K15+K17</f>
        <v>0.782158</v>
      </c>
      <c r="L14" s="159"/>
      <c r="M14" s="162">
        <f>M15+M17</f>
        <v>0</v>
      </c>
      <c r="N14" s="159"/>
      <c r="P14" s="137" t="s">
        <v>108</v>
      </c>
    </row>
    <row r="15" spans="2:16" s="135" customFormat="1" ht="12.75" customHeight="1">
      <c r="B15" s="140" t="s">
        <v>65</v>
      </c>
      <c r="D15" s="141" t="s">
        <v>109</v>
      </c>
      <c r="E15" s="141" t="s">
        <v>110</v>
      </c>
      <c r="I15" s="142">
        <f>I16</f>
        <v>0</v>
      </c>
      <c r="K15" s="143">
        <f>K16</f>
        <v>0.782158</v>
      </c>
      <c r="M15" s="143">
        <f>M16</f>
        <v>0</v>
      </c>
      <c r="P15" s="141" t="s">
        <v>111</v>
      </c>
    </row>
    <row r="16" spans="1:16" s="16" customFormat="1" ht="24" customHeight="1">
      <c r="A16" s="163" t="s">
        <v>111</v>
      </c>
      <c r="B16" s="163" t="s">
        <v>112</v>
      </c>
      <c r="C16" s="163" t="s">
        <v>113</v>
      </c>
      <c r="D16" s="16" t="s">
        <v>114</v>
      </c>
      <c r="E16" s="164" t="s">
        <v>115</v>
      </c>
      <c r="F16" s="163" t="s">
        <v>116</v>
      </c>
      <c r="G16" s="165">
        <v>13.4</v>
      </c>
      <c r="H16" s="179"/>
      <c r="I16" s="166">
        <f>ROUND(G16*H16,2)</f>
        <v>0</v>
      </c>
      <c r="J16" s="167">
        <v>0.05837</v>
      </c>
      <c r="K16" s="165">
        <f>G16*J16</f>
        <v>0.782158</v>
      </c>
      <c r="L16" s="167">
        <v>0</v>
      </c>
      <c r="M16" s="165">
        <f>G16*L16</f>
        <v>0</v>
      </c>
      <c r="N16" s="168">
        <v>21</v>
      </c>
      <c r="O16" s="169">
        <v>4</v>
      </c>
      <c r="P16" s="16" t="s">
        <v>117</v>
      </c>
    </row>
    <row r="17" spans="2:16" s="135" customFormat="1" ht="12.75" customHeight="1">
      <c r="B17" s="140" t="s">
        <v>65</v>
      </c>
      <c r="D17" s="141" t="s">
        <v>118</v>
      </c>
      <c r="E17" s="141" t="s">
        <v>119</v>
      </c>
      <c r="H17" s="178"/>
      <c r="I17" s="142">
        <f>I18+SUM(I19:I35)</f>
        <v>0</v>
      </c>
      <c r="K17" s="143">
        <f>K18+SUM(K19:K35)</f>
        <v>0</v>
      </c>
      <c r="M17" s="143">
        <f>M18+SUM(M19:M35)</f>
        <v>0</v>
      </c>
      <c r="P17" s="141" t="s">
        <v>111</v>
      </c>
    </row>
    <row r="18" spans="1:16" s="16" customFormat="1" ht="24" customHeight="1">
      <c r="A18" s="163" t="s">
        <v>117</v>
      </c>
      <c r="B18" s="163" t="s">
        <v>112</v>
      </c>
      <c r="C18" s="163" t="s">
        <v>120</v>
      </c>
      <c r="D18" s="16" t="s">
        <v>121</v>
      </c>
      <c r="E18" s="164" t="s">
        <v>122</v>
      </c>
      <c r="F18" s="163" t="s">
        <v>116</v>
      </c>
      <c r="G18" s="165">
        <v>972.86</v>
      </c>
      <c r="H18" s="179"/>
      <c r="I18" s="166">
        <f aca="true" t="shared" si="0" ref="I18:I34">ROUND(G18*H18,2)</f>
        <v>0</v>
      </c>
      <c r="J18" s="167">
        <v>0</v>
      </c>
      <c r="K18" s="165">
        <f aca="true" t="shared" si="1" ref="K18:K34">G18*J18</f>
        <v>0</v>
      </c>
      <c r="L18" s="167">
        <v>0</v>
      </c>
      <c r="M18" s="165">
        <f aca="true" t="shared" si="2" ref="M18:M34">G18*L18</f>
        <v>0</v>
      </c>
      <c r="N18" s="168">
        <v>21</v>
      </c>
      <c r="O18" s="169">
        <v>4</v>
      </c>
      <c r="P18" s="16" t="s">
        <v>117</v>
      </c>
    </row>
    <row r="19" spans="1:16" s="16" customFormat="1" ht="24" customHeight="1">
      <c r="A19" s="163" t="s">
        <v>123</v>
      </c>
      <c r="B19" s="163" t="s">
        <v>112</v>
      </c>
      <c r="C19" s="163" t="s">
        <v>120</v>
      </c>
      <c r="D19" s="16" t="s">
        <v>124</v>
      </c>
      <c r="E19" s="164" t="s">
        <v>125</v>
      </c>
      <c r="F19" s="163" t="s">
        <v>116</v>
      </c>
      <c r="G19" s="165">
        <v>58371.6</v>
      </c>
      <c r="H19" s="179"/>
      <c r="I19" s="166">
        <f t="shared" si="0"/>
        <v>0</v>
      </c>
      <c r="J19" s="167">
        <v>0</v>
      </c>
      <c r="K19" s="165">
        <f t="shared" si="1"/>
        <v>0</v>
      </c>
      <c r="L19" s="167">
        <v>0</v>
      </c>
      <c r="M19" s="165">
        <f t="shared" si="2"/>
        <v>0</v>
      </c>
      <c r="N19" s="168">
        <v>21</v>
      </c>
      <c r="O19" s="169">
        <v>4</v>
      </c>
      <c r="P19" s="16" t="s">
        <v>117</v>
      </c>
    </row>
    <row r="20" spans="1:16" s="16" customFormat="1" ht="24" customHeight="1">
      <c r="A20" s="163" t="s">
        <v>126</v>
      </c>
      <c r="B20" s="163" t="s">
        <v>112</v>
      </c>
      <c r="C20" s="163" t="s">
        <v>120</v>
      </c>
      <c r="D20" s="16" t="s">
        <v>127</v>
      </c>
      <c r="E20" s="164" t="s">
        <v>128</v>
      </c>
      <c r="F20" s="163" t="s">
        <v>116</v>
      </c>
      <c r="G20" s="165">
        <v>972.86</v>
      </c>
      <c r="H20" s="179"/>
      <c r="I20" s="166">
        <f t="shared" si="0"/>
        <v>0</v>
      </c>
      <c r="J20" s="167">
        <v>0</v>
      </c>
      <c r="K20" s="165">
        <f t="shared" si="1"/>
        <v>0</v>
      </c>
      <c r="L20" s="167">
        <v>0</v>
      </c>
      <c r="M20" s="165">
        <f t="shared" si="2"/>
        <v>0</v>
      </c>
      <c r="N20" s="168">
        <v>21</v>
      </c>
      <c r="O20" s="169">
        <v>4</v>
      </c>
      <c r="P20" s="16" t="s">
        <v>117</v>
      </c>
    </row>
    <row r="21" spans="1:16" s="16" customFormat="1" ht="13.5" customHeight="1">
      <c r="A21" s="163" t="s">
        <v>129</v>
      </c>
      <c r="B21" s="163" t="s">
        <v>112</v>
      </c>
      <c r="C21" s="163" t="s">
        <v>120</v>
      </c>
      <c r="D21" s="16" t="s">
        <v>130</v>
      </c>
      <c r="E21" s="164" t="s">
        <v>131</v>
      </c>
      <c r="F21" s="163" t="s">
        <v>116</v>
      </c>
      <c r="G21" s="165">
        <v>972.86</v>
      </c>
      <c r="H21" s="179"/>
      <c r="I21" s="166">
        <f t="shared" si="0"/>
        <v>0</v>
      </c>
      <c r="J21" s="167">
        <v>0</v>
      </c>
      <c r="K21" s="165">
        <f t="shared" si="1"/>
        <v>0</v>
      </c>
      <c r="L21" s="167">
        <v>0</v>
      </c>
      <c r="M21" s="165">
        <f t="shared" si="2"/>
        <v>0</v>
      </c>
      <c r="N21" s="168">
        <v>21</v>
      </c>
      <c r="O21" s="169">
        <v>4</v>
      </c>
      <c r="P21" s="16" t="s">
        <v>117</v>
      </c>
    </row>
    <row r="22" spans="1:16" s="16" customFormat="1" ht="13.5" customHeight="1">
      <c r="A22" s="163" t="s">
        <v>109</v>
      </c>
      <c r="B22" s="163" t="s">
        <v>112</v>
      </c>
      <c r="C22" s="163" t="s">
        <v>120</v>
      </c>
      <c r="D22" s="16" t="s">
        <v>132</v>
      </c>
      <c r="E22" s="164" t="s">
        <v>133</v>
      </c>
      <c r="F22" s="163" t="s">
        <v>116</v>
      </c>
      <c r="G22" s="165">
        <v>58371.6</v>
      </c>
      <c r="H22" s="179"/>
      <c r="I22" s="166">
        <f t="shared" si="0"/>
        <v>0</v>
      </c>
      <c r="J22" s="167">
        <v>0</v>
      </c>
      <c r="K22" s="165">
        <f t="shared" si="1"/>
        <v>0</v>
      </c>
      <c r="L22" s="167">
        <v>0</v>
      </c>
      <c r="M22" s="165">
        <f t="shared" si="2"/>
        <v>0</v>
      </c>
      <c r="N22" s="168">
        <v>21</v>
      </c>
      <c r="O22" s="169">
        <v>4</v>
      </c>
      <c r="P22" s="16" t="s">
        <v>117</v>
      </c>
    </row>
    <row r="23" spans="1:16" s="16" customFormat="1" ht="13.5" customHeight="1">
      <c r="A23" s="163" t="s">
        <v>134</v>
      </c>
      <c r="B23" s="163" t="s">
        <v>112</v>
      </c>
      <c r="C23" s="163" t="s">
        <v>120</v>
      </c>
      <c r="D23" s="16" t="s">
        <v>135</v>
      </c>
      <c r="E23" s="164" t="s">
        <v>136</v>
      </c>
      <c r="F23" s="163" t="s">
        <v>116</v>
      </c>
      <c r="G23" s="165">
        <v>972.86</v>
      </c>
      <c r="H23" s="179"/>
      <c r="I23" s="166">
        <f t="shared" si="0"/>
        <v>0</v>
      </c>
      <c r="J23" s="167">
        <v>0</v>
      </c>
      <c r="K23" s="165">
        <f t="shared" si="1"/>
        <v>0</v>
      </c>
      <c r="L23" s="167">
        <v>0</v>
      </c>
      <c r="M23" s="165">
        <f t="shared" si="2"/>
        <v>0</v>
      </c>
      <c r="N23" s="168">
        <v>21</v>
      </c>
      <c r="O23" s="169">
        <v>4</v>
      </c>
      <c r="P23" s="16" t="s">
        <v>117</v>
      </c>
    </row>
    <row r="24" spans="1:16" s="16" customFormat="1" ht="13.5" customHeight="1">
      <c r="A24" s="163" t="s">
        <v>137</v>
      </c>
      <c r="B24" s="163" t="s">
        <v>112</v>
      </c>
      <c r="C24" s="163" t="s">
        <v>120</v>
      </c>
      <c r="D24" s="16" t="s">
        <v>138</v>
      </c>
      <c r="E24" s="164" t="s">
        <v>139</v>
      </c>
      <c r="F24" s="163" t="s">
        <v>140</v>
      </c>
      <c r="G24" s="165">
        <v>10</v>
      </c>
      <c r="H24" s="179"/>
      <c r="I24" s="166">
        <f t="shared" si="0"/>
        <v>0</v>
      </c>
      <c r="J24" s="167">
        <v>0</v>
      </c>
      <c r="K24" s="165">
        <f t="shared" si="1"/>
        <v>0</v>
      </c>
      <c r="L24" s="167">
        <v>0</v>
      </c>
      <c r="M24" s="165">
        <f t="shared" si="2"/>
        <v>0</v>
      </c>
      <c r="N24" s="168">
        <v>21</v>
      </c>
      <c r="O24" s="169">
        <v>4</v>
      </c>
      <c r="P24" s="16" t="s">
        <v>117</v>
      </c>
    </row>
    <row r="25" spans="1:16" s="16" customFormat="1" ht="13.5" customHeight="1">
      <c r="A25" s="163" t="s">
        <v>118</v>
      </c>
      <c r="B25" s="163" t="s">
        <v>112</v>
      </c>
      <c r="C25" s="163" t="s">
        <v>120</v>
      </c>
      <c r="D25" s="16" t="s">
        <v>141</v>
      </c>
      <c r="E25" s="164" t="s">
        <v>142</v>
      </c>
      <c r="F25" s="163" t="s">
        <v>140</v>
      </c>
      <c r="G25" s="165">
        <v>600</v>
      </c>
      <c r="H25" s="179"/>
      <c r="I25" s="166">
        <f t="shared" si="0"/>
        <v>0</v>
      </c>
      <c r="J25" s="167">
        <v>0</v>
      </c>
      <c r="K25" s="165">
        <f t="shared" si="1"/>
        <v>0</v>
      </c>
      <c r="L25" s="167">
        <v>0</v>
      </c>
      <c r="M25" s="165">
        <f t="shared" si="2"/>
        <v>0</v>
      </c>
      <c r="N25" s="168">
        <v>21</v>
      </c>
      <c r="O25" s="169">
        <v>4</v>
      </c>
      <c r="P25" s="16" t="s">
        <v>117</v>
      </c>
    </row>
    <row r="26" spans="1:16" s="16" customFormat="1" ht="13.5" customHeight="1">
      <c r="A26" s="163" t="s">
        <v>143</v>
      </c>
      <c r="B26" s="163" t="s">
        <v>112</v>
      </c>
      <c r="C26" s="163" t="s">
        <v>120</v>
      </c>
      <c r="D26" s="16" t="s">
        <v>144</v>
      </c>
      <c r="E26" s="164" t="s">
        <v>145</v>
      </c>
      <c r="F26" s="163" t="s">
        <v>140</v>
      </c>
      <c r="G26" s="165">
        <v>10</v>
      </c>
      <c r="H26" s="179"/>
      <c r="I26" s="166">
        <f t="shared" si="0"/>
        <v>0</v>
      </c>
      <c r="J26" s="167">
        <v>0</v>
      </c>
      <c r="K26" s="165">
        <f t="shared" si="1"/>
        <v>0</v>
      </c>
      <c r="L26" s="167">
        <v>0</v>
      </c>
      <c r="M26" s="165">
        <f t="shared" si="2"/>
        <v>0</v>
      </c>
      <c r="N26" s="168">
        <v>21</v>
      </c>
      <c r="O26" s="169">
        <v>4</v>
      </c>
      <c r="P26" s="16" t="s">
        <v>117</v>
      </c>
    </row>
    <row r="27" spans="1:16" s="16" customFormat="1" ht="24" customHeight="1">
      <c r="A27" s="163" t="s">
        <v>146</v>
      </c>
      <c r="B27" s="163" t="s">
        <v>112</v>
      </c>
      <c r="C27" s="163" t="s">
        <v>147</v>
      </c>
      <c r="D27" s="16" t="s">
        <v>148</v>
      </c>
      <c r="E27" s="164" t="s">
        <v>149</v>
      </c>
      <c r="F27" s="163" t="s">
        <v>116</v>
      </c>
      <c r="G27" s="165">
        <v>5</v>
      </c>
      <c r="H27" s="179"/>
      <c r="I27" s="166">
        <f t="shared" si="0"/>
        <v>0</v>
      </c>
      <c r="J27" s="167">
        <v>0</v>
      </c>
      <c r="K27" s="165">
        <f t="shared" si="1"/>
        <v>0</v>
      </c>
      <c r="L27" s="167">
        <v>0</v>
      </c>
      <c r="M27" s="165">
        <f t="shared" si="2"/>
        <v>0</v>
      </c>
      <c r="N27" s="168">
        <v>21</v>
      </c>
      <c r="O27" s="169">
        <v>4</v>
      </c>
      <c r="P27" s="16" t="s">
        <v>117</v>
      </c>
    </row>
    <row r="28" spans="1:16" s="16" customFormat="1" ht="13.5" customHeight="1">
      <c r="A28" s="163" t="s">
        <v>150</v>
      </c>
      <c r="B28" s="163" t="s">
        <v>112</v>
      </c>
      <c r="C28" s="163" t="s">
        <v>120</v>
      </c>
      <c r="D28" s="16" t="s">
        <v>151</v>
      </c>
      <c r="E28" s="164" t="s">
        <v>152</v>
      </c>
      <c r="F28" s="163" t="s">
        <v>140</v>
      </c>
      <c r="G28" s="165">
        <v>14</v>
      </c>
      <c r="H28" s="179"/>
      <c r="I28" s="166">
        <f t="shared" si="0"/>
        <v>0</v>
      </c>
      <c r="J28" s="167">
        <v>0</v>
      </c>
      <c r="K28" s="165">
        <f t="shared" si="1"/>
        <v>0</v>
      </c>
      <c r="L28" s="167">
        <v>0</v>
      </c>
      <c r="M28" s="165">
        <f t="shared" si="2"/>
        <v>0</v>
      </c>
      <c r="N28" s="168">
        <v>21</v>
      </c>
      <c r="O28" s="169">
        <v>4</v>
      </c>
      <c r="P28" s="16" t="s">
        <v>117</v>
      </c>
    </row>
    <row r="29" spans="1:16" s="16" customFormat="1" ht="13.5" customHeight="1">
      <c r="A29" s="163" t="s">
        <v>153</v>
      </c>
      <c r="B29" s="163" t="s">
        <v>112</v>
      </c>
      <c r="C29" s="163" t="s">
        <v>120</v>
      </c>
      <c r="D29" s="16" t="s">
        <v>154</v>
      </c>
      <c r="E29" s="164" t="s">
        <v>155</v>
      </c>
      <c r="F29" s="163" t="s">
        <v>140</v>
      </c>
      <c r="G29" s="165">
        <v>840</v>
      </c>
      <c r="H29" s="179"/>
      <c r="I29" s="166">
        <f t="shared" si="0"/>
        <v>0</v>
      </c>
      <c r="J29" s="167">
        <v>0</v>
      </c>
      <c r="K29" s="165">
        <f t="shared" si="1"/>
        <v>0</v>
      </c>
      <c r="L29" s="167">
        <v>0</v>
      </c>
      <c r="M29" s="165">
        <f t="shared" si="2"/>
        <v>0</v>
      </c>
      <c r="N29" s="168">
        <v>21</v>
      </c>
      <c r="O29" s="169">
        <v>4</v>
      </c>
      <c r="P29" s="16" t="s">
        <v>117</v>
      </c>
    </row>
    <row r="30" spans="1:16" s="16" customFormat="1" ht="13.5" customHeight="1">
      <c r="A30" s="163" t="s">
        <v>156</v>
      </c>
      <c r="B30" s="163" t="s">
        <v>112</v>
      </c>
      <c r="C30" s="163" t="s">
        <v>157</v>
      </c>
      <c r="D30" s="16" t="s">
        <v>158</v>
      </c>
      <c r="E30" s="164" t="s">
        <v>159</v>
      </c>
      <c r="F30" s="163" t="s">
        <v>160</v>
      </c>
      <c r="G30" s="165">
        <v>10.967</v>
      </c>
      <c r="H30" s="179"/>
      <c r="I30" s="166">
        <f t="shared" si="0"/>
        <v>0</v>
      </c>
      <c r="J30" s="167">
        <v>0</v>
      </c>
      <c r="K30" s="165">
        <f t="shared" si="1"/>
        <v>0</v>
      </c>
      <c r="L30" s="167">
        <v>0</v>
      </c>
      <c r="M30" s="165">
        <f t="shared" si="2"/>
        <v>0</v>
      </c>
      <c r="N30" s="168">
        <v>21</v>
      </c>
      <c r="O30" s="169">
        <v>4</v>
      </c>
      <c r="P30" s="16" t="s">
        <v>117</v>
      </c>
    </row>
    <row r="31" spans="1:16" s="16" customFormat="1" ht="13.5" customHeight="1">
      <c r="A31" s="163" t="s">
        <v>161</v>
      </c>
      <c r="B31" s="163" t="s">
        <v>112</v>
      </c>
      <c r="C31" s="163" t="s">
        <v>157</v>
      </c>
      <c r="D31" s="16" t="s">
        <v>162</v>
      </c>
      <c r="E31" s="164" t="s">
        <v>163</v>
      </c>
      <c r="F31" s="163" t="s">
        <v>160</v>
      </c>
      <c r="G31" s="165">
        <v>10.967</v>
      </c>
      <c r="H31" s="179"/>
      <c r="I31" s="166">
        <f t="shared" si="0"/>
        <v>0</v>
      </c>
      <c r="J31" s="167">
        <v>0</v>
      </c>
      <c r="K31" s="165">
        <f t="shared" si="1"/>
        <v>0</v>
      </c>
      <c r="L31" s="167">
        <v>0</v>
      </c>
      <c r="M31" s="165">
        <f t="shared" si="2"/>
        <v>0</v>
      </c>
      <c r="N31" s="168">
        <v>21</v>
      </c>
      <c r="O31" s="169">
        <v>4</v>
      </c>
      <c r="P31" s="16" t="s">
        <v>117</v>
      </c>
    </row>
    <row r="32" spans="1:16" s="16" customFormat="1" ht="13.5" customHeight="1">
      <c r="A32" s="163" t="s">
        <v>164</v>
      </c>
      <c r="B32" s="163" t="s">
        <v>112</v>
      </c>
      <c r="C32" s="163" t="s">
        <v>157</v>
      </c>
      <c r="D32" s="16" t="s">
        <v>165</v>
      </c>
      <c r="E32" s="164" t="s">
        <v>166</v>
      </c>
      <c r="F32" s="163" t="s">
        <v>160</v>
      </c>
      <c r="G32" s="165">
        <v>0.951</v>
      </c>
      <c r="H32" s="179"/>
      <c r="I32" s="166">
        <f t="shared" si="0"/>
        <v>0</v>
      </c>
      <c r="J32" s="167">
        <v>0</v>
      </c>
      <c r="K32" s="165">
        <f t="shared" si="1"/>
        <v>0</v>
      </c>
      <c r="L32" s="167">
        <v>0</v>
      </c>
      <c r="M32" s="165">
        <f t="shared" si="2"/>
        <v>0</v>
      </c>
      <c r="N32" s="168">
        <v>21</v>
      </c>
      <c r="O32" s="169">
        <v>4</v>
      </c>
      <c r="P32" s="16" t="s">
        <v>117</v>
      </c>
    </row>
    <row r="33" spans="1:16" s="16" customFormat="1" ht="13.5" customHeight="1">
      <c r="A33" s="163" t="s">
        <v>167</v>
      </c>
      <c r="B33" s="163" t="s">
        <v>112</v>
      </c>
      <c r="C33" s="163" t="s">
        <v>157</v>
      </c>
      <c r="D33" s="16" t="s">
        <v>168</v>
      </c>
      <c r="E33" s="164" t="s">
        <v>169</v>
      </c>
      <c r="F33" s="163" t="s">
        <v>160</v>
      </c>
      <c r="G33" s="165">
        <v>2.55</v>
      </c>
      <c r="H33" s="179"/>
      <c r="I33" s="166">
        <f t="shared" si="0"/>
        <v>0</v>
      </c>
      <c r="J33" s="167">
        <v>0</v>
      </c>
      <c r="K33" s="165">
        <f t="shared" si="1"/>
        <v>0</v>
      </c>
      <c r="L33" s="167">
        <v>0</v>
      </c>
      <c r="M33" s="165">
        <f t="shared" si="2"/>
        <v>0</v>
      </c>
      <c r="N33" s="168">
        <v>21</v>
      </c>
      <c r="O33" s="169">
        <v>4</v>
      </c>
      <c r="P33" s="16" t="s">
        <v>117</v>
      </c>
    </row>
    <row r="34" spans="1:16" s="16" customFormat="1" ht="24" customHeight="1">
      <c r="A34" s="163" t="s">
        <v>170</v>
      </c>
      <c r="B34" s="163" t="s">
        <v>112</v>
      </c>
      <c r="C34" s="163" t="s">
        <v>157</v>
      </c>
      <c r="D34" s="16" t="s">
        <v>171</v>
      </c>
      <c r="E34" s="164" t="s">
        <v>172</v>
      </c>
      <c r="F34" s="163" t="s">
        <v>160</v>
      </c>
      <c r="G34" s="165">
        <v>7.466</v>
      </c>
      <c r="H34" s="179"/>
      <c r="I34" s="166">
        <f t="shared" si="0"/>
        <v>0</v>
      </c>
      <c r="J34" s="167">
        <v>0</v>
      </c>
      <c r="K34" s="165">
        <f t="shared" si="1"/>
        <v>0</v>
      </c>
      <c r="L34" s="167">
        <v>0</v>
      </c>
      <c r="M34" s="165">
        <f t="shared" si="2"/>
        <v>0</v>
      </c>
      <c r="N34" s="168">
        <v>21</v>
      </c>
      <c r="O34" s="169">
        <v>4</v>
      </c>
      <c r="P34" s="16" t="s">
        <v>117</v>
      </c>
    </row>
    <row r="35" spans="2:16" s="135" customFormat="1" ht="12.75" customHeight="1">
      <c r="B35" s="144" t="s">
        <v>65</v>
      </c>
      <c r="D35" s="145" t="s">
        <v>173</v>
      </c>
      <c r="E35" s="145" t="s">
        <v>174</v>
      </c>
      <c r="H35" s="178"/>
      <c r="I35" s="146">
        <f>I36</f>
        <v>0</v>
      </c>
      <c r="K35" s="147">
        <f>K36</f>
        <v>0</v>
      </c>
      <c r="M35" s="147">
        <f>M36</f>
        <v>0</v>
      </c>
      <c r="P35" s="145" t="s">
        <v>117</v>
      </c>
    </row>
    <row r="36" spans="1:16" s="16" customFormat="1" ht="13.5" customHeight="1">
      <c r="A36" s="163" t="s">
        <v>175</v>
      </c>
      <c r="B36" s="163" t="s">
        <v>112</v>
      </c>
      <c r="C36" s="163" t="s">
        <v>176</v>
      </c>
      <c r="D36" s="16" t="s">
        <v>177</v>
      </c>
      <c r="E36" s="164" t="s">
        <v>178</v>
      </c>
      <c r="F36" s="163" t="s">
        <v>160</v>
      </c>
      <c r="G36" s="165">
        <v>1.643</v>
      </c>
      <c r="H36" s="179"/>
      <c r="I36" s="166">
        <f>ROUND(G36*H36,2)</f>
        <v>0</v>
      </c>
      <c r="J36" s="167">
        <v>0</v>
      </c>
      <c r="K36" s="165">
        <f>G36*J36</f>
        <v>0</v>
      </c>
      <c r="L36" s="167">
        <v>0</v>
      </c>
      <c r="M36" s="165">
        <f>G36*L36</f>
        <v>0</v>
      </c>
      <c r="N36" s="168">
        <v>21</v>
      </c>
      <c r="O36" s="169">
        <v>4</v>
      </c>
      <c r="P36" s="16" t="s">
        <v>123</v>
      </c>
    </row>
    <row r="37" spans="2:16" s="135" customFormat="1" ht="12.75" customHeight="1">
      <c r="B37" s="136" t="s">
        <v>65</v>
      </c>
      <c r="D37" s="137" t="s">
        <v>52</v>
      </c>
      <c r="E37" s="137" t="s">
        <v>179</v>
      </c>
      <c r="H37" s="178"/>
      <c r="I37" s="138">
        <f>I38+I41+I52+I71+I76</f>
        <v>0</v>
      </c>
      <c r="K37" s="139">
        <f>K38+K41+K52+K71+K76</f>
        <v>11.933798309999998</v>
      </c>
      <c r="M37" s="139">
        <f>M38+M41+M52+M71+M76</f>
        <v>10.966801000000002</v>
      </c>
      <c r="P37" s="137" t="s">
        <v>108</v>
      </c>
    </row>
    <row r="38" spans="2:16" s="135" customFormat="1" ht="12.75" customHeight="1">
      <c r="B38" s="140" t="s">
        <v>65</v>
      </c>
      <c r="D38" s="141" t="s">
        <v>180</v>
      </c>
      <c r="E38" s="141" t="s">
        <v>181</v>
      </c>
      <c r="H38" s="178"/>
      <c r="I38" s="142">
        <f>SUM(I39:I40)</f>
        <v>0</v>
      </c>
      <c r="K38" s="143">
        <f>SUM(K39:K40)</f>
        <v>0</v>
      </c>
      <c r="M38" s="143">
        <f>SUM(M39:M40)</f>
        <v>7.466000000000001</v>
      </c>
      <c r="P38" s="141" t="s">
        <v>111</v>
      </c>
    </row>
    <row r="39" spans="1:16" s="16" customFormat="1" ht="13.5" customHeight="1">
      <c r="A39" s="163" t="s">
        <v>182</v>
      </c>
      <c r="B39" s="163" t="s">
        <v>112</v>
      </c>
      <c r="C39" s="163" t="s">
        <v>180</v>
      </c>
      <c r="D39" s="16" t="s">
        <v>183</v>
      </c>
      <c r="E39" s="164" t="s">
        <v>184</v>
      </c>
      <c r="F39" s="163" t="s">
        <v>116</v>
      </c>
      <c r="G39" s="165">
        <v>373.3</v>
      </c>
      <c r="H39" s="179"/>
      <c r="I39" s="166">
        <f>ROUND(G39*H39,2)</f>
        <v>0</v>
      </c>
      <c r="J39" s="167">
        <v>0</v>
      </c>
      <c r="K39" s="165">
        <f>G39*J39</f>
        <v>0</v>
      </c>
      <c r="L39" s="167">
        <v>0.012</v>
      </c>
      <c r="M39" s="165">
        <f>G39*L39</f>
        <v>4.4796000000000005</v>
      </c>
      <c r="N39" s="168">
        <v>21</v>
      </c>
      <c r="O39" s="169">
        <v>16</v>
      </c>
      <c r="P39" s="16" t="s">
        <v>117</v>
      </c>
    </row>
    <row r="40" spans="1:16" s="16" customFormat="1" ht="13.5" customHeight="1">
      <c r="A40" s="163" t="s">
        <v>185</v>
      </c>
      <c r="B40" s="163" t="s">
        <v>112</v>
      </c>
      <c r="C40" s="163" t="s">
        <v>180</v>
      </c>
      <c r="D40" s="16" t="s">
        <v>186</v>
      </c>
      <c r="E40" s="164" t="s">
        <v>187</v>
      </c>
      <c r="F40" s="163" t="s">
        <v>116</v>
      </c>
      <c r="G40" s="165">
        <v>373.3</v>
      </c>
      <c r="H40" s="179"/>
      <c r="I40" s="166">
        <f>ROUND(G40*H40,2)</f>
        <v>0</v>
      </c>
      <c r="J40" s="167">
        <v>0</v>
      </c>
      <c r="K40" s="165">
        <f>G40*J40</f>
        <v>0</v>
      </c>
      <c r="L40" s="167">
        <v>0.008</v>
      </c>
      <c r="M40" s="165">
        <f>G40*L40</f>
        <v>2.9864</v>
      </c>
      <c r="N40" s="168">
        <v>21</v>
      </c>
      <c r="O40" s="169">
        <v>16</v>
      </c>
      <c r="P40" s="16" t="s">
        <v>117</v>
      </c>
    </row>
    <row r="41" spans="2:16" s="135" customFormat="1" ht="12.75" customHeight="1">
      <c r="B41" s="140" t="s">
        <v>65</v>
      </c>
      <c r="D41" s="141" t="s">
        <v>188</v>
      </c>
      <c r="E41" s="141" t="s">
        <v>189</v>
      </c>
      <c r="H41" s="178"/>
      <c r="I41" s="142">
        <f>SUM(I42:I51)</f>
        <v>0</v>
      </c>
      <c r="K41" s="143">
        <f>SUM(K42:K51)</f>
        <v>6.070926</v>
      </c>
      <c r="M41" s="143">
        <f>SUM(M42:M51)</f>
        <v>2.5495400000000004</v>
      </c>
      <c r="P41" s="141" t="s">
        <v>111</v>
      </c>
    </row>
    <row r="42" spans="1:16" s="16" customFormat="1" ht="13.5" customHeight="1">
      <c r="A42" s="163" t="s">
        <v>190</v>
      </c>
      <c r="B42" s="163" t="s">
        <v>112</v>
      </c>
      <c r="C42" s="163" t="s">
        <v>188</v>
      </c>
      <c r="D42" s="16" t="s">
        <v>191</v>
      </c>
      <c r="E42" s="164" t="s">
        <v>192</v>
      </c>
      <c r="F42" s="163" t="s">
        <v>140</v>
      </c>
      <c r="G42" s="165">
        <v>19.6</v>
      </c>
      <c r="H42" s="179"/>
      <c r="I42" s="166">
        <f aca="true" t="shared" si="3" ref="I42:I51">ROUND(G42*H42,2)</f>
        <v>0</v>
      </c>
      <c r="J42" s="167">
        <v>0.00016</v>
      </c>
      <c r="K42" s="165">
        <f aca="true" t="shared" si="4" ref="K42:K51">G42*J42</f>
        <v>0.0031360000000000003</v>
      </c>
      <c r="L42" s="167">
        <v>0.0044</v>
      </c>
      <c r="M42" s="165">
        <f aca="true" t="shared" si="5" ref="M42:M51">G42*L42</f>
        <v>0.08624000000000001</v>
      </c>
      <c r="N42" s="168">
        <v>21</v>
      </c>
      <c r="O42" s="169">
        <v>4</v>
      </c>
      <c r="P42" s="16" t="s">
        <v>117</v>
      </c>
    </row>
    <row r="43" spans="1:16" s="16" customFormat="1" ht="13.5" customHeight="1">
      <c r="A43" s="163" t="s">
        <v>193</v>
      </c>
      <c r="B43" s="163" t="s">
        <v>112</v>
      </c>
      <c r="C43" s="163" t="s">
        <v>188</v>
      </c>
      <c r="D43" s="16" t="s">
        <v>194</v>
      </c>
      <c r="E43" s="164" t="s">
        <v>195</v>
      </c>
      <c r="F43" s="163" t="s">
        <v>140</v>
      </c>
      <c r="G43" s="165">
        <v>210</v>
      </c>
      <c r="H43" s="179"/>
      <c r="I43" s="166">
        <f t="shared" si="3"/>
        <v>0</v>
      </c>
      <c r="J43" s="167">
        <v>0.00016</v>
      </c>
      <c r="K43" s="165">
        <f t="shared" si="4"/>
        <v>0.033600000000000005</v>
      </c>
      <c r="L43" s="167">
        <v>0.01173</v>
      </c>
      <c r="M43" s="165">
        <f t="shared" si="5"/>
        <v>2.4633000000000003</v>
      </c>
      <c r="N43" s="168">
        <v>21</v>
      </c>
      <c r="O43" s="169">
        <v>4</v>
      </c>
      <c r="P43" s="16" t="s">
        <v>117</v>
      </c>
    </row>
    <row r="44" spans="1:16" s="16" customFormat="1" ht="24" customHeight="1">
      <c r="A44" s="163" t="s">
        <v>196</v>
      </c>
      <c r="B44" s="163" t="s">
        <v>112</v>
      </c>
      <c r="C44" s="163" t="s">
        <v>188</v>
      </c>
      <c r="D44" s="16" t="s">
        <v>197</v>
      </c>
      <c r="E44" s="164" t="s">
        <v>198</v>
      </c>
      <c r="F44" s="163" t="s">
        <v>116</v>
      </c>
      <c r="G44" s="165">
        <v>42</v>
      </c>
      <c r="H44" s="179"/>
      <c r="I44" s="166">
        <f t="shared" si="3"/>
        <v>0</v>
      </c>
      <c r="J44" s="167">
        <v>0.01962</v>
      </c>
      <c r="K44" s="165">
        <f t="shared" si="4"/>
        <v>0.8240399999999999</v>
      </c>
      <c r="L44" s="167">
        <v>0</v>
      </c>
      <c r="M44" s="165">
        <f t="shared" si="5"/>
        <v>0</v>
      </c>
      <c r="N44" s="168">
        <v>21</v>
      </c>
      <c r="O44" s="169">
        <v>4</v>
      </c>
      <c r="P44" s="16" t="s">
        <v>117</v>
      </c>
    </row>
    <row r="45" spans="1:16" s="16" customFormat="1" ht="13.5" customHeight="1">
      <c r="A45" s="163" t="s">
        <v>199</v>
      </c>
      <c r="B45" s="163" t="s">
        <v>112</v>
      </c>
      <c r="C45" s="163" t="s">
        <v>188</v>
      </c>
      <c r="D45" s="16" t="s">
        <v>200</v>
      </c>
      <c r="E45" s="164" t="s">
        <v>201</v>
      </c>
      <c r="F45" s="163" t="s">
        <v>140</v>
      </c>
      <c r="G45" s="165">
        <v>184.88</v>
      </c>
      <c r="H45" s="179"/>
      <c r="I45" s="166">
        <f t="shared" si="3"/>
        <v>0</v>
      </c>
      <c r="J45" s="167">
        <v>0</v>
      </c>
      <c r="K45" s="165">
        <f t="shared" si="4"/>
        <v>0</v>
      </c>
      <c r="L45" s="167">
        <v>0</v>
      </c>
      <c r="M45" s="165">
        <f t="shared" si="5"/>
        <v>0</v>
      </c>
      <c r="N45" s="168">
        <v>21</v>
      </c>
      <c r="O45" s="169">
        <v>16</v>
      </c>
      <c r="P45" s="16" t="s">
        <v>117</v>
      </c>
    </row>
    <row r="46" spans="1:16" s="16" customFormat="1" ht="13.5" customHeight="1">
      <c r="A46" s="170" t="s">
        <v>202</v>
      </c>
      <c r="B46" s="170" t="s">
        <v>203</v>
      </c>
      <c r="C46" s="170" t="s">
        <v>204</v>
      </c>
      <c r="D46" s="171" t="s">
        <v>205</v>
      </c>
      <c r="E46" s="172" t="s">
        <v>206</v>
      </c>
      <c r="F46" s="170" t="s">
        <v>207</v>
      </c>
      <c r="G46" s="173">
        <v>4.755</v>
      </c>
      <c r="H46" s="180"/>
      <c r="I46" s="174">
        <f t="shared" si="3"/>
        <v>0</v>
      </c>
      <c r="J46" s="175">
        <v>0.55</v>
      </c>
      <c r="K46" s="173">
        <f t="shared" si="4"/>
        <v>2.61525</v>
      </c>
      <c r="L46" s="175">
        <v>0</v>
      </c>
      <c r="M46" s="173">
        <f t="shared" si="5"/>
        <v>0</v>
      </c>
      <c r="N46" s="176">
        <v>21</v>
      </c>
      <c r="O46" s="177">
        <v>32</v>
      </c>
      <c r="P46" s="171" t="s">
        <v>117</v>
      </c>
    </row>
    <row r="47" spans="1:16" s="16" customFormat="1" ht="13.5" customHeight="1">
      <c r="A47" s="163" t="s">
        <v>208</v>
      </c>
      <c r="B47" s="163" t="s">
        <v>112</v>
      </c>
      <c r="C47" s="163" t="s">
        <v>188</v>
      </c>
      <c r="D47" s="16" t="s">
        <v>209</v>
      </c>
      <c r="E47" s="164" t="s">
        <v>210</v>
      </c>
      <c r="F47" s="163" t="s">
        <v>116</v>
      </c>
      <c r="G47" s="165">
        <v>373.3</v>
      </c>
      <c r="H47" s="179"/>
      <c r="I47" s="166">
        <f t="shared" si="3"/>
        <v>0</v>
      </c>
      <c r="J47" s="167">
        <v>0</v>
      </c>
      <c r="K47" s="165">
        <f t="shared" si="4"/>
        <v>0</v>
      </c>
      <c r="L47" s="167">
        <v>0</v>
      </c>
      <c r="M47" s="165">
        <f t="shared" si="5"/>
        <v>0</v>
      </c>
      <c r="N47" s="168">
        <v>21</v>
      </c>
      <c r="O47" s="169">
        <v>16</v>
      </c>
      <c r="P47" s="16" t="s">
        <v>117</v>
      </c>
    </row>
    <row r="48" spans="1:16" s="16" customFormat="1" ht="13.5" customHeight="1">
      <c r="A48" s="170" t="s">
        <v>211</v>
      </c>
      <c r="B48" s="170" t="s">
        <v>203</v>
      </c>
      <c r="C48" s="170" t="s">
        <v>204</v>
      </c>
      <c r="D48" s="171" t="s">
        <v>212</v>
      </c>
      <c r="E48" s="172" t="s">
        <v>213</v>
      </c>
      <c r="F48" s="170" t="s">
        <v>207</v>
      </c>
      <c r="G48" s="173">
        <v>2.851</v>
      </c>
      <c r="H48" s="180"/>
      <c r="I48" s="174">
        <f t="shared" si="3"/>
        <v>0</v>
      </c>
      <c r="J48" s="175">
        <v>0.55</v>
      </c>
      <c r="K48" s="173">
        <f t="shared" si="4"/>
        <v>1.5680500000000002</v>
      </c>
      <c r="L48" s="175">
        <v>0</v>
      </c>
      <c r="M48" s="173">
        <f t="shared" si="5"/>
        <v>0</v>
      </c>
      <c r="N48" s="176">
        <v>21</v>
      </c>
      <c r="O48" s="177">
        <v>32</v>
      </c>
      <c r="P48" s="171" t="s">
        <v>117</v>
      </c>
    </row>
    <row r="49" spans="1:16" s="16" customFormat="1" ht="13.5" customHeight="1">
      <c r="A49" s="163" t="s">
        <v>214</v>
      </c>
      <c r="B49" s="163" t="s">
        <v>112</v>
      </c>
      <c r="C49" s="163" t="s">
        <v>188</v>
      </c>
      <c r="D49" s="16" t="s">
        <v>215</v>
      </c>
      <c r="E49" s="164" t="s">
        <v>216</v>
      </c>
      <c r="F49" s="163" t="s">
        <v>140</v>
      </c>
      <c r="G49" s="165">
        <v>746.6</v>
      </c>
      <c r="H49" s="179"/>
      <c r="I49" s="166">
        <f t="shared" si="3"/>
        <v>0</v>
      </c>
      <c r="J49" s="167">
        <v>0</v>
      </c>
      <c r="K49" s="165">
        <f t="shared" si="4"/>
        <v>0</v>
      </c>
      <c r="L49" s="167">
        <v>0</v>
      </c>
      <c r="M49" s="165">
        <f t="shared" si="5"/>
        <v>0</v>
      </c>
      <c r="N49" s="168">
        <v>21</v>
      </c>
      <c r="O49" s="169">
        <v>16</v>
      </c>
      <c r="P49" s="16" t="s">
        <v>117</v>
      </c>
    </row>
    <row r="50" spans="1:16" s="16" customFormat="1" ht="13.5" customHeight="1">
      <c r="A50" s="170" t="s">
        <v>217</v>
      </c>
      <c r="B50" s="170" t="s">
        <v>203</v>
      </c>
      <c r="C50" s="170" t="s">
        <v>204</v>
      </c>
      <c r="D50" s="171" t="s">
        <v>212</v>
      </c>
      <c r="E50" s="172" t="s">
        <v>213</v>
      </c>
      <c r="F50" s="170" t="s">
        <v>207</v>
      </c>
      <c r="G50" s="173">
        <v>1.867</v>
      </c>
      <c r="H50" s="180"/>
      <c r="I50" s="174">
        <f t="shared" si="3"/>
        <v>0</v>
      </c>
      <c r="J50" s="175">
        <v>0.55</v>
      </c>
      <c r="K50" s="173">
        <f t="shared" si="4"/>
        <v>1.02685</v>
      </c>
      <c r="L50" s="175">
        <v>0</v>
      </c>
      <c r="M50" s="173">
        <f t="shared" si="5"/>
        <v>0</v>
      </c>
      <c r="N50" s="176">
        <v>21</v>
      </c>
      <c r="O50" s="177">
        <v>32</v>
      </c>
      <c r="P50" s="171" t="s">
        <v>117</v>
      </c>
    </row>
    <row r="51" spans="1:16" s="16" customFormat="1" ht="13.5" customHeight="1">
      <c r="A51" s="163" t="s">
        <v>218</v>
      </c>
      <c r="B51" s="163" t="s">
        <v>112</v>
      </c>
      <c r="C51" s="163" t="s">
        <v>188</v>
      </c>
      <c r="D51" s="16" t="s">
        <v>219</v>
      </c>
      <c r="E51" s="164" t="s">
        <v>220</v>
      </c>
      <c r="F51" s="163" t="s">
        <v>160</v>
      </c>
      <c r="G51" s="165">
        <v>5.21</v>
      </c>
      <c r="H51" s="179"/>
      <c r="I51" s="166">
        <f t="shared" si="3"/>
        <v>0</v>
      </c>
      <c r="J51" s="167">
        <v>0</v>
      </c>
      <c r="K51" s="165">
        <f t="shared" si="4"/>
        <v>0</v>
      </c>
      <c r="L51" s="167">
        <v>0</v>
      </c>
      <c r="M51" s="165">
        <f t="shared" si="5"/>
        <v>0</v>
      </c>
      <c r="N51" s="168">
        <v>21</v>
      </c>
      <c r="O51" s="169">
        <v>16</v>
      </c>
      <c r="P51" s="16" t="s">
        <v>117</v>
      </c>
    </row>
    <row r="52" spans="2:16" s="135" customFormat="1" ht="12.75" customHeight="1">
      <c r="B52" s="140" t="s">
        <v>65</v>
      </c>
      <c r="D52" s="141" t="s">
        <v>221</v>
      </c>
      <c r="E52" s="141" t="s">
        <v>222</v>
      </c>
      <c r="H52" s="178"/>
      <c r="I52" s="142">
        <f>SUM(I53:I70)</f>
        <v>0</v>
      </c>
      <c r="K52" s="143">
        <f>SUM(K53:K70)</f>
        <v>0.733147</v>
      </c>
      <c r="M52" s="143">
        <f>SUM(M53:M70)</f>
        <v>0.9512610000000001</v>
      </c>
      <c r="P52" s="141" t="s">
        <v>111</v>
      </c>
    </row>
    <row r="53" spans="1:16" s="16" customFormat="1" ht="13.5" customHeight="1">
      <c r="A53" s="163" t="s">
        <v>223</v>
      </c>
      <c r="B53" s="163" t="s">
        <v>112</v>
      </c>
      <c r="C53" s="163" t="s">
        <v>221</v>
      </c>
      <c r="D53" s="16" t="s">
        <v>224</v>
      </c>
      <c r="E53" s="164" t="s">
        <v>225</v>
      </c>
      <c r="F53" s="163" t="s">
        <v>140</v>
      </c>
      <c r="G53" s="165">
        <v>13.8</v>
      </c>
      <c r="H53" s="179"/>
      <c r="I53" s="166">
        <f aca="true" t="shared" si="6" ref="I53:I70">ROUND(G53*H53,2)</f>
        <v>0</v>
      </c>
      <c r="J53" s="167">
        <v>0</v>
      </c>
      <c r="K53" s="165">
        <f aca="true" t="shared" si="7" ref="K53:K70">G53*J53</f>
        <v>0</v>
      </c>
      <c r="L53" s="167">
        <v>0.00591</v>
      </c>
      <c r="M53" s="165">
        <f aca="true" t="shared" si="8" ref="M53:M70">G53*L53</f>
        <v>0.081558</v>
      </c>
      <c r="N53" s="168">
        <v>21</v>
      </c>
      <c r="O53" s="169">
        <v>16</v>
      </c>
      <c r="P53" s="16" t="s">
        <v>117</v>
      </c>
    </row>
    <row r="54" spans="1:16" s="16" customFormat="1" ht="13.5" customHeight="1">
      <c r="A54" s="163" t="s">
        <v>226</v>
      </c>
      <c r="B54" s="163" t="s">
        <v>112</v>
      </c>
      <c r="C54" s="163" t="s">
        <v>221</v>
      </c>
      <c r="D54" s="16" t="s">
        <v>227</v>
      </c>
      <c r="E54" s="164" t="s">
        <v>228</v>
      </c>
      <c r="F54" s="163" t="s">
        <v>140</v>
      </c>
      <c r="G54" s="165">
        <v>64.5</v>
      </c>
      <c r="H54" s="179"/>
      <c r="I54" s="166">
        <f t="shared" si="6"/>
        <v>0</v>
      </c>
      <c r="J54" s="167">
        <v>0</v>
      </c>
      <c r="K54" s="165">
        <f t="shared" si="7"/>
        <v>0</v>
      </c>
      <c r="L54" s="167">
        <v>0.00286</v>
      </c>
      <c r="M54" s="165">
        <f t="shared" si="8"/>
        <v>0.18447</v>
      </c>
      <c r="N54" s="168">
        <v>21</v>
      </c>
      <c r="O54" s="169">
        <v>16</v>
      </c>
      <c r="P54" s="16" t="s">
        <v>117</v>
      </c>
    </row>
    <row r="55" spans="1:16" s="16" customFormat="1" ht="13.5" customHeight="1">
      <c r="A55" s="163" t="s">
        <v>229</v>
      </c>
      <c r="B55" s="163" t="s">
        <v>112</v>
      </c>
      <c r="C55" s="163" t="s">
        <v>221</v>
      </c>
      <c r="D55" s="16" t="s">
        <v>230</v>
      </c>
      <c r="E55" s="164" t="s">
        <v>231</v>
      </c>
      <c r="F55" s="163" t="s">
        <v>140</v>
      </c>
      <c r="G55" s="165">
        <v>22</v>
      </c>
      <c r="H55" s="179"/>
      <c r="I55" s="166">
        <f t="shared" si="6"/>
        <v>0</v>
      </c>
      <c r="J55" s="167">
        <v>0</v>
      </c>
      <c r="K55" s="165">
        <f t="shared" si="7"/>
        <v>0</v>
      </c>
      <c r="L55" s="167">
        <v>0.00356</v>
      </c>
      <c r="M55" s="165">
        <f t="shared" si="8"/>
        <v>0.07832</v>
      </c>
      <c r="N55" s="168">
        <v>21</v>
      </c>
      <c r="O55" s="169">
        <v>16</v>
      </c>
      <c r="P55" s="16" t="s">
        <v>117</v>
      </c>
    </row>
    <row r="56" spans="1:16" s="16" customFormat="1" ht="13.5" customHeight="1">
      <c r="A56" s="163" t="s">
        <v>232</v>
      </c>
      <c r="B56" s="163" t="s">
        <v>112</v>
      </c>
      <c r="C56" s="163" t="s">
        <v>221</v>
      </c>
      <c r="D56" s="16" t="s">
        <v>233</v>
      </c>
      <c r="E56" s="164" t="s">
        <v>234</v>
      </c>
      <c r="F56" s="163" t="s">
        <v>140</v>
      </c>
      <c r="G56" s="165">
        <v>60.9</v>
      </c>
      <c r="H56" s="179"/>
      <c r="I56" s="166">
        <f t="shared" si="6"/>
        <v>0</v>
      </c>
      <c r="J56" s="167">
        <v>0</v>
      </c>
      <c r="K56" s="165">
        <f t="shared" si="7"/>
        <v>0</v>
      </c>
      <c r="L56" s="167">
        <v>0.00424</v>
      </c>
      <c r="M56" s="165">
        <f t="shared" si="8"/>
        <v>0.258216</v>
      </c>
      <c r="N56" s="168">
        <v>21</v>
      </c>
      <c r="O56" s="169">
        <v>16</v>
      </c>
      <c r="P56" s="16" t="s">
        <v>117</v>
      </c>
    </row>
    <row r="57" spans="1:16" s="16" customFormat="1" ht="13.5" customHeight="1">
      <c r="A57" s="163" t="s">
        <v>235</v>
      </c>
      <c r="B57" s="163" t="s">
        <v>112</v>
      </c>
      <c r="C57" s="163" t="s">
        <v>221</v>
      </c>
      <c r="D57" s="16" t="s">
        <v>236</v>
      </c>
      <c r="E57" s="164" t="s">
        <v>237</v>
      </c>
      <c r="F57" s="163" t="s">
        <v>140</v>
      </c>
      <c r="G57" s="165">
        <v>64.5</v>
      </c>
      <c r="H57" s="179"/>
      <c r="I57" s="166">
        <f t="shared" si="6"/>
        <v>0</v>
      </c>
      <c r="J57" s="167">
        <v>0</v>
      </c>
      <c r="K57" s="165">
        <f t="shared" si="7"/>
        <v>0</v>
      </c>
      <c r="L57" s="167">
        <v>0.00021</v>
      </c>
      <c r="M57" s="165">
        <f t="shared" si="8"/>
        <v>0.013545</v>
      </c>
      <c r="N57" s="168">
        <v>21</v>
      </c>
      <c r="O57" s="169">
        <v>16</v>
      </c>
      <c r="P57" s="16" t="s">
        <v>117</v>
      </c>
    </row>
    <row r="58" spans="1:16" s="16" customFormat="1" ht="13.5" customHeight="1">
      <c r="A58" s="163" t="s">
        <v>238</v>
      </c>
      <c r="B58" s="163" t="s">
        <v>112</v>
      </c>
      <c r="C58" s="163" t="s">
        <v>221</v>
      </c>
      <c r="D58" s="16" t="s">
        <v>239</v>
      </c>
      <c r="E58" s="164" t="s">
        <v>240</v>
      </c>
      <c r="F58" s="163" t="s">
        <v>140</v>
      </c>
      <c r="G58" s="165">
        <v>60.9</v>
      </c>
      <c r="H58" s="179"/>
      <c r="I58" s="166">
        <f t="shared" si="6"/>
        <v>0</v>
      </c>
      <c r="J58" s="167">
        <v>0</v>
      </c>
      <c r="K58" s="165">
        <f t="shared" si="7"/>
        <v>0</v>
      </c>
      <c r="L58" s="167">
        <v>0.00384</v>
      </c>
      <c r="M58" s="165">
        <f t="shared" si="8"/>
        <v>0.233856</v>
      </c>
      <c r="N58" s="168">
        <v>21</v>
      </c>
      <c r="O58" s="169">
        <v>16</v>
      </c>
      <c r="P58" s="16" t="s">
        <v>117</v>
      </c>
    </row>
    <row r="59" spans="1:16" s="16" customFormat="1" ht="13.5" customHeight="1">
      <c r="A59" s="163" t="s">
        <v>241</v>
      </c>
      <c r="B59" s="163" t="s">
        <v>112</v>
      </c>
      <c r="C59" s="163" t="s">
        <v>221</v>
      </c>
      <c r="D59" s="16" t="s">
        <v>242</v>
      </c>
      <c r="E59" s="164" t="s">
        <v>243</v>
      </c>
      <c r="F59" s="163" t="s">
        <v>116</v>
      </c>
      <c r="G59" s="165">
        <v>11</v>
      </c>
      <c r="H59" s="179"/>
      <c r="I59" s="166">
        <f t="shared" si="6"/>
        <v>0</v>
      </c>
      <c r="J59" s="167">
        <v>0</v>
      </c>
      <c r="K59" s="165">
        <f t="shared" si="7"/>
        <v>0</v>
      </c>
      <c r="L59" s="167">
        <v>0.00585</v>
      </c>
      <c r="M59" s="165">
        <f t="shared" si="8"/>
        <v>0.06435</v>
      </c>
      <c r="N59" s="168">
        <v>21</v>
      </c>
      <c r="O59" s="169">
        <v>16</v>
      </c>
      <c r="P59" s="16" t="s">
        <v>117</v>
      </c>
    </row>
    <row r="60" spans="1:16" s="16" customFormat="1" ht="13.5" customHeight="1">
      <c r="A60" s="163" t="s">
        <v>244</v>
      </c>
      <c r="B60" s="163" t="s">
        <v>112</v>
      </c>
      <c r="C60" s="163" t="s">
        <v>221</v>
      </c>
      <c r="D60" s="16" t="s">
        <v>245</v>
      </c>
      <c r="E60" s="164" t="s">
        <v>246</v>
      </c>
      <c r="F60" s="163" t="s">
        <v>140</v>
      </c>
      <c r="G60" s="165">
        <v>9.8</v>
      </c>
      <c r="H60" s="179"/>
      <c r="I60" s="166">
        <f t="shared" si="6"/>
        <v>0</v>
      </c>
      <c r="J60" s="167">
        <v>0</v>
      </c>
      <c r="K60" s="165">
        <f t="shared" si="7"/>
        <v>0</v>
      </c>
      <c r="L60" s="167">
        <v>0.00377</v>
      </c>
      <c r="M60" s="165">
        <f t="shared" si="8"/>
        <v>0.036946</v>
      </c>
      <c r="N60" s="168">
        <v>21</v>
      </c>
      <c r="O60" s="169">
        <v>16</v>
      </c>
      <c r="P60" s="16" t="s">
        <v>117</v>
      </c>
    </row>
    <row r="61" spans="1:16" s="16" customFormat="1" ht="13.5" customHeight="1">
      <c r="A61" s="163" t="s">
        <v>247</v>
      </c>
      <c r="B61" s="163" t="s">
        <v>112</v>
      </c>
      <c r="C61" s="163" t="s">
        <v>221</v>
      </c>
      <c r="D61" s="16" t="s">
        <v>248</v>
      </c>
      <c r="E61" s="164" t="s">
        <v>249</v>
      </c>
      <c r="F61" s="163" t="s">
        <v>140</v>
      </c>
      <c r="G61" s="165">
        <v>64.5</v>
      </c>
      <c r="H61" s="179"/>
      <c r="I61" s="166">
        <f t="shared" si="6"/>
        <v>0</v>
      </c>
      <c r="J61" s="167">
        <v>0.00157</v>
      </c>
      <c r="K61" s="165">
        <f t="shared" si="7"/>
        <v>0.101265</v>
      </c>
      <c r="L61" s="167">
        <v>0</v>
      </c>
      <c r="M61" s="165">
        <f t="shared" si="8"/>
        <v>0</v>
      </c>
      <c r="N61" s="168">
        <v>21</v>
      </c>
      <c r="O61" s="169">
        <v>16</v>
      </c>
      <c r="P61" s="16" t="s">
        <v>117</v>
      </c>
    </row>
    <row r="62" spans="1:16" s="16" customFormat="1" ht="13.5" customHeight="1">
      <c r="A62" s="163" t="s">
        <v>250</v>
      </c>
      <c r="B62" s="163" t="s">
        <v>112</v>
      </c>
      <c r="C62" s="163" t="s">
        <v>221</v>
      </c>
      <c r="D62" s="16" t="s">
        <v>251</v>
      </c>
      <c r="E62" s="164" t="s">
        <v>252</v>
      </c>
      <c r="F62" s="163" t="s">
        <v>140</v>
      </c>
      <c r="G62" s="165">
        <v>22</v>
      </c>
      <c r="H62" s="179"/>
      <c r="I62" s="166">
        <f t="shared" si="6"/>
        <v>0</v>
      </c>
      <c r="J62" s="167">
        <v>0.00323</v>
      </c>
      <c r="K62" s="165">
        <f t="shared" si="7"/>
        <v>0.07106</v>
      </c>
      <c r="L62" s="167">
        <v>0</v>
      </c>
      <c r="M62" s="165">
        <f t="shared" si="8"/>
        <v>0</v>
      </c>
      <c r="N62" s="168">
        <v>21</v>
      </c>
      <c r="O62" s="169">
        <v>16</v>
      </c>
      <c r="P62" s="16" t="s">
        <v>117</v>
      </c>
    </row>
    <row r="63" spans="1:16" s="16" customFormat="1" ht="13.5" customHeight="1">
      <c r="A63" s="163" t="s">
        <v>253</v>
      </c>
      <c r="B63" s="163" t="s">
        <v>112</v>
      </c>
      <c r="C63" s="163" t="s">
        <v>221</v>
      </c>
      <c r="D63" s="16" t="s">
        <v>254</v>
      </c>
      <c r="E63" s="164" t="s">
        <v>255</v>
      </c>
      <c r="F63" s="163" t="s">
        <v>140</v>
      </c>
      <c r="G63" s="165">
        <v>9.8</v>
      </c>
      <c r="H63" s="179"/>
      <c r="I63" s="166">
        <f t="shared" si="6"/>
        <v>0</v>
      </c>
      <c r="J63" s="167">
        <v>0.00622</v>
      </c>
      <c r="K63" s="165">
        <f t="shared" si="7"/>
        <v>0.060956</v>
      </c>
      <c r="L63" s="167">
        <v>0</v>
      </c>
      <c r="M63" s="165">
        <f t="shared" si="8"/>
        <v>0</v>
      </c>
      <c r="N63" s="168">
        <v>21</v>
      </c>
      <c r="O63" s="169">
        <v>16</v>
      </c>
      <c r="P63" s="16" t="s">
        <v>117</v>
      </c>
    </row>
    <row r="64" spans="1:16" s="16" customFormat="1" ht="13.5" customHeight="1">
      <c r="A64" s="163" t="s">
        <v>256</v>
      </c>
      <c r="B64" s="163" t="s">
        <v>112</v>
      </c>
      <c r="C64" s="163" t="s">
        <v>221</v>
      </c>
      <c r="D64" s="16" t="s">
        <v>257</v>
      </c>
      <c r="E64" s="164" t="s">
        <v>309</v>
      </c>
      <c r="F64" s="163" t="s">
        <v>140</v>
      </c>
      <c r="G64" s="165">
        <v>13.8</v>
      </c>
      <c r="H64" s="179"/>
      <c r="I64" s="166">
        <f t="shared" si="6"/>
        <v>0</v>
      </c>
      <c r="J64" s="167">
        <v>0.00412</v>
      </c>
      <c r="K64" s="165">
        <f t="shared" si="7"/>
        <v>0.05685600000000001</v>
      </c>
      <c r="L64" s="167">
        <v>0</v>
      </c>
      <c r="M64" s="165">
        <f t="shared" si="8"/>
        <v>0</v>
      </c>
      <c r="N64" s="168">
        <v>21</v>
      </c>
      <c r="O64" s="169">
        <v>16</v>
      </c>
      <c r="P64" s="16" t="s">
        <v>117</v>
      </c>
    </row>
    <row r="65" spans="1:16" s="16" customFormat="1" ht="13.5" customHeight="1">
      <c r="A65" s="163" t="s">
        <v>258</v>
      </c>
      <c r="B65" s="163" t="s">
        <v>112</v>
      </c>
      <c r="C65" s="163" t="s">
        <v>221</v>
      </c>
      <c r="D65" s="16" t="s">
        <v>259</v>
      </c>
      <c r="E65" s="164" t="s">
        <v>260</v>
      </c>
      <c r="F65" s="163" t="s">
        <v>140</v>
      </c>
      <c r="G65" s="165">
        <v>64.5</v>
      </c>
      <c r="H65" s="179"/>
      <c r="I65" s="166">
        <f t="shared" si="6"/>
        <v>0</v>
      </c>
      <c r="J65" s="167">
        <v>0.00138</v>
      </c>
      <c r="K65" s="165">
        <f t="shared" si="7"/>
        <v>0.08900999999999999</v>
      </c>
      <c r="L65" s="167">
        <v>0</v>
      </c>
      <c r="M65" s="165">
        <f t="shared" si="8"/>
        <v>0</v>
      </c>
      <c r="N65" s="168">
        <v>21</v>
      </c>
      <c r="O65" s="169">
        <v>16</v>
      </c>
      <c r="P65" s="16" t="s">
        <v>117</v>
      </c>
    </row>
    <row r="66" spans="1:16" s="16" customFormat="1" ht="13.5" customHeight="1">
      <c r="A66" s="163" t="s">
        <v>261</v>
      </c>
      <c r="B66" s="163" t="s">
        <v>112</v>
      </c>
      <c r="C66" s="163" t="s">
        <v>147</v>
      </c>
      <c r="D66" s="16" t="s">
        <v>262</v>
      </c>
      <c r="E66" s="164" t="s">
        <v>263</v>
      </c>
      <c r="F66" s="163" t="s">
        <v>140</v>
      </c>
      <c r="G66" s="165">
        <v>60.9</v>
      </c>
      <c r="H66" s="179"/>
      <c r="I66" s="166">
        <f t="shared" si="6"/>
        <v>0</v>
      </c>
      <c r="J66" s="167">
        <v>0</v>
      </c>
      <c r="K66" s="165">
        <f t="shared" si="7"/>
        <v>0</v>
      </c>
      <c r="L66" s="167">
        <v>0</v>
      </c>
      <c r="M66" s="165">
        <f t="shared" si="8"/>
        <v>0</v>
      </c>
      <c r="N66" s="168">
        <v>21</v>
      </c>
      <c r="O66" s="169">
        <v>16</v>
      </c>
      <c r="P66" s="16" t="s">
        <v>117</v>
      </c>
    </row>
    <row r="67" spans="1:16" s="16" customFormat="1" ht="13.5" customHeight="1">
      <c r="A67" s="163" t="s">
        <v>264</v>
      </c>
      <c r="B67" s="163" t="s">
        <v>112</v>
      </c>
      <c r="C67" s="163" t="s">
        <v>147</v>
      </c>
      <c r="D67" s="16" t="s">
        <v>265</v>
      </c>
      <c r="E67" s="164" t="s">
        <v>266</v>
      </c>
      <c r="F67" s="163" t="s">
        <v>267</v>
      </c>
      <c r="G67" s="165">
        <v>11</v>
      </c>
      <c r="H67" s="179"/>
      <c r="I67" s="166">
        <f t="shared" si="6"/>
        <v>0</v>
      </c>
      <c r="J67" s="167">
        <v>0.02</v>
      </c>
      <c r="K67" s="165">
        <f t="shared" si="7"/>
        <v>0.22</v>
      </c>
      <c r="L67" s="167">
        <v>0</v>
      </c>
      <c r="M67" s="165">
        <f t="shared" si="8"/>
        <v>0</v>
      </c>
      <c r="N67" s="168">
        <v>21</v>
      </c>
      <c r="O67" s="169">
        <v>16</v>
      </c>
      <c r="P67" s="16" t="s">
        <v>117</v>
      </c>
    </row>
    <row r="68" spans="1:16" s="16" customFormat="1" ht="13.5" customHeight="1">
      <c r="A68" s="170" t="s">
        <v>268</v>
      </c>
      <c r="B68" s="170" t="s">
        <v>203</v>
      </c>
      <c r="C68" s="170" t="s">
        <v>204</v>
      </c>
      <c r="D68" s="171" t="s">
        <v>269</v>
      </c>
      <c r="E68" s="172" t="s">
        <v>270</v>
      </c>
      <c r="F68" s="170" t="s">
        <v>267</v>
      </c>
      <c r="G68" s="173">
        <v>2</v>
      </c>
      <c r="H68" s="180"/>
      <c r="I68" s="174">
        <f t="shared" si="6"/>
        <v>0</v>
      </c>
      <c r="J68" s="175">
        <v>0.001</v>
      </c>
      <c r="K68" s="173">
        <f t="shared" si="7"/>
        <v>0.002</v>
      </c>
      <c r="L68" s="175">
        <v>0</v>
      </c>
      <c r="M68" s="173">
        <f t="shared" si="8"/>
        <v>0</v>
      </c>
      <c r="N68" s="176">
        <v>21</v>
      </c>
      <c r="O68" s="177">
        <v>32</v>
      </c>
      <c r="P68" s="171" t="s">
        <v>117</v>
      </c>
    </row>
    <row r="69" spans="1:16" s="16" customFormat="1" ht="13.5" customHeight="1">
      <c r="A69" s="170" t="s">
        <v>271</v>
      </c>
      <c r="B69" s="170" t="s">
        <v>203</v>
      </c>
      <c r="C69" s="170" t="s">
        <v>204</v>
      </c>
      <c r="D69" s="171" t="s">
        <v>272</v>
      </c>
      <c r="E69" s="172" t="s">
        <v>273</v>
      </c>
      <c r="F69" s="170" t="s">
        <v>267</v>
      </c>
      <c r="G69" s="173">
        <v>11</v>
      </c>
      <c r="H69" s="180"/>
      <c r="I69" s="174">
        <f t="shared" si="6"/>
        <v>0</v>
      </c>
      <c r="J69" s="175">
        <v>0.012</v>
      </c>
      <c r="K69" s="173">
        <f t="shared" si="7"/>
        <v>0.132</v>
      </c>
      <c r="L69" s="175">
        <v>0</v>
      </c>
      <c r="M69" s="173">
        <f t="shared" si="8"/>
        <v>0</v>
      </c>
      <c r="N69" s="176">
        <v>21</v>
      </c>
      <c r="O69" s="177">
        <v>32</v>
      </c>
      <c r="P69" s="171" t="s">
        <v>117</v>
      </c>
    </row>
    <row r="70" spans="1:16" s="16" customFormat="1" ht="13.5" customHeight="1">
      <c r="A70" s="163" t="s">
        <v>274</v>
      </c>
      <c r="B70" s="163" t="s">
        <v>112</v>
      </c>
      <c r="C70" s="163" t="s">
        <v>221</v>
      </c>
      <c r="D70" s="16" t="s">
        <v>275</v>
      </c>
      <c r="E70" s="164" t="s">
        <v>276</v>
      </c>
      <c r="F70" s="163" t="s">
        <v>160</v>
      </c>
      <c r="G70" s="165">
        <v>0.733</v>
      </c>
      <c r="H70" s="179"/>
      <c r="I70" s="166">
        <f t="shared" si="6"/>
        <v>0</v>
      </c>
      <c r="J70" s="167">
        <v>0</v>
      </c>
      <c r="K70" s="165">
        <f t="shared" si="7"/>
        <v>0</v>
      </c>
      <c r="L70" s="167">
        <v>0</v>
      </c>
      <c r="M70" s="165">
        <f t="shared" si="8"/>
        <v>0</v>
      </c>
      <c r="N70" s="168">
        <v>21</v>
      </c>
      <c r="O70" s="169">
        <v>16</v>
      </c>
      <c r="P70" s="16" t="s">
        <v>117</v>
      </c>
    </row>
    <row r="71" spans="2:16" s="135" customFormat="1" ht="12.75" customHeight="1">
      <c r="B71" s="140" t="s">
        <v>65</v>
      </c>
      <c r="D71" s="141" t="s">
        <v>277</v>
      </c>
      <c r="E71" s="141" t="s">
        <v>278</v>
      </c>
      <c r="H71" s="178"/>
      <c r="I71" s="142">
        <f>SUM(I72:I75)</f>
        <v>0</v>
      </c>
      <c r="K71" s="143">
        <f>SUM(K72:K75)</f>
        <v>4.9582169</v>
      </c>
      <c r="M71" s="143">
        <f>SUM(M72:M75)</f>
        <v>0</v>
      </c>
      <c r="P71" s="141" t="s">
        <v>111</v>
      </c>
    </row>
    <row r="72" spans="1:16" s="16" customFormat="1" ht="24" customHeight="1">
      <c r="A72" s="163" t="s">
        <v>279</v>
      </c>
      <c r="B72" s="163" t="s">
        <v>112</v>
      </c>
      <c r="C72" s="163" t="s">
        <v>277</v>
      </c>
      <c r="D72" s="16" t="s">
        <v>280</v>
      </c>
      <c r="E72" s="164" t="s">
        <v>308</v>
      </c>
      <c r="F72" s="163" t="s">
        <v>140</v>
      </c>
      <c r="G72" s="165">
        <v>102.41</v>
      </c>
      <c r="H72" s="179"/>
      <c r="I72" s="166">
        <f>ROUND(G72*H72,2)</f>
        <v>0</v>
      </c>
      <c r="J72" s="167">
        <v>0.00019</v>
      </c>
      <c r="K72" s="165">
        <f>G72*J72</f>
        <v>0.0194579</v>
      </c>
      <c r="L72" s="167">
        <v>0</v>
      </c>
      <c r="M72" s="165">
        <f>G72*L72</f>
        <v>0</v>
      </c>
      <c r="N72" s="168">
        <v>21</v>
      </c>
      <c r="O72" s="169">
        <v>16</v>
      </c>
      <c r="P72" s="16" t="s">
        <v>117</v>
      </c>
    </row>
    <row r="73" spans="1:16" s="16" customFormat="1" ht="13.5" customHeight="1">
      <c r="A73" s="163" t="s">
        <v>281</v>
      </c>
      <c r="B73" s="163" t="s">
        <v>112</v>
      </c>
      <c r="C73" s="163" t="s">
        <v>277</v>
      </c>
      <c r="D73" s="16" t="s">
        <v>282</v>
      </c>
      <c r="E73" s="164" t="s">
        <v>283</v>
      </c>
      <c r="F73" s="163" t="s">
        <v>116</v>
      </c>
      <c r="G73" s="165">
        <v>373.3</v>
      </c>
      <c r="H73" s="179"/>
      <c r="I73" s="166">
        <f>ROUND(G73*H73,2)</f>
        <v>0</v>
      </c>
      <c r="J73" s="167">
        <v>0.01304</v>
      </c>
      <c r="K73" s="165">
        <f>G73*J73</f>
        <v>4.867832</v>
      </c>
      <c r="L73" s="167">
        <v>0</v>
      </c>
      <c r="M73" s="165">
        <f>G73*L73</f>
        <v>0</v>
      </c>
      <c r="N73" s="168">
        <v>21</v>
      </c>
      <c r="O73" s="169">
        <v>16</v>
      </c>
      <c r="P73" s="16" t="s">
        <v>117</v>
      </c>
    </row>
    <row r="74" spans="1:16" s="16" customFormat="1" ht="13.5" customHeight="1">
      <c r="A74" s="163" t="s">
        <v>284</v>
      </c>
      <c r="B74" s="163" t="s">
        <v>112</v>
      </c>
      <c r="C74" s="163" t="s">
        <v>277</v>
      </c>
      <c r="D74" s="16" t="s">
        <v>285</v>
      </c>
      <c r="E74" s="164" t="s">
        <v>286</v>
      </c>
      <c r="F74" s="163" t="s">
        <v>116</v>
      </c>
      <c r="G74" s="165">
        <v>373.3</v>
      </c>
      <c r="H74" s="179"/>
      <c r="I74" s="166">
        <f>ROUND(G74*H74,2)</f>
        <v>0</v>
      </c>
      <c r="J74" s="167">
        <v>0.00019</v>
      </c>
      <c r="K74" s="165">
        <f>G74*J74</f>
        <v>0.070927</v>
      </c>
      <c r="L74" s="167">
        <v>0</v>
      </c>
      <c r="M74" s="165">
        <f>G74*L74</f>
        <v>0</v>
      </c>
      <c r="N74" s="168">
        <v>21</v>
      </c>
      <c r="O74" s="169">
        <v>16</v>
      </c>
      <c r="P74" s="16" t="s">
        <v>117</v>
      </c>
    </row>
    <row r="75" spans="1:16" s="16" customFormat="1" ht="13.5" customHeight="1">
      <c r="A75" s="163" t="s">
        <v>287</v>
      </c>
      <c r="B75" s="163" t="s">
        <v>112</v>
      </c>
      <c r="C75" s="163" t="s">
        <v>277</v>
      </c>
      <c r="D75" s="16" t="s">
        <v>288</v>
      </c>
      <c r="E75" s="164" t="s">
        <v>289</v>
      </c>
      <c r="F75" s="163" t="s">
        <v>160</v>
      </c>
      <c r="G75" s="165">
        <v>4.958</v>
      </c>
      <c r="H75" s="179"/>
      <c r="I75" s="166">
        <f>ROUND(G75*H75,2)</f>
        <v>0</v>
      </c>
      <c r="J75" s="167">
        <v>0</v>
      </c>
      <c r="K75" s="165">
        <f>G75*J75</f>
        <v>0</v>
      </c>
      <c r="L75" s="167">
        <v>0</v>
      </c>
      <c r="M75" s="165">
        <f>G75*L75</f>
        <v>0</v>
      </c>
      <c r="N75" s="168">
        <v>21</v>
      </c>
      <c r="O75" s="169">
        <v>16</v>
      </c>
      <c r="P75" s="16" t="s">
        <v>117</v>
      </c>
    </row>
    <row r="76" spans="2:16" s="135" customFormat="1" ht="12.75" customHeight="1">
      <c r="B76" s="140" t="s">
        <v>65</v>
      </c>
      <c r="D76" s="141" t="s">
        <v>290</v>
      </c>
      <c r="E76" s="141" t="s">
        <v>291</v>
      </c>
      <c r="H76" s="178"/>
      <c r="I76" s="142">
        <f>I77</f>
        <v>0</v>
      </c>
      <c r="K76" s="143">
        <f>K77</f>
        <v>0.17150841000000003</v>
      </c>
      <c r="M76" s="143">
        <f>M77</f>
        <v>0</v>
      </c>
      <c r="P76" s="141" t="s">
        <v>111</v>
      </c>
    </row>
    <row r="77" spans="1:16" s="16" customFormat="1" ht="24" customHeight="1">
      <c r="A77" s="163" t="s">
        <v>292</v>
      </c>
      <c r="B77" s="163" t="s">
        <v>112</v>
      </c>
      <c r="C77" s="163" t="s">
        <v>290</v>
      </c>
      <c r="D77" s="16" t="s">
        <v>293</v>
      </c>
      <c r="E77" s="164" t="s">
        <v>294</v>
      </c>
      <c r="F77" s="163" t="s">
        <v>116</v>
      </c>
      <c r="G77" s="165">
        <v>1008.873</v>
      </c>
      <c r="H77" s="179"/>
      <c r="I77" s="166">
        <f>ROUND(G77*H77,2)</f>
        <v>0</v>
      </c>
      <c r="J77" s="167">
        <v>0.00017</v>
      </c>
      <c r="K77" s="165">
        <f>G77*J77</f>
        <v>0.17150841000000003</v>
      </c>
      <c r="L77" s="167">
        <v>0</v>
      </c>
      <c r="M77" s="165">
        <f>G77*L77</f>
        <v>0</v>
      </c>
      <c r="N77" s="168">
        <v>21</v>
      </c>
      <c r="O77" s="169">
        <v>16</v>
      </c>
      <c r="P77" s="16" t="s">
        <v>117</v>
      </c>
    </row>
    <row r="78" spans="2:16" s="135" customFormat="1" ht="12.75" customHeight="1">
      <c r="B78" s="136" t="s">
        <v>65</v>
      </c>
      <c r="D78" s="137" t="s">
        <v>203</v>
      </c>
      <c r="E78" s="137" t="s">
        <v>295</v>
      </c>
      <c r="H78" s="178"/>
      <c r="I78" s="138">
        <f>I79</f>
        <v>0</v>
      </c>
      <c r="K78" s="139">
        <f>K79</f>
        <v>0</v>
      </c>
      <c r="M78" s="139">
        <f>M79</f>
        <v>0</v>
      </c>
      <c r="P78" s="137" t="s">
        <v>108</v>
      </c>
    </row>
    <row r="79" spans="2:16" s="135" customFormat="1" ht="12.75" customHeight="1">
      <c r="B79" s="140" t="s">
        <v>65</v>
      </c>
      <c r="D79" s="141" t="s">
        <v>296</v>
      </c>
      <c r="E79" s="141" t="s">
        <v>297</v>
      </c>
      <c r="H79" s="178"/>
      <c r="I79" s="142">
        <f>I80</f>
        <v>0</v>
      </c>
      <c r="K79" s="143">
        <f>K80</f>
        <v>0</v>
      </c>
      <c r="M79" s="143">
        <f>M80</f>
        <v>0</v>
      </c>
      <c r="P79" s="141" t="s">
        <v>111</v>
      </c>
    </row>
    <row r="80" spans="1:16" s="16" customFormat="1" ht="13.5" customHeight="1">
      <c r="A80" s="163" t="s">
        <v>298</v>
      </c>
      <c r="B80" s="163" t="s">
        <v>112</v>
      </c>
      <c r="C80" s="163" t="s">
        <v>299</v>
      </c>
      <c r="D80" s="16" t="s">
        <v>300</v>
      </c>
      <c r="E80" s="164" t="s">
        <v>318</v>
      </c>
      <c r="F80" s="163" t="s">
        <v>301</v>
      </c>
      <c r="G80" s="165">
        <v>1</v>
      </c>
      <c r="H80" s="179"/>
      <c r="I80" s="166">
        <f>ROUND(G80*H80,2)</f>
        <v>0</v>
      </c>
      <c r="J80" s="167">
        <v>0</v>
      </c>
      <c r="K80" s="165">
        <f>G80*J80</f>
        <v>0</v>
      </c>
      <c r="L80" s="167">
        <v>0</v>
      </c>
      <c r="M80" s="165">
        <f>G80*L80</f>
        <v>0</v>
      </c>
      <c r="N80" s="168">
        <v>21</v>
      </c>
      <c r="O80" s="169">
        <v>64</v>
      </c>
      <c r="P80" s="16" t="s">
        <v>117</v>
      </c>
    </row>
    <row r="81" spans="2:16" s="135" customFormat="1" ht="12.75" customHeight="1">
      <c r="B81" s="136" t="s">
        <v>65</v>
      </c>
      <c r="D81" s="137" t="s">
        <v>302</v>
      </c>
      <c r="E81" s="137" t="s">
        <v>303</v>
      </c>
      <c r="H81" s="178"/>
      <c r="I81" s="138">
        <f>I82</f>
        <v>0</v>
      </c>
      <c r="K81" s="139" t="e">
        <f>K82+#REF!</f>
        <v>#REF!</v>
      </c>
      <c r="M81" s="139" t="e">
        <f>M82+#REF!</f>
        <v>#REF!</v>
      </c>
      <c r="P81" s="137" t="s">
        <v>108</v>
      </c>
    </row>
    <row r="82" spans="2:16" s="135" customFormat="1" ht="12.75" customHeight="1">
      <c r="B82" s="140" t="s">
        <v>65</v>
      </c>
      <c r="D82" s="141" t="s">
        <v>304</v>
      </c>
      <c r="E82" s="141" t="s">
        <v>310</v>
      </c>
      <c r="H82" s="178"/>
      <c r="I82" s="142">
        <f>SUM(I83:I90)</f>
        <v>0</v>
      </c>
      <c r="K82" s="143">
        <f>K84</f>
        <v>0</v>
      </c>
      <c r="M82" s="143">
        <f>M84</f>
        <v>0</v>
      </c>
      <c r="P82" s="141" t="s">
        <v>111</v>
      </c>
    </row>
    <row r="83" spans="1:16" s="135" customFormat="1" ht="12.75" customHeight="1">
      <c r="A83" s="163" t="s">
        <v>305</v>
      </c>
      <c r="B83" s="163" t="s">
        <v>112</v>
      </c>
      <c r="C83" s="163" t="s">
        <v>147</v>
      </c>
      <c r="D83" s="16">
        <v>13254001</v>
      </c>
      <c r="E83" s="164" t="s">
        <v>319</v>
      </c>
      <c r="F83" s="163" t="s">
        <v>306</v>
      </c>
      <c r="G83" s="165">
        <v>1</v>
      </c>
      <c r="H83" s="179"/>
      <c r="I83" s="166">
        <f aca="true" t="shared" si="9" ref="I83:I90">ROUND(G83*H83,2)</f>
        <v>0</v>
      </c>
      <c r="K83" s="143"/>
      <c r="M83" s="143"/>
      <c r="N83" s="168">
        <v>21</v>
      </c>
      <c r="O83" s="169">
        <v>4</v>
      </c>
      <c r="P83" s="141">
        <v>2</v>
      </c>
    </row>
    <row r="84" spans="1:16" s="16" customFormat="1" ht="13.5" customHeight="1">
      <c r="A84" s="163">
        <v>57</v>
      </c>
      <c r="B84" s="163" t="s">
        <v>112</v>
      </c>
      <c r="C84" s="163" t="s">
        <v>147</v>
      </c>
      <c r="D84" s="16">
        <v>13254002</v>
      </c>
      <c r="E84" s="164" t="s">
        <v>311</v>
      </c>
      <c r="F84" s="163" t="s">
        <v>306</v>
      </c>
      <c r="G84" s="165">
        <v>1</v>
      </c>
      <c r="H84" s="179"/>
      <c r="I84" s="166">
        <f t="shared" si="9"/>
        <v>0</v>
      </c>
      <c r="J84" s="167">
        <v>0</v>
      </c>
      <c r="K84" s="165">
        <f aca="true" t="shared" si="10" ref="K84:K90">G84*J84</f>
        <v>0</v>
      </c>
      <c r="L84" s="167">
        <v>0</v>
      </c>
      <c r="M84" s="165">
        <f aca="true" t="shared" si="11" ref="M84:M90">G84*L84</f>
        <v>0</v>
      </c>
      <c r="N84" s="168">
        <v>21</v>
      </c>
      <c r="O84" s="169">
        <v>4</v>
      </c>
      <c r="P84" s="16" t="s">
        <v>117</v>
      </c>
    </row>
    <row r="85" spans="1:16" s="16" customFormat="1" ht="13.5" customHeight="1">
      <c r="A85" s="163">
        <v>58</v>
      </c>
      <c r="B85" s="163" t="s">
        <v>112</v>
      </c>
      <c r="C85" s="163" t="s">
        <v>147</v>
      </c>
      <c r="D85" s="16">
        <v>32002001</v>
      </c>
      <c r="E85" s="164" t="s">
        <v>312</v>
      </c>
      <c r="F85" s="163" t="s">
        <v>306</v>
      </c>
      <c r="G85" s="165">
        <v>1</v>
      </c>
      <c r="H85" s="179"/>
      <c r="I85" s="166">
        <f t="shared" si="9"/>
        <v>0</v>
      </c>
      <c r="J85" s="167">
        <v>0</v>
      </c>
      <c r="K85" s="165">
        <f t="shared" si="10"/>
        <v>0</v>
      </c>
      <c r="L85" s="167">
        <v>0</v>
      </c>
      <c r="M85" s="165">
        <f t="shared" si="11"/>
        <v>0</v>
      </c>
      <c r="N85" s="168">
        <v>21</v>
      </c>
      <c r="O85" s="169">
        <v>4</v>
      </c>
      <c r="P85" s="16" t="s">
        <v>117</v>
      </c>
    </row>
    <row r="86" spans="1:16" s="16" customFormat="1" ht="13.5" customHeight="1">
      <c r="A86" s="163">
        <v>59</v>
      </c>
      <c r="B86" s="163" t="s">
        <v>112</v>
      </c>
      <c r="C86" s="163" t="s">
        <v>147</v>
      </c>
      <c r="D86" s="16">
        <v>34002002</v>
      </c>
      <c r="E86" s="164" t="s">
        <v>313</v>
      </c>
      <c r="F86" s="163" t="s">
        <v>306</v>
      </c>
      <c r="G86" s="165">
        <v>1</v>
      </c>
      <c r="H86" s="179"/>
      <c r="I86" s="166">
        <f t="shared" si="9"/>
        <v>0</v>
      </c>
      <c r="J86" s="167">
        <v>0</v>
      </c>
      <c r="K86" s="165">
        <f t="shared" si="10"/>
        <v>0</v>
      </c>
      <c r="L86" s="167">
        <v>0</v>
      </c>
      <c r="M86" s="165">
        <f t="shared" si="11"/>
        <v>0</v>
      </c>
      <c r="N86" s="168">
        <v>21</v>
      </c>
      <c r="O86" s="169">
        <v>4</v>
      </c>
      <c r="P86" s="16" t="s">
        <v>117</v>
      </c>
    </row>
    <row r="87" spans="1:16" s="16" customFormat="1" ht="13.5" customHeight="1">
      <c r="A87" s="163">
        <v>90</v>
      </c>
      <c r="B87" s="163" t="s">
        <v>112</v>
      </c>
      <c r="C87" s="163" t="s">
        <v>147</v>
      </c>
      <c r="D87" s="16">
        <v>34103001</v>
      </c>
      <c r="E87" s="164" t="s">
        <v>314</v>
      </c>
      <c r="F87" s="163" t="s">
        <v>306</v>
      </c>
      <c r="G87" s="165">
        <v>1</v>
      </c>
      <c r="H87" s="179"/>
      <c r="I87" s="166">
        <f t="shared" si="9"/>
        <v>0</v>
      </c>
      <c r="J87" s="167">
        <v>0</v>
      </c>
      <c r="K87" s="165">
        <f t="shared" si="10"/>
        <v>0</v>
      </c>
      <c r="L87" s="167">
        <v>0</v>
      </c>
      <c r="M87" s="165">
        <f t="shared" si="11"/>
        <v>0</v>
      </c>
      <c r="N87" s="168">
        <v>21</v>
      </c>
      <c r="O87" s="169">
        <v>4</v>
      </c>
      <c r="P87" s="16" t="s">
        <v>117</v>
      </c>
    </row>
    <row r="88" spans="1:16" s="16" customFormat="1" ht="13.5" customHeight="1">
      <c r="A88" s="163">
        <v>61</v>
      </c>
      <c r="B88" s="163" t="s">
        <v>112</v>
      </c>
      <c r="C88" s="163" t="s">
        <v>147</v>
      </c>
      <c r="D88" s="16">
        <v>34303002</v>
      </c>
      <c r="E88" s="164" t="s">
        <v>315</v>
      </c>
      <c r="F88" s="163" t="s">
        <v>306</v>
      </c>
      <c r="G88" s="165">
        <v>1</v>
      </c>
      <c r="H88" s="179"/>
      <c r="I88" s="166">
        <f t="shared" si="9"/>
        <v>0</v>
      </c>
      <c r="J88" s="167">
        <v>0</v>
      </c>
      <c r="K88" s="165">
        <f t="shared" si="10"/>
        <v>0</v>
      </c>
      <c r="L88" s="167">
        <v>0</v>
      </c>
      <c r="M88" s="165">
        <f t="shared" si="11"/>
        <v>0</v>
      </c>
      <c r="N88" s="168">
        <v>21</v>
      </c>
      <c r="O88" s="169">
        <v>4</v>
      </c>
      <c r="P88" s="16" t="s">
        <v>117</v>
      </c>
    </row>
    <row r="89" spans="1:16" s="16" customFormat="1" ht="13.5" customHeight="1">
      <c r="A89" s="163">
        <v>62</v>
      </c>
      <c r="B89" s="163" t="s">
        <v>112</v>
      </c>
      <c r="C89" s="163" t="s">
        <v>147</v>
      </c>
      <c r="D89" s="16">
        <v>34303003</v>
      </c>
      <c r="E89" s="164" t="s">
        <v>316</v>
      </c>
      <c r="F89" s="163" t="s">
        <v>306</v>
      </c>
      <c r="G89" s="165">
        <v>1</v>
      </c>
      <c r="H89" s="179"/>
      <c r="I89" s="166">
        <f t="shared" si="9"/>
        <v>0</v>
      </c>
      <c r="J89" s="167"/>
      <c r="K89" s="165"/>
      <c r="L89" s="167"/>
      <c r="M89" s="165"/>
      <c r="N89" s="168">
        <v>21</v>
      </c>
      <c r="O89" s="169">
        <v>4</v>
      </c>
      <c r="P89" s="16">
        <v>2</v>
      </c>
    </row>
    <row r="90" spans="1:16" s="16" customFormat="1" ht="13.5" customHeight="1">
      <c r="A90" s="163">
        <v>63</v>
      </c>
      <c r="B90" s="163" t="s">
        <v>112</v>
      </c>
      <c r="C90" s="163" t="s">
        <v>147</v>
      </c>
      <c r="D90" s="16" t="s">
        <v>307</v>
      </c>
      <c r="E90" s="164" t="s">
        <v>317</v>
      </c>
      <c r="F90" s="163" t="s">
        <v>306</v>
      </c>
      <c r="G90" s="165">
        <v>1</v>
      </c>
      <c r="H90" s="179"/>
      <c r="I90" s="166">
        <f t="shared" si="9"/>
        <v>0</v>
      </c>
      <c r="J90" s="167">
        <v>0</v>
      </c>
      <c r="K90" s="165">
        <f t="shared" si="10"/>
        <v>0</v>
      </c>
      <c r="L90" s="167">
        <v>0</v>
      </c>
      <c r="M90" s="165">
        <f t="shared" si="11"/>
        <v>0</v>
      </c>
      <c r="N90" s="168">
        <v>21</v>
      </c>
      <c r="O90" s="169">
        <v>4</v>
      </c>
      <c r="P90" s="16" t="s">
        <v>117</v>
      </c>
    </row>
    <row r="91" spans="5:13" s="148" customFormat="1" ht="12.75" customHeight="1">
      <c r="E91" s="149" t="s">
        <v>91</v>
      </c>
      <c r="I91" s="150">
        <f>I14+I37+I78+I81</f>
        <v>0</v>
      </c>
      <c r="K91" s="151" t="e">
        <f>K14+K37+K78+K81</f>
        <v>#REF!</v>
      </c>
      <c r="M91" s="151" t="e">
        <f>M14+M37+M78+M81</f>
        <v>#REF!</v>
      </c>
    </row>
  </sheetData>
  <sheetProtection password="D3D5" sheet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Pešek Jaromír</cp:lastModifiedBy>
  <dcterms:created xsi:type="dcterms:W3CDTF">2018-02-20T13:26:56Z</dcterms:created>
  <dcterms:modified xsi:type="dcterms:W3CDTF">2018-03-05T07:22:41Z</dcterms:modified>
  <cp:category/>
  <cp:version/>
  <cp:contentType/>
  <cp:contentStatus/>
</cp:coreProperties>
</file>