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\\Mucl-fs1\homes$\solcova\Plocha\"/>
    </mc:Choice>
  </mc:AlternateContent>
  <xr:revisionPtr revIDLastSave="0" documentId="10_ncr:8100000_{ED8E8D53-206D-43A4-BE0A-8F2A575DA11D}" xr6:coauthVersionLast="34" xr6:coauthVersionMax="34" xr10:uidLastSave="{00000000-0000-0000-0000-000000000000}"/>
  <workbookProtection workbookAlgorithmName="SHA-512" workbookHashValue="sStb1CQbGgkZ/gAIHD43YtkguHc3dF/YiiUkSARwNM5HCDIXvfaMbbpwsdw9/7wdhzVflnfKqvIjtNJ+w24mMg==" workbookSaltValue="ikPiErnf/cZCKpyRyFijmg==" workbookSpinCount="100000" lockStructure="1"/>
  <bookViews>
    <workbookView xWindow="0" yWindow="0" windowWidth="28800" windowHeight="12225" tabRatio="764" xr2:uid="{00000000-000D-0000-FFFF-FFFF00000000}"/>
  </bookViews>
  <sheets>
    <sheet name="Krycí list celkový" sheetId="11" r:id="rId1"/>
    <sheet name="Krycí list Sprchy" sheetId="1" r:id="rId2"/>
    <sheet name="Sprchy" sheetId="2" r:id="rId3"/>
    <sheet name="Krycí list šatny" sheetId="5" r:id="rId4"/>
    <sheet name="Šatny" sheetId="4" r:id="rId5"/>
    <sheet name="Krycí list WC" sheetId="7" r:id="rId6"/>
    <sheet name="WC" sheetId="8" r:id="rId7"/>
    <sheet name=" Elektroinstalace celková" sheetId="16" r:id="rId8"/>
    <sheet name="VZT" sheetId="18" r:id="rId9"/>
    <sheet name="ZTI" sheetId="21" r:id="rId10"/>
    <sheet name="ÚT" sheetId="22" r:id="rId11"/>
    <sheet name="VRN" sheetId="25" r:id="rId12"/>
  </sheets>
  <definedNames>
    <definedName name="_xlnm.Print_Area" localSheetId="7">' Elektroinstalace celková'!$A$1:$I$34</definedName>
    <definedName name="_xlnm.Print_Area" localSheetId="0">'Krycí list celkový'!$A$1:$M$49</definedName>
    <definedName name="_xlnm.Print_Area" localSheetId="1">'Krycí list Sprchy'!$A$1:$M$24</definedName>
    <definedName name="_xlnm.Print_Area" localSheetId="3">'Krycí list šatny'!$A$1:$M$20</definedName>
    <definedName name="_xlnm.Print_Area" localSheetId="5">'Krycí list WC'!$A$1:$M$24</definedName>
    <definedName name="_xlnm.Print_Area" localSheetId="2">Sprchy!$A$1:$I$71</definedName>
    <definedName name="_xlnm.Print_Area" localSheetId="4">Šatny!$A$1:$I$43</definedName>
    <definedName name="_xlnm.Print_Area" localSheetId="10">ÚT!$A$1:$I$21</definedName>
    <definedName name="_xlnm.Print_Area" localSheetId="11">VRN!$A$1:$I$19</definedName>
    <definedName name="_xlnm.Print_Area" localSheetId="8">VZT!$A$1:$I$18</definedName>
    <definedName name="_xlnm.Print_Area" localSheetId="6">WC!$A$1:$I$76</definedName>
    <definedName name="_xlnm.Print_Area" localSheetId="9">ZTI!$A$1:$I$95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5" l="1"/>
  <c r="H13" i="25"/>
  <c r="H14" i="25"/>
  <c r="H15" i="25"/>
  <c r="H16" i="25"/>
  <c r="H17" i="25"/>
  <c r="H18" i="25"/>
  <c r="H19" i="25"/>
  <c r="H12" i="22"/>
  <c r="H13" i="22"/>
  <c r="H14" i="22"/>
  <c r="H15" i="22"/>
  <c r="H16" i="22"/>
  <c r="H17" i="22"/>
  <c r="H18" i="22"/>
  <c r="H19" i="22"/>
  <c r="H20" i="22"/>
  <c r="H21" i="22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71" i="21"/>
  <c r="H72" i="21"/>
  <c r="H73" i="21"/>
  <c r="H64" i="21"/>
  <c r="H65" i="21"/>
  <c r="H66" i="21"/>
  <c r="H67" i="21"/>
  <c r="H68" i="21"/>
  <c r="H57" i="21"/>
  <c r="H58" i="21"/>
  <c r="H53" i="21"/>
  <c r="H54" i="21"/>
  <c r="H49" i="21"/>
  <c r="H50" i="21"/>
  <c r="H40" i="21"/>
  <c r="H41" i="21"/>
  <c r="H42" i="21"/>
  <c r="H43" i="21"/>
  <c r="H44" i="21"/>
  <c r="H45" i="21"/>
  <c r="H46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18" i="18"/>
  <c r="H17" i="18"/>
  <c r="H15" i="18"/>
  <c r="H14" i="18"/>
  <c r="H11" i="18"/>
  <c r="H12" i="18"/>
  <c r="H10" i="18"/>
  <c r="H34" i="16"/>
  <c r="H32" i="16"/>
  <c r="H31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15" i="16"/>
  <c r="H12" i="16"/>
  <c r="H13" i="16"/>
  <c r="H11" i="16"/>
  <c r="H74" i="8"/>
  <c r="H75" i="8"/>
  <c r="H76" i="8"/>
  <c r="H71" i="8"/>
  <c r="H69" i="8"/>
  <c r="H70" i="8"/>
  <c r="H61" i="8"/>
  <c r="H62" i="8"/>
  <c r="H63" i="8"/>
  <c r="H64" i="8"/>
  <c r="H65" i="8"/>
  <c r="H66" i="8"/>
  <c r="H54" i="8"/>
  <c r="H55" i="8"/>
  <c r="H56" i="8"/>
  <c r="H57" i="8"/>
  <c r="H58" i="8"/>
  <c r="H51" i="8"/>
  <c r="H48" i="8"/>
  <c r="H49" i="8"/>
  <c r="H40" i="8"/>
  <c r="H41" i="8"/>
  <c r="H42" i="8"/>
  <c r="H43" i="8"/>
  <c r="H44" i="8"/>
  <c r="H45" i="8"/>
  <c r="H29" i="8"/>
  <c r="H30" i="8"/>
  <c r="H31" i="8"/>
  <c r="H32" i="8"/>
  <c r="H33" i="8"/>
  <c r="H34" i="8"/>
  <c r="H21" i="8"/>
  <c r="H22" i="8"/>
  <c r="H23" i="8"/>
  <c r="H24" i="8"/>
  <c r="H25" i="8"/>
  <c r="H26" i="8"/>
  <c r="H13" i="8"/>
  <c r="H14" i="8"/>
  <c r="H15" i="8"/>
  <c r="H16" i="8"/>
  <c r="H41" i="4"/>
  <c r="H42" i="4"/>
  <c r="H43" i="4"/>
  <c r="H35" i="4"/>
  <c r="H36" i="4"/>
  <c r="H37" i="4"/>
  <c r="H38" i="4"/>
  <c r="H26" i="4"/>
  <c r="H27" i="4"/>
  <c r="H28" i="4"/>
  <c r="H29" i="4"/>
  <c r="H21" i="4"/>
  <c r="H22" i="4"/>
  <c r="H23" i="4"/>
  <c r="H13" i="4"/>
  <c r="H14" i="4"/>
  <c r="H15" i="4"/>
  <c r="H16" i="4"/>
  <c r="H69" i="2"/>
  <c r="H70" i="2"/>
  <c r="H71" i="2"/>
  <c r="H62" i="2"/>
  <c r="H63" i="2"/>
  <c r="H64" i="2"/>
  <c r="H65" i="2"/>
  <c r="H66" i="2"/>
  <c r="H54" i="2"/>
  <c r="H55" i="2"/>
  <c r="H56" i="2"/>
  <c r="H57" i="2"/>
  <c r="H58" i="2"/>
  <c r="H59" i="2"/>
  <c r="H47" i="2"/>
  <c r="H48" i="2"/>
  <c r="H49" i="2"/>
  <c r="H50" i="2"/>
  <c r="H51" i="2"/>
  <c r="H39" i="2"/>
  <c r="H40" i="2"/>
  <c r="H41" i="2"/>
  <c r="H42" i="2"/>
  <c r="H43" i="2"/>
  <c r="H44" i="2"/>
  <c r="H29" i="2"/>
  <c r="H30" i="2"/>
  <c r="H31" i="2"/>
  <c r="H32" i="2"/>
  <c r="H33" i="2"/>
  <c r="H23" i="2"/>
  <c r="H24" i="2"/>
  <c r="H25" i="2"/>
  <c r="H26" i="2"/>
  <c r="H13" i="2"/>
  <c r="H14" i="2"/>
  <c r="H15" i="2"/>
  <c r="H16" i="2"/>
  <c r="H17" i="2"/>
  <c r="H18" i="2"/>
  <c r="F76" i="21" l="1"/>
  <c r="H56" i="21"/>
  <c r="H60" i="21"/>
  <c r="H61" i="21"/>
  <c r="H63" i="21"/>
  <c r="H70" i="21"/>
  <c r="H52" i="21"/>
  <c r="H48" i="21"/>
  <c r="H16" i="18" l="1"/>
  <c r="F43" i="4"/>
  <c r="H78" i="21" l="1"/>
  <c r="H77" i="21" s="1"/>
  <c r="H75" i="21" l="1"/>
  <c r="H76" i="21"/>
  <c r="H11" i="25"/>
  <c r="H39" i="21"/>
  <c r="H47" i="21" l="1"/>
  <c r="H38" i="21"/>
  <c r="H10" i="25"/>
  <c r="H11" i="22" l="1"/>
  <c r="H10" i="22" s="1"/>
  <c r="H11" i="21" l="1"/>
  <c r="H10" i="21" l="1"/>
  <c r="H8" i="21" s="1"/>
  <c r="H13" i="18"/>
  <c r="H9" i="18" l="1"/>
  <c r="H8" i="18" s="1"/>
  <c r="I45" i="11" s="1"/>
  <c r="F18" i="16"/>
  <c r="H33" i="16"/>
  <c r="H30" i="16"/>
  <c r="H10" i="16"/>
  <c r="H14" i="16" l="1"/>
  <c r="F75" i="8"/>
  <c r="F74" i="8"/>
  <c r="F68" i="8"/>
  <c r="F62" i="8"/>
  <c r="F60" i="8"/>
  <c r="F55" i="8"/>
  <c r="F44" i="8"/>
  <c r="F42" i="8"/>
  <c r="F41" i="8"/>
  <c r="F40" i="8"/>
  <c r="F32" i="8"/>
  <c r="F31" i="8"/>
  <c r="F24" i="8"/>
  <c r="F15" i="8"/>
  <c r="F14" i="8"/>
  <c r="F13" i="8"/>
  <c r="F12" i="8"/>
  <c r="H8" i="16" l="1"/>
  <c r="I44" i="11" s="1"/>
  <c r="K20" i="11"/>
  <c r="A24" i="7" l="1"/>
  <c r="A23" i="7"/>
  <c r="A22" i="7"/>
  <c r="A21" i="7"/>
  <c r="A20" i="7"/>
  <c r="A19" i="7"/>
  <c r="A18" i="7"/>
  <c r="F29" i="8"/>
  <c r="H50" i="8"/>
  <c r="I20" i="7" s="1"/>
  <c r="H73" i="8"/>
  <c r="H68" i="8"/>
  <c r="H60" i="8"/>
  <c r="H53" i="8"/>
  <c r="H47" i="8"/>
  <c r="H39" i="8"/>
  <c r="H36" i="8"/>
  <c r="H35" i="8" s="1"/>
  <c r="I16" i="7" s="1"/>
  <c r="H28" i="8"/>
  <c r="H20" i="8"/>
  <c r="H18" i="8"/>
  <c r="H17" i="8" s="1"/>
  <c r="I13" i="7" s="1"/>
  <c r="H12" i="8"/>
  <c r="A17" i="7"/>
  <c r="A16" i="7"/>
  <c r="A15" i="7"/>
  <c r="A14" i="7"/>
  <c r="A13" i="7"/>
  <c r="A12" i="7"/>
  <c r="H19" i="8" l="1"/>
  <c r="H27" i="8"/>
  <c r="I15" i="7" s="1"/>
  <c r="H67" i="8"/>
  <c r="H72" i="8"/>
  <c r="H38" i="8"/>
  <c r="I18" i="7" s="1"/>
  <c r="H59" i="8"/>
  <c r="H52" i="8"/>
  <c r="H11" i="8"/>
  <c r="H46" i="8"/>
  <c r="I14" i="7"/>
  <c r="A19" i="5"/>
  <c r="A18" i="5"/>
  <c r="A13" i="5"/>
  <c r="A12" i="5"/>
  <c r="H25" i="4"/>
  <c r="H20" i="4"/>
  <c r="A17" i="5"/>
  <c r="A16" i="5"/>
  <c r="A15" i="5"/>
  <c r="A14" i="5"/>
  <c r="H10" i="8" l="1"/>
  <c r="H37" i="8"/>
  <c r="I12" i="7"/>
  <c r="I11" i="7" s="1"/>
  <c r="I24" i="7"/>
  <c r="I23" i="7"/>
  <c r="I22" i="7"/>
  <c r="I21" i="7"/>
  <c r="I19" i="7"/>
  <c r="H8" i="8" l="1"/>
  <c r="I17" i="7"/>
  <c r="I10" i="7" s="1"/>
  <c r="I43" i="11" s="1"/>
  <c r="F42" i="4"/>
  <c r="F40" i="4"/>
  <c r="H40" i="4" s="1"/>
  <c r="H39" i="4" s="1"/>
  <c r="I19" i="5" s="1"/>
  <c r="F34" i="4"/>
  <c r="H34" i="4" s="1"/>
  <c r="H33" i="4" s="1"/>
  <c r="F28" i="4"/>
  <c r="F26" i="4"/>
  <c r="F12" i="4"/>
  <c r="H12" i="4" s="1"/>
  <c r="H11" i="4" s="1"/>
  <c r="H19" i="4"/>
  <c r="I14" i="5" s="1"/>
  <c r="H31" i="4"/>
  <c r="H30" i="4" s="1"/>
  <c r="I16" i="5" s="1"/>
  <c r="H18" i="4"/>
  <c r="H17" i="4" s="1"/>
  <c r="I13" i="5" s="1"/>
  <c r="I18" i="5" l="1"/>
  <c r="H32" i="4"/>
  <c r="H24" i="4"/>
  <c r="I15" i="5" s="1"/>
  <c r="I12" i="5"/>
  <c r="A23" i="1"/>
  <c r="A22" i="1"/>
  <c r="A21" i="1"/>
  <c r="A20" i="1"/>
  <c r="A19" i="1"/>
  <c r="A17" i="1"/>
  <c r="A18" i="1"/>
  <c r="A16" i="1"/>
  <c r="A15" i="1"/>
  <c r="A14" i="1"/>
  <c r="A13" i="1"/>
  <c r="H68" i="2"/>
  <c r="H61" i="2"/>
  <c r="H53" i="2"/>
  <c r="H46" i="2"/>
  <c r="H38" i="2"/>
  <c r="H35" i="2"/>
  <c r="H28" i="2"/>
  <c r="H22" i="2"/>
  <c r="H12" i="2"/>
  <c r="I11" i="5" l="1"/>
  <c r="H10" i="4"/>
  <c r="H8" i="4" s="1"/>
  <c r="I17" i="5"/>
  <c r="H21" i="2"/>
  <c r="I15" i="1" s="1"/>
  <c r="H67" i="2"/>
  <c r="I23" i="1" s="1"/>
  <c r="H11" i="2"/>
  <c r="I13" i="1" s="1"/>
  <c r="H60" i="2"/>
  <c r="I22" i="1" s="1"/>
  <c r="I10" i="5" l="1"/>
  <c r="I42" i="11" s="1"/>
  <c r="F55" i="2"/>
  <c r="H52" i="2" s="1"/>
  <c r="F48" i="2"/>
  <c r="H45" i="2" s="1"/>
  <c r="I20" i="1" s="1"/>
  <c r="F43" i="2"/>
  <c r="F39" i="2"/>
  <c r="I21" i="1" l="1"/>
  <c r="H37" i="2"/>
  <c r="H34" i="2"/>
  <c r="I17" i="1" s="1"/>
  <c r="H20" i="2"/>
  <c r="H19" i="2" s="1"/>
  <c r="F31" i="2"/>
  <c r="F29" i="2"/>
  <c r="I19" i="1" l="1"/>
  <c r="H36" i="2"/>
  <c r="I14" i="1"/>
  <c r="H27" i="2"/>
  <c r="I16" i="1" s="1"/>
  <c r="H10" i="2" l="1"/>
  <c r="H8" i="2" s="1"/>
  <c r="I18" i="1"/>
  <c r="I12" i="1"/>
  <c r="I11" i="1" l="1"/>
  <c r="I41" i="11" s="1"/>
  <c r="H8" i="22" l="1"/>
  <c r="I47" i="11" s="1"/>
  <c r="H8" i="25" s="1"/>
  <c r="I48" i="11" s="1"/>
  <c r="I46" i="11"/>
  <c r="I40" i="11" l="1"/>
  <c r="K16" i="11" s="1"/>
  <c r="K19" i="11" s="1"/>
  <c r="K25" i="11" s="1"/>
</calcChain>
</file>

<file path=xl/sharedStrings.xml><?xml version="1.0" encoding="utf-8"?>
<sst xmlns="http://schemas.openxmlformats.org/spreadsheetml/2006/main" count="1482" uniqueCount="377">
  <si>
    <t>Stavba:</t>
  </si>
  <si>
    <t/>
  </si>
  <si>
    <t>Místo:</t>
  </si>
  <si>
    <t>Datum:</t>
  </si>
  <si>
    <t>Zadavatel:</t>
  </si>
  <si>
    <t>IČ:</t>
  </si>
  <si>
    <t>Město Česká Lípa</t>
  </si>
  <si>
    <t>DIČ:</t>
  </si>
  <si>
    <t>Uchazeč: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</si>
  <si>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</si>
  <si>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</si>
  <si>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</si>
  <si>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</si>
  <si>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</si>
  <si>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</si>
  <si>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</si>
  <si>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</si>
  <si>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</si>
  <si>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REKAPITULACE ČLENĚNÍ SOUPISU PRACÍ</t>
  </si>
  <si>
    <t>Objekt:</t>
  </si>
  <si>
    <t>Kód dílu - Popis</t>
  </si>
  <si>
    <t>Cena celkem [CZK]</t>
  </si>
  <si>
    <t>Náklady soupisu celkem</t>
  </si>
  <si>
    <t>HSV - Práce a dodávky HSV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</si>
  <si>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</si>
  <si>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</si>
  <si>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</si>
  <si>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</si>
  <si>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</si>
  <si>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</si>
  <si>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</si>
  <si>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</si>
  <si>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</si>
  <si>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D</t>
  </si>
  <si>
    <t>HSV</t>
  </si>
  <si>
    <t>Práce a dodávky HSV</t>
  </si>
  <si>
    <t>6</t>
  </si>
  <si>
    <t>Úpravy povrchů, podlahy a osazování výplní</t>
  </si>
  <si>
    <t>9</t>
  </si>
  <si>
    <t>Ostatní konstrukce a práce-bourání</t>
  </si>
  <si>
    <t>997</t>
  </si>
  <si>
    <t>Přesun sutě</t>
  </si>
  <si>
    <t>998</t>
  </si>
  <si>
    <t>Přesun hmot</t>
  </si>
  <si>
    <t>K</t>
  </si>
  <si>
    <t xml:space="preserve">Vyvěšení dřevěných dveřních křídel pl. do 2 m2 </t>
  </si>
  <si>
    <t>ks</t>
  </si>
  <si>
    <t>965081713</t>
  </si>
  <si>
    <t xml:space="preserve">Bourání dlažeb keramických tl.10 mm, nad 1 m2   </t>
  </si>
  <si>
    <t>m2</t>
  </si>
  <si>
    <t>965043341</t>
  </si>
  <si>
    <t xml:space="preserve">Bourání podkladů bet., potěr tl. 10 cm, nad 4 m2   </t>
  </si>
  <si>
    <t>5,2</t>
  </si>
  <si>
    <t>m3</t>
  </si>
  <si>
    <t>978059531</t>
  </si>
  <si>
    <t>Odsekání a odebrání obkladů stěn z vnitřních obkládaček plochy přes 1 m2</t>
  </si>
  <si>
    <t>89,76</t>
  </si>
  <si>
    <t>766662811</t>
  </si>
  <si>
    <t>Vybourání prahů dveří 1 kř.</t>
  </si>
  <si>
    <t>4</t>
  </si>
  <si>
    <t xml:space="preserve">Vnitrostaveništní doprava suti do 10 m   </t>
  </si>
  <si>
    <t>Příplatek k vnitrost. dopravě suti za dalších 5 m  </t>
  </si>
  <si>
    <t xml:space="preserve">Odvoz suti a vybour. hmot na skládku do 1 km   </t>
  </si>
  <si>
    <t xml:space="preserve">Příplatek k odvozu za každý další 1 km   </t>
  </si>
  <si>
    <t>t</t>
  </si>
  <si>
    <t>m</t>
  </si>
  <si>
    <t xml:space="preserve">Zakrývání výplní vnitřních otvorů </t>
  </si>
  <si>
    <t>Omítka stěn vnitřní vápenocementová hrubá zatřená-pod obklady</t>
  </si>
  <si>
    <t>Vysátí podkladu</t>
  </si>
  <si>
    <t xml:space="preserve">Úprava stropů aktivovaným štukem tl. 2 - 3 mm   </t>
  </si>
  <si>
    <t xml:space="preserve">Úprava vnitřních stěn aktivovaným štukem   </t>
  </si>
  <si>
    <t>Lešení lehké pomocné</t>
  </si>
  <si>
    <t>Přesun hmot pro opravy a údržbu do výšky 6 m  </t>
  </si>
  <si>
    <t>Demontáž umyvadel bez výtokových armatur</t>
  </si>
  <si>
    <t xml:space="preserve">Demontáž baterie stojánkové </t>
  </si>
  <si>
    <t>Demontáž ventilu výtokového nástěnného pákového</t>
  </si>
  <si>
    <t xml:space="preserve">Demontáž sprch </t>
  </si>
  <si>
    <t>Demontáž podlahových mřížek</t>
  </si>
  <si>
    <t>Ústřední vytápění - demontáže</t>
  </si>
  <si>
    <t>PSV</t>
  </si>
  <si>
    <t>Práce a dodávky PSV</t>
  </si>
  <si>
    <t>Podlahy z dlaždic</t>
  </si>
  <si>
    <t xml:space="preserve">Mazanina vyztužená sítí, beton C 12/15, tl. 10 cm   </t>
  </si>
  <si>
    <t>Penetrace podkladu pod dlažby  </t>
  </si>
  <si>
    <t>Izolace proti vodě, vlhkosti</t>
  </si>
  <si>
    <t>Penetrace podkladu dlažby a obkladů pod hydroizolační nátěr,vč.dod.</t>
  </si>
  <si>
    <t>Těsnicí pás do spoje podlaha - stěna  </t>
  </si>
  <si>
    <t xml:space="preserve">Izolace proti vlhk. vodorovná pásy přitavením   </t>
  </si>
  <si>
    <t>628331590</t>
  </si>
  <si>
    <t>pás těžký asfaltovaný se skelnou tkaninou</t>
  </si>
  <si>
    <t>Přesun hmot pro izolace proti vodě, výšky do 6m</t>
  </si>
  <si>
    <t>Montáž podlah keram.,hladké, tmel, 30x30 cm, (spár. hmota)</t>
  </si>
  <si>
    <t>M</t>
  </si>
  <si>
    <t>Přesun hmot pro podlahy z dlaždic, výšky do 6 m  </t>
  </si>
  <si>
    <t>597614120</t>
  </si>
  <si>
    <t>Obklady keramické</t>
  </si>
  <si>
    <t>Penetrace podkladu pod obklady  </t>
  </si>
  <si>
    <t>Montáž obkladů vnitřních keramických hladkých do 25 ks/m2 lepených flexibilním lepidlem</t>
  </si>
  <si>
    <t>597610000</t>
  </si>
  <si>
    <t>obkládačky keramické -  podle výběru investora</t>
  </si>
  <si>
    <t>771579795</t>
  </si>
  <si>
    <t>Příplatek za spárování vodotěsnou hmotou - plošně</t>
  </si>
  <si>
    <t xml:space="preserve">Příplatek za spárovací vodotěsnou hmotu - plošně   </t>
  </si>
  <si>
    <t>781494112</t>
  </si>
  <si>
    <t xml:space="preserve">D+M - Plastové profily rohové lepené flexibilním lepidlem </t>
  </si>
  <si>
    <t>781494513</t>
  </si>
  <si>
    <t>D+M - Plastové profily ukončovací lepené flexibilním lepidlem</t>
  </si>
  <si>
    <t xml:space="preserve">Přesun hmot pro obklady keramické, výšky do 6 m </t>
  </si>
  <si>
    <t>Nátěry</t>
  </si>
  <si>
    <t xml:space="preserve">Odstranění nátěrů z omítek stěn, oškrabáním   </t>
  </si>
  <si>
    <t>Malby</t>
  </si>
  <si>
    <t xml:space="preserve">Odstranění malby oškrábáním v místnosti H do 3,8 m   </t>
  </si>
  <si>
    <t xml:space="preserve">Oprášení/ometení podkladu   </t>
  </si>
  <si>
    <t xml:space="preserve">Nátěr stěn voděodolný vč. penetrace </t>
  </si>
  <si>
    <t>Základní jednonásobná penetrace podkladu protiplísňová v místnostech výšky do 3,80m</t>
  </si>
  <si>
    <t xml:space="preserve">Odstranění nátěrů z ocel. konstrukcí "A" opálením </t>
  </si>
  <si>
    <t>Základní antikorozní 1násobný syntetický nátěr zárubní</t>
  </si>
  <si>
    <t>Krycí jednonásobný syntetický standardní nátěr zámečnických konstrukcí</t>
  </si>
  <si>
    <t>Nátěr dveří</t>
  </si>
  <si>
    <t>Odstranění dveřních prahů, zřízení nových dveřních prahů</t>
  </si>
  <si>
    <t>Konstrukce suché výstavby</t>
  </si>
  <si>
    <t>SDK podhled deska 1xH2DF 12,5 bez TI dvouvrstvá spodní kce profil CD+UD</t>
  </si>
  <si>
    <t>SDK podhled základní penetrační nátěr</t>
  </si>
  <si>
    <t>Přesun hmot tonážní pro sádrokartonové konstrukce v objektech v do 12 m</t>
  </si>
  <si>
    <t>Lešení lehké pomocné, výška podlahy do 1,9 m  </t>
  </si>
  <si>
    <t>Oprava sociálních zařízení a šaten ve Sportu Česká Lípa - malá hala</t>
  </si>
  <si>
    <t>Poplatek za skládku suti</t>
  </si>
  <si>
    <t>965411215</t>
  </si>
  <si>
    <t>Demontáže - lavice, věšáky, rozhlas atd.</t>
  </si>
  <si>
    <t>hod</t>
  </si>
  <si>
    <t>8</t>
  </si>
  <si>
    <t>762841821</t>
  </si>
  <si>
    <t>Demontáž podhledů z desek dřevošt.(OSB)</t>
  </si>
  <si>
    <t>97,5</t>
  </si>
  <si>
    <t>Základní jednonásobná penetrace podkladu základní v místnostech výšky do 3,80m</t>
  </si>
  <si>
    <t xml:space="preserve">Malba standard, bílá, bez penetrace, 2 x   </t>
  </si>
  <si>
    <t xml:space="preserve">Demontáž baterie nástěnné </t>
  </si>
  <si>
    <t>Demontáž příček sanitárních</t>
  </si>
  <si>
    <t>766421821</t>
  </si>
  <si>
    <t>Demontáž obložení stropu palubkami</t>
  </si>
  <si>
    <t>Konstrukce truhlářské</t>
  </si>
  <si>
    <t xml:space="preserve">D+M sanitárních příček </t>
  </si>
  <si>
    <t>771101115</t>
  </si>
  <si>
    <t>Vyrovnání podkladů samonivel. hmotou tl. do 10 mm  </t>
  </si>
  <si>
    <t>Vyrovnání povrchu zdiva maltou tl.do 3 cm (pod obklady)</t>
  </si>
  <si>
    <t>Poplatek za skládku dřeva</t>
  </si>
  <si>
    <t>Poplatek za skládku zdravotní keramiky</t>
  </si>
  <si>
    <t xml:space="preserve">Izolace proti vodě vodorovná za studena těsnicí stěrkou </t>
  </si>
  <si>
    <t>Izolace proti vodě svislá za studena těsnicí stěrkou</t>
  </si>
  <si>
    <t>Demontáž baterie sprchové</t>
  </si>
  <si>
    <t>Demontáž sprchové vaničky</t>
  </si>
  <si>
    <t>%</t>
  </si>
  <si>
    <t>RTS CÚ 2018</t>
  </si>
  <si>
    <t>REKAPITULACE OBJEKTU PRACÍ</t>
  </si>
  <si>
    <t>CELKOVÁ REKAPITULACE STAVBY</t>
  </si>
  <si>
    <t>Cena celkem bez DPH</t>
  </si>
  <si>
    <t>4,6</t>
  </si>
  <si>
    <t>46,12</t>
  </si>
  <si>
    <t>Ostatní demontáže - dávkovače mýdla, držáky na papírové ručníky, držáky na toaletní papír atd.</t>
  </si>
  <si>
    <t>dlaždice keramické slinuté neglazované protiskluzné podle výběru investora</t>
  </si>
  <si>
    <t>dlaždice keramické protiskluzné dle výběru investora</t>
  </si>
  <si>
    <t>Elektroinstalace</t>
  </si>
  <si>
    <t>ÚT</t>
  </si>
  <si>
    <t>ZTI</t>
  </si>
  <si>
    <t>kpl</t>
  </si>
  <si>
    <t>D3</t>
  </si>
  <si>
    <t>210000011</t>
  </si>
  <si>
    <t>D5</t>
  </si>
  <si>
    <t>7410000020</t>
  </si>
  <si>
    <t>Kabel CYKY-J 3x2,5</t>
  </si>
  <si>
    <t>7410000019</t>
  </si>
  <si>
    <t>Kabel CYKY- J 3x1,5</t>
  </si>
  <si>
    <t>7410000021</t>
  </si>
  <si>
    <t>Kabel CYKY-J 5x1,5</t>
  </si>
  <si>
    <t>743112280</t>
  </si>
  <si>
    <t>Elektroinstalační lišta LV 40x40</t>
  </si>
  <si>
    <t>741000045</t>
  </si>
  <si>
    <t>Dvojzásuvka zapuštěná  16A/230V s clonkami, IP 40</t>
  </si>
  <si>
    <t>7410000048</t>
  </si>
  <si>
    <t>Jednopólový vypínač pod omítku 10A/230V, IP40</t>
  </si>
  <si>
    <t>747111126</t>
  </si>
  <si>
    <t>Střídavý přepínač pod omítku ř. 6, 10A/230V, IP40</t>
  </si>
  <si>
    <t>741000031</t>
  </si>
  <si>
    <t>748123143</t>
  </si>
  <si>
    <t>748123146</t>
  </si>
  <si>
    <t>748123142</t>
  </si>
  <si>
    <t>740000062</t>
  </si>
  <si>
    <t>740000061</t>
  </si>
  <si>
    <t>971032200</t>
  </si>
  <si>
    <t>Průrazy zdivem</t>
  </si>
  <si>
    <t>Pol24</t>
  </si>
  <si>
    <t>D6</t>
  </si>
  <si>
    <t>Elektromontážní práce</t>
  </si>
  <si>
    <t>Pol25</t>
  </si>
  <si>
    <t>Demontáže stáv. elektroinstalace</t>
  </si>
  <si>
    <t>Pol26</t>
  </si>
  <si>
    <t>D7</t>
  </si>
  <si>
    <t>Ostatní práce</t>
  </si>
  <si>
    <t>974031120</t>
  </si>
  <si>
    <t>Svítidlo stropní bytové s krytem a komp. zářivkou 2x28W, IP65 vč. zdroje</t>
  </si>
  <si>
    <t>Svítidlo stropní bytové s krytem a komp. zář. 2x24W/230V, IP44 vč. zdroje</t>
  </si>
  <si>
    <t>Svítidlo stropní bytové s krytem a komp. zářivkou 1x18W, IP40 vč. zdroje</t>
  </si>
  <si>
    <t>Svítidlo stropní bytové s krytem a komp. zář. 2x28W/230V, IP40 vč. zdroje</t>
  </si>
  <si>
    <t>Svítidlo stropní bytové s krytem a komp. zář. 2x18/230V, IP44 vč. zdroje</t>
  </si>
  <si>
    <t>Svítidlo stropní bytové s krytem a komp. zář. 2x18/230V, IP65 vč. zdroje</t>
  </si>
  <si>
    <t>Ventilátor D125 s časovým spínačem IP 34, 230/50Hz</t>
  </si>
  <si>
    <t>Ventilátor axiální vč. regulátoru TXB2 1000m3/h, IP44</t>
  </si>
  <si>
    <t>Pol1</t>
  </si>
  <si>
    <t>Pol2</t>
  </si>
  <si>
    <t>Montáž</t>
  </si>
  <si>
    <t>Materiál</t>
  </si>
  <si>
    <t>Pol3</t>
  </si>
  <si>
    <t>Pol4</t>
  </si>
  <si>
    <t>Pol5</t>
  </si>
  <si>
    <t>Pol6</t>
  </si>
  <si>
    <t>VZT</t>
  </si>
  <si>
    <t>Přípomocné práce VZT</t>
  </si>
  <si>
    <t>Montáže VZT</t>
  </si>
  <si>
    <t>Ostatní drobný nespecif. Materiál</t>
  </si>
  <si>
    <t>Rozvaděč</t>
  </si>
  <si>
    <t>Elektroinstalace celková</t>
  </si>
  <si>
    <t>Zdravotechnika - vnitřní kanalizace</t>
  </si>
  <si>
    <t>RTS CÚ2018</t>
  </si>
  <si>
    <t>Ostatní práce a demontáže (vč. likvidace)</t>
  </si>
  <si>
    <t>Demontáže stávající VZT</t>
  </si>
  <si>
    <t>726211143</t>
  </si>
  <si>
    <t>D+M - Keramický pisoár v provedení antivandal vč. 1ks napájení (max. pro pět pisoárů), vč. napojení na přívod vody a na kanalizaci</t>
  </si>
  <si>
    <t>D+M - Keramická stacionární výlevka se sklopnou mříží - vč. napojení do kanalizace, vč. umyvadlové nástěnné baterie</t>
  </si>
  <si>
    <t>D+M - Keramické WC kombi vč. napojení pomocí flexi hadice na přívod vody a odkanalizování</t>
  </si>
  <si>
    <t>Keramické umyvadlo 55x45 vč. napojení na odkanalizování+samouzavírací stojánkový stop ventil vč. napojení pomocí flexi hadice</t>
  </si>
  <si>
    <t>Pevná sprchová hlavice antivandal (1/2") vč. montáže a napojení</t>
  </si>
  <si>
    <t>Sprchy - podomítkový stop ventil antivandal vč. montáže a napojení</t>
  </si>
  <si>
    <t>D+M Termostatický směšovač</t>
  </si>
  <si>
    <t>D+M Keramické umyvadlo 55x45 vč. napojení na kanalizaci</t>
  </si>
  <si>
    <t>D+M Stojánková baterie bez výpusti vč. napojení  2 flexi hadice</t>
  </si>
  <si>
    <t>D+M Páková sprchová baterie + sprchová souprava (sprcha trenéři)</t>
  </si>
  <si>
    <t>D+M Nástěnná sprchová baterie s hadicí</t>
  </si>
  <si>
    <t>Odvoz a likvidace vybouraných zařizovacích předmětů</t>
  </si>
  <si>
    <t>Demontáž tělesa otopného ("registr") vč. trubek (6m)+ likvidace</t>
  </si>
  <si>
    <t>Demontáž otopných těles panelových 1řadých 1800 mm + likvidace</t>
  </si>
  <si>
    <t>Demontáž vpustí</t>
  </si>
  <si>
    <t>Demontáž potrubí z hladkých trubek + likvidace</t>
  </si>
  <si>
    <t>VRN</t>
  </si>
  <si>
    <t>Vedlejší rozpočtové náklady</t>
  </si>
  <si>
    <t>Proudový chránič 10A/30mA/typ A</t>
  </si>
  <si>
    <t>Proudový chránič 16A/30mA/typ A</t>
  </si>
  <si>
    <t>D+M Rozvaděče 18modulů</t>
  </si>
  <si>
    <t>210000022</t>
  </si>
  <si>
    <t>210000033</t>
  </si>
  <si>
    <t>Montáže elektro celkem</t>
  </si>
  <si>
    <t>Drážky ve zdivu</t>
  </si>
  <si>
    <t>Kamerová zkouška potrubí do 50 m + pročištění</t>
  </si>
  <si>
    <t>D+M Radiátor deskový, 4000W</t>
  </si>
  <si>
    <t>D+M Radiátor deskový, 3500W</t>
  </si>
  <si>
    <t>D+M Radiátor deskový 1250W</t>
  </si>
  <si>
    <t>D+M Radiátor deskový 1000W</t>
  </si>
  <si>
    <t>Armatury 1/2</t>
  </si>
  <si>
    <t>k</t>
  </si>
  <si>
    <t>Trubky k otopným tělesům</t>
  </si>
  <si>
    <t>Termostatické hlavice</t>
  </si>
  <si>
    <t>Přesun hmot pro vnitřní kanalizaci</t>
  </si>
  <si>
    <t>Montáž rozvodů, armatur, zkouška+uvedení do provozu, přesun hmot, likvidace demontovaných těles</t>
  </si>
  <si>
    <t xml:space="preserve"> </t>
  </si>
  <si>
    <t>72221IM</t>
  </si>
  <si>
    <t>72222IM</t>
  </si>
  <si>
    <t>72231IM</t>
  </si>
  <si>
    <t>72232IM</t>
  </si>
  <si>
    <t>722411IM</t>
  </si>
  <si>
    <t>72263IM</t>
  </si>
  <si>
    <t>Bourání prostupu nosnou stěnou a stropem dvojci pro potrubí do DN 50, včetně transportu suti a uložení na skládku + oprava, začištění omítky, utěsnění</t>
  </si>
  <si>
    <t>72264IM</t>
  </si>
  <si>
    <t>Bourání prostupu příčkou dvojci pro potrubí do DN 50, včetně transportu suti a uložení na skládku + oprava, začištění omítky, utěsnění prostupu a malb</t>
  </si>
  <si>
    <t>72265IM</t>
  </si>
  <si>
    <t>Ostatní bourací, přípomocné a zednické práce</t>
  </si>
  <si>
    <t>72271IM</t>
  </si>
  <si>
    <t>Vypuštění soustavy</t>
  </si>
  <si>
    <t>72272IM</t>
  </si>
  <si>
    <t>Napuštění soustavy</t>
  </si>
  <si>
    <t>72273IM</t>
  </si>
  <si>
    <t>Napojení na stávající potrubí</t>
  </si>
  <si>
    <t>72274IM</t>
  </si>
  <si>
    <t>Tlaková zkouška vnitřní potrubí do DN 80</t>
  </si>
  <si>
    <t>72275IM</t>
  </si>
  <si>
    <t>Proplach a dezinfekce vodovodního potrubí do DN 80</t>
  </si>
  <si>
    <t>72276IM</t>
  </si>
  <si>
    <t>Zkouška těsnosti vodovodního potrubí do DN 80</t>
  </si>
  <si>
    <t>72277IM</t>
  </si>
  <si>
    <t>Pojízdné lešení, pomocné konstrukce, montážní plošina v rámci výšky jednoho podlaží</t>
  </si>
  <si>
    <t>72278IM</t>
  </si>
  <si>
    <t>Demontáž klozetu vč. splachovací nádrže a armatur+potrubí</t>
  </si>
  <si>
    <t>Demontáž pisoárů komplet</t>
  </si>
  <si>
    <t>767</t>
  </si>
  <si>
    <t>kus</t>
  </si>
  <si>
    <t>M+D Zásobník na papírové ručníky nástěnný, uzamykatelný, nerez</t>
  </si>
  <si>
    <t>M+D WC štětka závěsná na zeď válcová</t>
  </si>
  <si>
    <t>M+D Dávkovač na tekuté mýdlo nástěnný, 500 ml,nerez</t>
  </si>
  <si>
    <t>M+D Odpadkový koš 50 l, nerez, bezdotykový</t>
  </si>
  <si>
    <t>M+D Zásobník na toaletní papír, nerez</t>
  </si>
  <si>
    <t>M+D Zrcadlo 1200/600 mm na stěnu</t>
  </si>
  <si>
    <t>Zař. 1</t>
  </si>
  <si>
    <t>Zař. 8</t>
  </si>
  <si>
    <t>Zař. 4</t>
  </si>
  <si>
    <t>Zař. 6</t>
  </si>
  <si>
    <t>Zař. 3</t>
  </si>
  <si>
    <t>Zař. 2</t>
  </si>
  <si>
    <t>Zař. 5</t>
  </si>
  <si>
    <t>Zař. 7</t>
  </si>
  <si>
    <t>M+D Odpadkový koš 5 l plast obyč. nášlapný</t>
  </si>
  <si>
    <t>Vnitřní vodovod</t>
  </si>
  <si>
    <t>Ostatní drobný nespecif. Materiál (zásuvky apod.)</t>
  </si>
  <si>
    <t>VRN1</t>
  </si>
  <si>
    <t>VRN2</t>
  </si>
  <si>
    <t>VRN3</t>
  </si>
  <si>
    <t>VRN4</t>
  </si>
  <si>
    <t>VRN5</t>
  </si>
  <si>
    <t>VRN6</t>
  </si>
  <si>
    <t>VRN7</t>
  </si>
  <si>
    <t>D+M Podlahové vpusti (sprchy) s otočným kloubem na odtoku</t>
  </si>
  <si>
    <t>Koupelnové vybavení - specifikace v TZ</t>
  </si>
  <si>
    <t>D+M - Elektrický akumulační ohřívač teplé vody, pro svislou montáž o objemu 160l</t>
  </si>
  <si>
    <t>Uložení potrubí na konzole po á 750 mm</t>
  </si>
  <si>
    <t>Zakrytí potrubí pomocí SDK s konstrukcí</t>
  </si>
  <si>
    <t>722661</t>
  </si>
  <si>
    <t>722666</t>
  </si>
  <si>
    <t>722411</t>
  </si>
  <si>
    <t>722412</t>
  </si>
  <si>
    <t>722413</t>
  </si>
  <si>
    <t>722415</t>
  </si>
  <si>
    <t>Drážky pro potrubí - vysekání + zadělání vč. omítky a malby</t>
  </si>
  <si>
    <t>722225</t>
  </si>
  <si>
    <t>Čerpadlo WILO-STAR-Z Nova 15 TT - D+M, uvedení do provozu</t>
  </si>
  <si>
    <t>Pol7</t>
  </si>
  <si>
    <t>Úpravy stávajících prostupů stropní konstrukcí v návaznosti na střešní konstrukci</t>
  </si>
  <si>
    <t>Sprchy</t>
  </si>
  <si>
    <t xml:space="preserve">Šatny </t>
  </si>
  <si>
    <t>WC</t>
  </si>
  <si>
    <t>Wedrichova 1439, Česká Lípa</t>
  </si>
  <si>
    <t xml:space="preserve">WC </t>
  </si>
  <si>
    <t>Šatny</t>
  </si>
  <si>
    <t>D+M Termostatický směšovací ventil s ochranou proti opaření a 4 nastavitelnými pozicemi  (umyvadla v předsíni WC), světlosti 25mm</t>
  </si>
  <si>
    <t>D+M Termostatický směšovací ventil s ochranou proti opaření a 4 nastavitelnými pozicemi (sprchy muži, ženy ), světlosti 32mm</t>
  </si>
  <si>
    <t>D+M - potrubí PPR - d 20x2,8 mm - od směšovače ke sprchám</t>
  </si>
  <si>
    <t>D+M - potrubí PPR - d 20x2,8 mm - k ventilům s hadicí</t>
  </si>
  <si>
    <t>D+M - potrubí PPR - d 25x3,5 mm - od směšovače k umyvadlům</t>
  </si>
  <si>
    <t>D+M - potrubí PPR - d 25x3,5 mm - studená voda</t>
  </si>
  <si>
    <t>D+M - potrubí PPR - d 25x3,5 mm - teplá voda</t>
  </si>
  <si>
    <t>D+M - potrubí PPR - d 20x2,8 mm - cirkulace vody</t>
  </si>
  <si>
    <t>D+M - potrubí PPR - d 32x4,4 mm - teplá voda</t>
  </si>
  <si>
    <t>D+M - potrubí PPR - d 32x4,4 mm - studená voda</t>
  </si>
  <si>
    <t>Vnitřní vodovod - Rozvod sprchy muži</t>
  </si>
  <si>
    <t>Vnitřní vodovod - Rozvod sprchy ženy</t>
  </si>
  <si>
    <t>Vnitřní vodovod - Rozvod trenéři</t>
  </si>
  <si>
    <t>D+M - potrubí PPR - d 20x2,8 mm - studená voda</t>
  </si>
  <si>
    <t>D+M - potrubí PPR - d 20x2,8 mm - teplá voda</t>
  </si>
  <si>
    <t>Vnitřní vodovod - WC muži</t>
  </si>
  <si>
    <t>D+M - potrubí PPR - d 20x2,8 mm + 3 ks připojení flexi hadicí - studená voda</t>
  </si>
  <si>
    <t>D+M - potrubí PPR - d 20x2,8 mm - studená voda pisoáry</t>
  </si>
  <si>
    <t>D+M - potrubí PPR - d 20x2,8 mm - studená voda umyvadla</t>
  </si>
  <si>
    <t>D+M - potrubí PPR - d 20x2,8 mm - studená voda úklid</t>
  </si>
  <si>
    <t>Vnitřní vodovod - WC ženy</t>
  </si>
  <si>
    <t>Vnitřní vodovod - Návleková izolace</t>
  </si>
  <si>
    <t>D+M - Návleková tepelná izolace PE tl. 20 mm + polep AL fólií na potrubí d 20x2,8 mm - potrubí pro cirkulaci vody</t>
  </si>
  <si>
    <t>D+M - Návleková tepelná izolace PE tl. 10 mm + polep AL fólií na potrubí d 32x4,4 mm - teplá+studená voda</t>
  </si>
  <si>
    <t>Vnitřní vodovod - rozvody potrubí</t>
  </si>
  <si>
    <t>722-1</t>
  </si>
  <si>
    <t>Přesun hmot pro koupeln.vyb., výšky do 6 m</t>
  </si>
  <si>
    <t>Dokumentace skutečného provedení - dle článku 2.5.1 SoD</t>
  </si>
  <si>
    <t>Zařízení staveniště - dle článku 2.5.2 SoD</t>
  </si>
  <si>
    <t>Revize a zkoušky - dle článku 2.5.3 SoD</t>
  </si>
  <si>
    <t>Kompletační činnost - dle článku 2.5.4 SoD</t>
  </si>
  <si>
    <t>Koordinační činnost - dle článku 2.5.5 SoD</t>
  </si>
  <si>
    <t>Pojištění stavby - dle článku 2.5.6 SoD</t>
  </si>
  <si>
    <t>Provozní a územní vlivy - dle článku 2.5.7 SoD</t>
  </si>
  <si>
    <t>Provoz dalšího subjektu - dle článku 2.5.8 SoD</t>
  </si>
  <si>
    <t>Fotodokumentace díla - dle článku 2.5.9 SoD</t>
  </si>
  <si>
    <t>VRN8</t>
  </si>
  <si>
    <t>VRN9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</si>
</sst>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#,##0.00\ _K_č"/>
    <numFmt numFmtId="166" formatCode="#,##0.000"/>
  </numFmts>
  <fonts count="35" x14ac:knownFonts="1">
    <font>
      <sz val="11"/>
      <color theme="1"/>
      <name val="Calibri"/>
      <family val="2"/>
      <charset val="238"/>
      <scheme val="minor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sz val="10"/>
      <color rgb="FF1A1B37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3366"/>
      <name val="Calibri"/>
      <family val="2"/>
      <charset val="238"/>
      <scheme val="minor"/>
    </font>
    <font>
      <i/>
      <sz val="8"/>
      <color rgb="FF0000FF"/>
      <name val="Trebuchet MS"/>
      <family val="2"/>
      <charset val="238"/>
    </font>
    <font>
      <i/>
      <sz val="10"/>
      <color rgb="FF0000FF"/>
      <name val="Calibri"/>
      <family val="2"/>
      <charset val="238"/>
      <scheme val="minor"/>
    </font>
    <font>
      <sz val="10"/>
      <color rgb="FF969696"/>
      <name val="Trebuchet MS"/>
      <family val="2"/>
      <charset val="238"/>
    </font>
    <font>
      <b/>
      <sz val="10"/>
      <color rgb="FF960000"/>
      <name val="Trebuchet MS"/>
      <family val="2"/>
      <charset val="238"/>
    </font>
    <font>
      <sz val="8"/>
      <name val="Trebuchet MS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5"/>
      <color rgb="FF800000"/>
      <name val="Trebuchet MS"/>
      <family val="2"/>
      <charset val="238"/>
    </font>
    <font>
      <sz val="13"/>
      <color rgb="FF003366"/>
      <name val="Trebuchet MS"/>
      <family val="2"/>
      <charset val="238"/>
    </font>
    <font>
      <b/>
      <sz val="15"/>
      <color rgb="FF960000"/>
      <name val="Trebuchet MS"/>
      <family val="2"/>
      <charset val="238"/>
    </font>
    <font>
      <sz val="10"/>
      <name val="Calibri"/>
      <family val="2"/>
      <charset val="238"/>
    </font>
    <font>
      <sz val="10"/>
      <color rgb="FF003366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indexed="61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rgb="FF00336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2D2D2"/>
      </patternFill>
    </fill>
  </fills>
  <borders count="9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auto="1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auto="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969696"/>
      </left>
      <right style="hair">
        <color rgb="FF969696"/>
      </right>
      <top style="thin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thin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969696"/>
      </right>
      <top style="thin">
        <color rgb="FF969696"/>
      </top>
      <bottom style="hair">
        <color rgb="FF969696"/>
      </bottom>
      <diagonal/>
    </border>
    <border>
      <left style="thin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rgb="FF000000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rgb="FF000000"/>
      </right>
      <top style="hair">
        <color auto="1"/>
      </top>
      <bottom/>
      <diagonal/>
    </border>
    <border>
      <left style="thin">
        <color rgb="FF000000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rgb="FF000000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969696"/>
      </left>
      <right style="hair">
        <color rgb="FF969696"/>
      </right>
      <top/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auto="1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thin">
        <color auto="1"/>
      </bottom>
      <diagonal/>
    </border>
    <border>
      <left style="thin">
        <color auto="1"/>
      </left>
      <right style="hair">
        <color rgb="FF969696"/>
      </right>
      <top style="thin">
        <color auto="1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thin">
        <color auto="1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thin">
        <color auto="1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thin">
        <color auto="1"/>
      </left>
      <right style="hair">
        <color rgb="FF969696"/>
      </right>
      <top style="hair">
        <color rgb="FF969696"/>
      </top>
      <bottom style="thin">
        <color rgb="FF969696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thin">
        <color rgb="FF969696"/>
      </bottom>
      <diagonal/>
    </border>
    <border>
      <left style="thin">
        <color auto="1"/>
      </left>
      <right style="hair">
        <color rgb="FF969696"/>
      </right>
      <top style="thin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thin">
        <color rgb="FF969696"/>
      </top>
      <bottom style="hair">
        <color rgb="FF969696"/>
      </bottom>
      <diagonal/>
    </border>
    <border>
      <left style="thin">
        <color auto="1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thin">
        <color auto="1"/>
      </right>
      <top style="hair">
        <color rgb="FF969696"/>
      </top>
      <bottom/>
      <diagonal/>
    </border>
    <border>
      <left style="thin">
        <color auto="1"/>
      </left>
      <right style="hair">
        <color rgb="FF969696"/>
      </right>
      <top style="thin">
        <color theme="0" tint="-0.14996795556505021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thin">
        <color theme="0" tint="-0.14996795556505021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thin">
        <color theme="0" tint="-0.14996795556505021"/>
      </top>
      <bottom style="hair">
        <color rgb="FF969696"/>
      </bottom>
      <diagonal/>
    </border>
  </borders>
  <cellStyleXfs count="1">
    <xf numFmtId="0" fontId="0" fillId="0" borderId="0"/>
  </cellStyleXfs>
  <cellXfs count="57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4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19" xfId="0" applyBorder="1"/>
    <xf numFmtId="0" fontId="0" fillId="0" borderId="22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/>
    <xf numFmtId="0" fontId="0" fillId="0" borderId="5" xfId="0" applyBorder="1" applyAlignment="1"/>
    <xf numFmtId="0" fontId="12" fillId="0" borderId="0" xfId="0" applyFont="1" applyBorder="1"/>
    <xf numFmtId="0" fontId="4" fillId="0" borderId="22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21" xfId="0" applyBorder="1" applyAlignment="1"/>
    <xf numFmtId="0" fontId="3" fillId="4" borderId="24" xfId="0" applyFont="1" applyFill="1" applyBorder="1" applyAlignment="1" applyProtection="1">
      <alignment horizontal="center" vertical="center" wrapText="1"/>
    </xf>
    <xf numFmtId="0" fontId="16" fillId="4" borderId="24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left"/>
    </xf>
    <xf numFmtId="4" fontId="13" fillId="4" borderId="2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3" fillId="4" borderId="24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/>
    </xf>
    <xf numFmtId="0" fontId="0" fillId="0" borderId="21" xfId="0" applyBorder="1"/>
    <xf numFmtId="4" fontId="0" fillId="0" borderId="0" xfId="0" applyNumberForma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4" borderId="25" xfId="0" applyFont="1" applyFill="1" applyBorder="1" applyAlignment="1" applyProtection="1">
      <alignment horizontal="center" vertical="center" wrapText="1"/>
    </xf>
    <xf numFmtId="0" fontId="3" fillId="4" borderId="26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9" fillId="0" borderId="0" xfId="0" applyNumberFormat="1" applyFont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left"/>
    </xf>
    <xf numFmtId="0" fontId="0" fillId="0" borderId="0" xfId="0" applyBorder="1"/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/>
    </xf>
    <xf numFmtId="0" fontId="25" fillId="0" borderId="0" xfId="0" applyFont="1"/>
    <xf numFmtId="14" fontId="3" fillId="0" borderId="21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/>
    <xf numFmtId="0" fontId="10" fillId="0" borderId="29" xfId="0" applyFont="1" applyBorder="1" applyAlignment="1" applyProtection="1">
      <alignment horizontal="center"/>
    </xf>
    <xf numFmtId="0" fontId="10" fillId="0" borderId="29" xfId="0" applyFont="1" applyBorder="1" applyAlignment="1" applyProtection="1">
      <alignment horizontal="left"/>
    </xf>
    <xf numFmtId="4" fontId="10" fillId="0" borderId="29" xfId="0" applyNumberFormat="1" applyFont="1" applyBorder="1" applyAlignment="1" applyProtection="1">
      <alignment horizontal="center"/>
    </xf>
    <xf numFmtId="4" fontId="10" fillId="0" borderId="29" xfId="0" applyNumberFormat="1" applyFont="1" applyBorder="1" applyAlignment="1" applyProtection="1">
      <alignment horizontal="center" vertical="center"/>
    </xf>
    <xf numFmtId="0" fontId="14" fillId="0" borderId="29" xfId="0" applyFont="1" applyBorder="1" applyAlignment="1" applyProtection="1">
      <alignment horizontal="center"/>
    </xf>
    <xf numFmtId="0" fontId="11" fillId="0" borderId="29" xfId="0" applyFont="1" applyBorder="1" applyAlignment="1" applyProtection="1">
      <alignment horizontal="center"/>
    </xf>
    <xf numFmtId="0" fontId="11" fillId="0" borderId="29" xfId="0" applyFont="1" applyBorder="1" applyAlignment="1" applyProtection="1">
      <alignment horizontal="left"/>
    </xf>
    <xf numFmtId="4" fontId="14" fillId="0" borderId="29" xfId="0" applyNumberFormat="1" applyFont="1" applyBorder="1" applyAlignment="1" applyProtection="1">
      <alignment horizontal="center"/>
    </xf>
    <xf numFmtId="4" fontId="11" fillId="0" borderId="29" xfId="0" applyNumberFormat="1" applyFont="1" applyBorder="1" applyAlignment="1" applyProtection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8" fillId="0" borderId="29" xfId="0" applyFont="1" applyBorder="1" applyAlignment="1" applyProtection="1">
      <alignment horizontal="center"/>
    </xf>
    <xf numFmtId="0" fontId="18" fillId="0" borderId="29" xfId="0" applyFont="1" applyBorder="1" applyAlignment="1">
      <alignment horizontal="left" vertical="center"/>
    </xf>
    <xf numFmtId="0" fontId="18" fillId="0" borderId="29" xfId="0" applyFont="1" applyBorder="1" applyAlignment="1" applyProtection="1">
      <alignment horizontal="center" vertical="center"/>
    </xf>
    <xf numFmtId="4" fontId="18" fillId="0" borderId="29" xfId="0" applyNumberFormat="1" applyFont="1" applyBorder="1" applyAlignment="1" applyProtection="1">
      <alignment horizontal="center" vertical="center"/>
    </xf>
    <xf numFmtId="0" fontId="18" fillId="0" borderId="29" xfId="0" applyFont="1" applyBorder="1" applyAlignment="1">
      <alignment horizontal="left" vertical="center" wrapText="1"/>
    </xf>
    <xf numFmtId="0" fontId="18" fillId="0" borderId="29" xfId="0" applyFont="1" applyBorder="1" applyAlignment="1" applyProtection="1">
      <alignment horizontal="left"/>
    </xf>
    <xf numFmtId="0" fontId="18" fillId="0" borderId="29" xfId="0" applyFont="1" applyBorder="1" applyAlignment="1">
      <alignment horizontal="left"/>
    </xf>
    <xf numFmtId="0" fontId="14" fillId="0" borderId="29" xfId="0" applyFont="1" applyBorder="1" applyAlignment="1" applyProtection="1">
      <alignment horizontal="center" vertical="center"/>
    </xf>
    <xf numFmtId="0" fontId="18" fillId="0" borderId="29" xfId="0" applyFont="1" applyBorder="1" applyAlignment="1">
      <alignment horizontal="left" wrapText="1"/>
    </xf>
    <xf numFmtId="0" fontId="18" fillId="0" borderId="29" xfId="0" applyFont="1" applyBorder="1" applyAlignment="1" applyProtection="1">
      <alignment horizontal="center" vertical="center" wrapText="1"/>
    </xf>
    <xf numFmtId="4" fontId="14" fillId="0" borderId="29" xfId="0" applyNumberFormat="1" applyFont="1" applyBorder="1" applyAlignment="1" applyProtection="1">
      <alignment horizontal="center"/>
      <protection locked="0"/>
    </xf>
    <xf numFmtId="0" fontId="18" fillId="0" borderId="29" xfId="0" applyFont="1" applyBorder="1" applyAlignment="1">
      <alignment horizontal="center"/>
    </xf>
    <xf numFmtId="4" fontId="18" fillId="0" borderId="29" xfId="0" applyNumberFormat="1" applyFont="1" applyBorder="1" applyAlignment="1" applyProtection="1">
      <alignment horizontal="center"/>
    </xf>
    <xf numFmtId="4" fontId="18" fillId="0" borderId="29" xfId="0" applyNumberFormat="1" applyFont="1" applyBorder="1" applyAlignment="1" applyProtection="1">
      <alignment horizontal="center"/>
      <protection locked="0"/>
    </xf>
    <xf numFmtId="49" fontId="18" fillId="0" borderId="29" xfId="0" applyNumberFormat="1" applyFont="1" applyBorder="1" applyAlignment="1">
      <alignment horizontal="center"/>
    </xf>
    <xf numFmtId="49" fontId="18" fillId="0" borderId="29" xfId="0" applyNumberFormat="1" applyFont="1" applyBorder="1" applyAlignment="1" applyProtection="1">
      <alignment horizontal="center"/>
    </xf>
    <xf numFmtId="49" fontId="18" fillId="0" borderId="29" xfId="0" applyNumberFormat="1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left" vertical="center" wrapText="1"/>
    </xf>
    <xf numFmtId="4" fontId="18" fillId="0" borderId="29" xfId="0" applyNumberFormat="1" applyFont="1" applyBorder="1" applyAlignment="1" applyProtection="1">
      <alignment horizontal="center" vertical="center"/>
      <protection locked="0"/>
    </xf>
    <xf numFmtId="49" fontId="18" fillId="0" borderId="29" xfId="0" applyNumberFormat="1" applyFont="1" applyBorder="1" applyAlignment="1" applyProtection="1">
      <alignment horizontal="left" wrapText="1"/>
    </xf>
    <xf numFmtId="0" fontId="18" fillId="0" borderId="29" xfId="0" applyFont="1" applyFill="1" applyBorder="1" applyAlignment="1">
      <alignment horizontal="left"/>
    </xf>
    <xf numFmtId="0" fontId="19" fillId="0" borderId="29" xfId="0" applyFont="1" applyBorder="1" applyAlignment="1" applyProtection="1">
      <alignment horizontal="center"/>
    </xf>
    <xf numFmtId="0" fontId="14" fillId="0" borderId="29" xfId="0" applyFont="1" applyFill="1" applyBorder="1" applyAlignment="1" applyProtection="1">
      <alignment horizontal="center"/>
    </xf>
    <xf numFmtId="0" fontId="15" fillId="0" borderId="29" xfId="0" applyFont="1" applyBorder="1" applyAlignment="1">
      <alignment horizontal="center"/>
    </xf>
    <xf numFmtId="0" fontId="17" fillId="0" borderId="29" xfId="0" applyFont="1" applyBorder="1" applyAlignment="1">
      <alignment horizontal="left"/>
    </xf>
    <xf numFmtId="4" fontId="15" fillId="0" borderId="29" xfId="0" applyNumberFormat="1" applyFont="1" applyBorder="1" applyAlignment="1">
      <alignment horizontal="center"/>
    </xf>
    <xf numFmtId="4" fontId="18" fillId="0" borderId="29" xfId="0" applyNumberFormat="1" applyFont="1" applyFill="1" applyBorder="1" applyAlignment="1" applyProtection="1">
      <alignment horizontal="center" vertical="center"/>
    </xf>
    <xf numFmtId="0" fontId="18" fillId="0" borderId="29" xfId="0" applyFont="1" applyBorder="1" applyAlignment="1" applyProtection="1">
      <alignment horizontal="left" vertical="center" wrapText="1"/>
    </xf>
    <xf numFmtId="49" fontId="20" fillId="0" borderId="29" xfId="0" applyNumberFormat="1" applyFont="1" applyBorder="1" applyAlignment="1" applyProtection="1">
      <alignment horizontal="center" vertical="center" wrapText="1"/>
    </xf>
    <xf numFmtId="0" fontId="20" fillId="0" borderId="29" xfId="0" applyFont="1" applyBorder="1" applyAlignment="1" applyProtection="1">
      <alignment horizontal="left" vertical="center" wrapText="1"/>
    </xf>
    <xf numFmtId="4" fontId="18" fillId="0" borderId="29" xfId="0" applyNumberFormat="1" applyFont="1" applyBorder="1" applyAlignment="1">
      <alignment horizontal="center" vertical="center"/>
    </xf>
    <xf numFmtId="4" fontId="15" fillId="0" borderId="29" xfId="0" applyNumberFormat="1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4" fontId="18" fillId="0" borderId="29" xfId="0" applyNumberFormat="1" applyFont="1" applyBorder="1" applyAlignment="1">
      <alignment horizontal="center"/>
    </xf>
    <xf numFmtId="0" fontId="21" fillId="0" borderId="29" xfId="0" applyFont="1" applyBorder="1" applyAlignment="1" applyProtection="1">
      <alignment horizontal="left" vertical="center" wrapText="1"/>
    </xf>
    <xf numFmtId="49" fontId="18" fillId="0" borderId="29" xfId="0" applyNumberFormat="1" applyFont="1" applyBorder="1" applyAlignment="1" applyProtection="1">
      <alignment horizontal="center" vertical="center" wrapText="1"/>
    </xf>
    <xf numFmtId="0" fontId="18" fillId="0" borderId="29" xfId="0" applyFont="1" applyBorder="1"/>
    <xf numFmtId="0" fontId="18" fillId="0" borderId="29" xfId="0" applyFont="1" applyFill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49" fontId="21" fillId="0" borderId="29" xfId="0" applyNumberFormat="1" applyFont="1" applyBorder="1" applyAlignment="1" applyProtection="1">
      <alignment horizontal="center" vertical="center" wrapText="1"/>
    </xf>
    <xf numFmtId="49" fontId="18" fillId="0" borderId="29" xfId="0" applyNumberFormat="1" applyFont="1" applyBorder="1" applyAlignment="1" applyProtection="1">
      <alignment horizontal="center" vertical="center" wrapText="1"/>
      <protection locked="0"/>
    </xf>
    <xf numFmtId="0" fontId="18" fillId="0" borderId="29" xfId="0" applyFont="1" applyBorder="1" applyAlignment="1" applyProtection="1">
      <alignment horizontal="left" vertical="center" wrapText="1"/>
      <protection locked="0"/>
    </xf>
    <xf numFmtId="0" fontId="18" fillId="0" borderId="29" xfId="0" applyFont="1" applyBorder="1" applyAlignment="1" applyProtection="1">
      <alignment horizontal="center" vertical="center" wrapText="1"/>
      <protection locked="0"/>
    </xf>
    <xf numFmtId="4" fontId="15" fillId="0" borderId="29" xfId="0" applyNumberFormat="1" applyFont="1" applyBorder="1" applyAlignment="1" applyProtection="1">
      <alignment horizontal="center" vertical="center" wrapText="1"/>
      <protection locked="0"/>
    </xf>
    <xf numFmtId="49" fontId="15" fillId="0" borderId="29" xfId="0" applyNumberFormat="1" applyFont="1" applyBorder="1" applyAlignment="1" applyProtection="1">
      <alignment horizontal="center" vertical="center" wrapText="1"/>
      <protection locked="0"/>
    </xf>
    <xf numFmtId="0" fontId="15" fillId="0" borderId="29" xfId="0" applyFont="1" applyBorder="1" applyAlignment="1" applyProtection="1">
      <alignment horizontal="left" vertical="center" wrapText="1"/>
      <protection locked="0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29" xfId="0" applyFont="1" applyFill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0" fillId="0" borderId="29" xfId="0" applyBorder="1" applyAlignment="1">
      <alignment horizontal="center" vertical="center"/>
    </xf>
    <xf numFmtId="0" fontId="18" fillId="0" borderId="29" xfId="0" applyFont="1" applyFill="1" applyBorder="1" applyAlignment="1" applyProtection="1">
      <alignment horizontal="center"/>
    </xf>
    <xf numFmtId="0" fontId="18" fillId="0" borderId="29" xfId="0" applyFont="1" applyFill="1" applyBorder="1" applyAlignment="1">
      <alignment horizontal="left" vertical="center"/>
    </xf>
    <xf numFmtId="0" fontId="18" fillId="0" borderId="29" xfId="0" applyFont="1" applyFill="1" applyBorder="1" applyAlignment="1" applyProtection="1">
      <alignment horizontal="left"/>
    </xf>
    <xf numFmtId="0" fontId="18" fillId="0" borderId="29" xfId="0" applyFont="1" applyFill="1" applyBorder="1" applyAlignment="1" applyProtection="1">
      <alignment horizontal="center" vertical="center"/>
    </xf>
    <xf numFmtId="0" fontId="18" fillId="0" borderId="29" xfId="0" applyFont="1" applyFill="1" applyBorder="1" applyAlignment="1">
      <alignment horizontal="left" wrapText="1"/>
    </xf>
    <xf numFmtId="0" fontId="11" fillId="0" borderId="29" xfId="0" applyFont="1" applyFill="1" applyBorder="1" applyAlignment="1" applyProtection="1">
      <alignment horizontal="center"/>
    </xf>
    <xf numFmtId="0" fontId="11" fillId="0" borderId="29" xfId="0" applyFont="1" applyFill="1" applyBorder="1" applyAlignment="1" applyProtection="1">
      <alignment horizontal="left"/>
    </xf>
    <xf numFmtId="0" fontId="18" fillId="0" borderId="29" xfId="0" applyFont="1" applyFill="1" applyBorder="1" applyAlignment="1">
      <alignment horizontal="center"/>
    </xf>
    <xf numFmtId="49" fontId="18" fillId="0" borderId="29" xfId="0" applyNumberFormat="1" applyFont="1" applyFill="1" applyBorder="1" applyAlignment="1">
      <alignment horizontal="center"/>
    </xf>
    <xf numFmtId="49" fontId="18" fillId="0" borderId="29" xfId="0" applyNumberFormat="1" applyFont="1" applyFill="1" applyBorder="1" applyAlignment="1" applyProtection="1">
      <alignment horizontal="center" vertical="center"/>
    </xf>
    <xf numFmtId="0" fontId="18" fillId="0" borderId="29" xfId="0" applyFont="1" applyFill="1" applyBorder="1"/>
    <xf numFmtId="49" fontId="18" fillId="0" borderId="29" xfId="0" applyNumberFormat="1" applyFont="1" applyFill="1" applyBorder="1" applyAlignment="1" applyProtection="1">
      <alignment horizontal="center"/>
    </xf>
    <xf numFmtId="49" fontId="18" fillId="0" borderId="29" xfId="0" applyNumberFormat="1" applyFont="1" applyFill="1" applyBorder="1" applyAlignment="1" applyProtection="1">
      <alignment horizontal="left" wrapText="1"/>
    </xf>
    <xf numFmtId="0" fontId="15" fillId="0" borderId="29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left"/>
    </xf>
    <xf numFmtId="0" fontId="10" fillId="0" borderId="29" xfId="0" applyFont="1" applyFill="1" applyBorder="1" applyAlignment="1" applyProtection="1">
      <alignment horizontal="center" vertical="center"/>
    </xf>
    <xf numFmtId="0" fontId="10" fillId="0" borderId="29" xfId="0" applyFont="1" applyFill="1" applyBorder="1" applyAlignment="1" applyProtection="1">
      <alignment horizontal="center"/>
    </xf>
    <xf numFmtId="0" fontId="10" fillId="0" borderId="29" xfId="0" applyFont="1" applyFill="1" applyBorder="1" applyAlignment="1" applyProtection="1">
      <alignment horizontal="left"/>
    </xf>
    <xf numFmtId="0" fontId="18" fillId="0" borderId="29" xfId="0" applyFont="1" applyFill="1" applyBorder="1" applyAlignment="1" applyProtection="1">
      <alignment horizontal="left" vertical="center" wrapText="1"/>
    </xf>
    <xf numFmtId="0" fontId="15" fillId="0" borderId="29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left" vertical="center" wrapText="1"/>
    </xf>
    <xf numFmtId="0" fontId="21" fillId="0" borderId="29" xfId="0" applyFont="1" applyFill="1" applyBorder="1" applyAlignment="1" applyProtection="1">
      <alignment horizontal="left" vertical="center" wrapText="1"/>
    </xf>
    <xf numFmtId="0" fontId="15" fillId="0" borderId="29" xfId="0" applyFont="1" applyFill="1" applyBorder="1" applyAlignment="1" applyProtection="1">
      <alignment horizontal="left" vertical="center" wrapText="1"/>
    </xf>
    <xf numFmtId="0" fontId="20" fillId="0" borderId="29" xfId="0" applyFont="1" applyFill="1" applyBorder="1" applyAlignment="1" applyProtection="1">
      <alignment horizontal="left" vertical="center" wrapText="1"/>
    </xf>
    <xf numFmtId="0" fontId="18" fillId="0" borderId="29" xfId="0" applyFont="1" applyFill="1" applyBorder="1" applyAlignment="1" applyProtection="1">
      <alignment horizontal="left" wrapText="1"/>
    </xf>
    <xf numFmtId="165" fontId="18" fillId="0" borderId="29" xfId="0" applyNumberFormat="1" applyFont="1" applyBorder="1" applyAlignment="1" applyProtection="1">
      <alignment vertical="center"/>
    </xf>
    <xf numFmtId="0" fontId="18" fillId="0" borderId="29" xfId="0" applyFont="1" applyFill="1" applyBorder="1" applyAlignment="1" applyProtection="1">
      <alignment horizontal="left" vertical="center" wrapText="1"/>
      <protection locked="0"/>
    </xf>
    <xf numFmtId="0" fontId="15" fillId="0" borderId="29" xfId="0" applyFont="1" applyFill="1" applyBorder="1" applyAlignment="1" applyProtection="1">
      <alignment horizontal="left" vertical="center" wrapText="1"/>
      <protection locked="0"/>
    </xf>
    <xf numFmtId="0" fontId="0" fillId="0" borderId="37" xfId="0" applyFont="1" applyBorder="1" applyAlignment="1" applyProtection="1">
      <alignment horizontal="center" vertical="center"/>
    </xf>
    <xf numFmtId="0" fontId="0" fillId="0" borderId="0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22" xfId="0" applyBorder="1"/>
    <xf numFmtId="0" fontId="0" fillId="0" borderId="0" xfId="0" applyBorder="1" applyAlignment="1">
      <alignment horizontal="center"/>
    </xf>
    <xf numFmtId="0" fontId="3" fillId="4" borderId="25" xfId="0" applyFont="1" applyFill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49" fontId="20" fillId="0" borderId="29" xfId="0" applyNumberFormat="1" applyFont="1" applyBorder="1" applyAlignment="1" applyProtection="1">
      <alignment horizontal="left" vertical="center" wrapText="1"/>
    </xf>
    <xf numFmtId="0" fontId="14" fillId="0" borderId="32" xfId="0" applyFont="1" applyBorder="1" applyAlignment="1" applyProtection="1"/>
    <xf numFmtId="0" fontId="14" fillId="0" borderId="29" xfId="0" applyFont="1" applyBorder="1" applyAlignment="1" applyProtection="1">
      <alignment horizontal="left"/>
    </xf>
    <xf numFmtId="0" fontId="14" fillId="0" borderId="29" xfId="0" applyFont="1" applyBorder="1" applyAlignment="1" applyProtection="1"/>
    <xf numFmtId="0" fontId="14" fillId="0" borderId="29" xfId="0" applyFont="1" applyBorder="1" applyAlignment="1" applyProtection="1">
      <protection locked="0"/>
    </xf>
    <xf numFmtId="0" fontId="0" fillId="0" borderId="29" xfId="0" applyFont="1" applyBorder="1" applyAlignment="1" applyProtection="1">
      <alignment horizontal="center" vertical="center"/>
    </xf>
    <xf numFmtId="0" fontId="29" fillId="0" borderId="29" xfId="0" applyFont="1" applyFill="1" applyBorder="1" applyAlignment="1" applyProtection="1">
      <alignment horizontal="left" vertical="center" wrapText="1"/>
    </xf>
    <xf numFmtId="0" fontId="29" fillId="0" borderId="29" xfId="0" applyFont="1" applyFill="1" applyBorder="1" applyAlignment="1" applyProtection="1">
      <alignment horizontal="center" vertical="center" wrapText="1"/>
    </xf>
    <xf numFmtId="166" fontId="29" fillId="0" borderId="29" xfId="0" applyNumberFormat="1" applyFont="1" applyFill="1" applyBorder="1" applyAlignment="1" applyProtection="1">
      <alignment vertical="center"/>
    </xf>
    <xf numFmtId="4" fontId="29" fillId="0" borderId="29" xfId="0" applyNumberFormat="1" applyFont="1" applyFill="1" applyBorder="1" applyAlignment="1" applyProtection="1">
      <alignment vertical="center"/>
      <protection locked="0"/>
    </xf>
    <xf numFmtId="0" fontId="30" fillId="0" borderId="29" xfId="0" applyFont="1" applyFill="1" applyBorder="1" applyAlignment="1" applyProtection="1"/>
    <xf numFmtId="0" fontId="30" fillId="0" borderId="29" xfId="0" applyFont="1" applyFill="1" applyBorder="1" applyAlignment="1" applyProtection="1">
      <protection locked="0"/>
    </xf>
    <xf numFmtId="0" fontId="11" fillId="0" borderId="29" xfId="0" applyFont="1" applyFill="1" applyBorder="1" applyAlignment="1" applyProtection="1"/>
    <xf numFmtId="0" fontId="11" fillId="0" borderId="29" xfId="0" applyFont="1" applyFill="1" applyBorder="1" applyAlignment="1" applyProtection="1">
      <protection locked="0"/>
    </xf>
    <xf numFmtId="49" fontId="15" fillId="0" borderId="29" xfId="0" applyNumberFormat="1" applyFont="1" applyBorder="1" applyAlignment="1" applyProtection="1">
      <alignment horizontal="left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>
      <alignment horizontal="center" vertical="center"/>
    </xf>
    <xf numFmtId="4" fontId="15" fillId="0" borderId="29" xfId="0" applyNumberFormat="1" applyFont="1" applyFill="1" applyBorder="1" applyAlignment="1" applyProtection="1">
      <alignment horizontal="center" vertical="center"/>
    </xf>
    <xf numFmtId="0" fontId="0" fillId="0" borderId="42" xfId="0" applyBorder="1"/>
    <xf numFmtId="0" fontId="0" fillId="0" borderId="43" xfId="0" applyBorder="1"/>
    <xf numFmtId="0" fontId="0" fillId="0" borderId="44" xfId="0" applyFont="1" applyBorder="1" applyAlignment="1">
      <alignment vertical="center"/>
    </xf>
    <xf numFmtId="0" fontId="8" fillId="0" borderId="45" xfId="0" applyFont="1" applyBorder="1" applyAlignment="1">
      <alignment horizontal="left" vertical="center"/>
    </xf>
    <xf numFmtId="4" fontId="9" fillId="0" borderId="45" xfId="0" applyNumberFormat="1" applyFont="1" applyBorder="1" applyAlignment="1">
      <alignment vertical="center"/>
    </xf>
    <xf numFmtId="0" fontId="10" fillId="0" borderId="45" xfId="0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0" fontId="11" fillId="0" borderId="45" xfId="0" applyFont="1" applyBorder="1" applyAlignment="1">
      <alignment vertical="center"/>
    </xf>
    <xf numFmtId="4" fontId="11" fillId="0" borderId="45" xfId="0" applyNumberFormat="1" applyFont="1" applyBorder="1" applyAlignment="1">
      <alignment vertical="center"/>
    </xf>
    <xf numFmtId="0" fontId="0" fillId="0" borderId="47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0" fillId="0" borderId="48" xfId="0" applyBorder="1"/>
    <xf numFmtId="0" fontId="0" fillId="0" borderId="49" xfId="0" applyBorder="1"/>
    <xf numFmtId="0" fontId="11" fillId="0" borderId="44" xfId="0" applyFont="1" applyBorder="1" applyAlignment="1">
      <alignment vertical="center"/>
    </xf>
    <xf numFmtId="0" fontId="11" fillId="0" borderId="50" xfId="0" applyFont="1" applyBorder="1" applyAlignment="1">
      <alignment horizontal="left" vertical="center"/>
    </xf>
    <xf numFmtId="0" fontId="11" fillId="0" borderId="51" xfId="0" applyFont="1" applyBorder="1" applyAlignment="1">
      <alignment vertical="center"/>
    </xf>
    <xf numFmtId="0" fontId="11" fillId="0" borderId="51" xfId="0" applyFont="1" applyBorder="1" applyAlignment="1">
      <alignment horizontal="left" vertical="center"/>
    </xf>
    <xf numFmtId="4" fontId="11" fillId="0" borderId="51" xfId="0" applyNumberFormat="1" applyFont="1" applyBorder="1" applyAlignment="1">
      <alignment vertical="center"/>
    </xf>
    <xf numFmtId="0" fontId="0" fillId="0" borderId="51" xfId="0" applyBorder="1"/>
    <xf numFmtId="0" fontId="0" fillId="0" borderId="52" xfId="0" applyBorder="1"/>
    <xf numFmtId="0" fontId="3" fillId="4" borderId="38" xfId="0" applyFont="1" applyFill="1" applyBorder="1" applyAlignment="1" applyProtection="1">
      <alignment horizontal="center" vertical="center" wrapText="1"/>
    </xf>
    <xf numFmtId="0" fontId="3" fillId="4" borderId="39" xfId="0" applyFont="1" applyFill="1" applyBorder="1" applyAlignment="1" applyProtection="1">
      <alignment horizontal="center" vertical="center" wrapText="1"/>
    </xf>
    <xf numFmtId="0" fontId="16" fillId="4" borderId="39" xfId="0" applyFont="1" applyFill="1" applyBorder="1" applyAlignment="1" applyProtection="1">
      <alignment horizontal="center" vertical="center" wrapText="1"/>
    </xf>
    <xf numFmtId="4" fontId="3" fillId="4" borderId="39" xfId="0" applyNumberFormat="1" applyFont="1" applyFill="1" applyBorder="1" applyAlignment="1" applyProtection="1">
      <alignment horizontal="center" vertical="center" wrapText="1"/>
    </xf>
    <xf numFmtId="4" fontId="13" fillId="4" borderId="39" xfId="0" applyNumberFormat="1" applyFont="1" applyFill="1" applyBorder="1" applyAlignment="1" applyProtection="1">
      <alignment horizontal="center" vertical="center" wrapText="1"/>
    </xf>
    <xf numFmtId="0" fontId="3" fillId="4" borderId="40" xfId="0" applyFont="1" applyFill="1" applyBorder="1" applyAlignment="1" applyProtection="1">
      <alignment horizontal="center" vertical="center" wrapText="1"/>
    </xf>
    <xf numFmtId="0" fontId="9" fillId="0" borderId="32" xfId="0" applyFont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/>
    </xf>
    <xf numFmtId="0" fontId="15" fillId="0" borderId="29" xfId="0" applyFont="1" applyFill="1" applyBorder="1" applyAlignment="1" applyProtection="1">
      <alignment horizontal="left" vertical="center"/>
    </xf>
    <xf numFmtId="4" fontId="0" fillId="0" borderId="29" xfId="0" applyNumberFormat="1" applyFont="1" applyBorder="1" applyAlignment="1" applyProtection="1">
      <alignment horizontal="center" vertical="center"/>
    </xf>
    <xf numFmtId="4" fontId="9" fillId="0" borderId="29" xfId="0" applyNumberFormat="1" applyFont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/>
    <xf numFmtId="0" fontId="0" fillId="0" borderId="29" xfId="0" applyBorder="1" applyAlignment="1">
      <alignment horizontal="center"/>
    </xf>
    <xf numFmtId="4" fontId="0" fillId="0" borderId="29" xfId="0" applyNumberFormat="1" applyBorder="1" applyAlignment="1">
      <alignment horizontal="center"/>
    </xf>
    <xf numFmtId="0" fontId="14" fillId="0" borderId="29" xfId="0" applyFont="1" applyFill="1" applyBorder="1" applyAlignment="1" applyProtection="1"/>
    <xf numFmtId="0" fontId="20" fillId="0" borderId="34" xfId="0" applyFont="1" applyBorder="1" applyAlignment="1" applyProtection="1">
      <alignment horizontal="center" vertical="center"/>
    </xf>
    <xf numFmtId="0" fontId="20" fillId="0" borderId="35" xfId="0" applyFont="1" applyBorder="1" applyAlignment="1" applyProtection="1">
      <alignment horizontal="center" vertical="center"/>
    </xf>
    <xf numFmtId="49" fontId="20" fillId="0" borderId="35" xfId="0" applyNumberFormat="1" applyFont="1" applyBorder="1" applyAlignment="1" applyProtection="1">
      <alignment horizontal="left" vertical="center" wrapText="1"/>
    </xf>
    <xf numFmtId="0" fontId="15" fillId="0" borderId="35" xfId="0" applyFont="1" applyFill="1" applyBorder="1" applyAlignment="1" applyProtection="1">
      <alignment horizontal="left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166" fontId="15" fillId="0" borderId="35" xfId="0" applyNumberFormat="1" applyFont="1" applyFill="1" applyBorder="1" applyAlignment="1" applyProtection="1">
      <alignment vertical="center"/>
    </xf>
    <xf numFmtId="0" fontId="3" fillId="4" borderId="53" xfId="0" applyFont="1" applyFill="1" applyBorder="1" applyAlignment="1" applyProtection="1">
      <alignment horizontal="center" vertical="center" wrapText="1"/>
    </xf>
    <xf numFmtId="0" fontId="3" fillId="4" borderId="54" xfId="0" applyFont="1" applyFill="1" applyBorder="1" applyAlignment="1" applyProtection="1">
      <alignment horizontal="center" vertical="center" wrapText="1"/>
    </xf>
    <xf numFmtId="0" fontId="16" fillId="4" borderId="54" xfId="0" applyFont="1" applyFill="1" applyBorder="1" applyAlignment="1" applyProtection="1">
      <alignment horizontal="center" vertical="center" wrapText="1"/>
    </xf>
    <xf numFmtId="4" fontId="3" fillId="4" borderId="54" xfId="0" applyNumberFormat="1" applyFont="1" applyFill="1" applyBorder="1" applyAlignment="1" applyProtection="1">
      <alignment horizontal="center" vertical="center" wrapText="1"/>
    </xf>
    <xf numFmtId="4" fontId="13" fillId="4" borderId="54" xfId="0" applyNumberFormat="1" applyFont="1" applyFill="1" applyBorder="1" applyAlignment="1" applyProtection="1">
      <alignment horizontal="center" vertical="center" wrapText="1"/>
    </xf>
    <xf numFmtId="0" fontId="3" fillId="4" borderId="55" xfId="0" applyFont="1" applyFill="1" applyBorder="1" applyAlignment="1" applyProtection="1">
      <alignment horizontal="center" vertical="center" wrapText="1"/>
    </xf>
    <xf numFmtId="0" fontId="9" fillId="0" borderId="56" xfId="0" applyFont="1" applyBorder="1" applyAlignment="1" applyProtection="1">
      <alignment horizontal="left" vertical="center"/>
    </xf>
    <xf numFmtId="0" fontId="15" fillId="0" borderId="37" xfId="0" applyFont="1" applyBorder="1" applyAlignment="1" applyProtection="1">
      <alignment horizontal="center" vertical="center"/>
    </xf>
    <xf numFmtId="0" fontId="15" fillId="0" borderId="37" xfId="0" applyFont="1" applyFill="1" applyBorder="1" applyAlignment="1" applyProtection="1">
      <alignment horizontal="left" vertical="center"/>
    </xf>
    <xf numFmtId="4" fontId="0" fillId="0" borderId="37" xfId="0" applyNumberFormat="1" applyFont="1" applyBorder="1" applyAlignment="1" applyProtection="1">
      <alignment horizontal="center" vertical="center"/>
    </xf>
    <xf numFmtId="4" fontId="9" fillId="0" borderId="37" xfId="0" applyNumberFormat="1" applyFont="1" applyBorder="1" applyAlignment="1" applyProtection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6" xfId="0" applyBorder="1"/>
    <xf numFmtId="0" fontId="0" fillId="0" borderId="37" xfId="0" applyBorder="1" applyAlignment="1">
      <alignment horizontal="center"/>
    </xf>
    <xf numFmtId="0" fontId="15" fillId="0" borderId="37" xfId="0" applyFont="1" applyBorder="1" applyAlignment="1">
      <alignment horizontal="center"/>
    </xf>
    <xf numFmtId="0" fontId="15" fillId="0" borderId="37" xfId="0" applyFont="1" applyFill="1" applyBorder="1" applyAlignment="1">
      <alignment horizontal="left"/>
    </xf>
    <xf numFmtId="4" fontId="0" fillId="0" borderId="37" xfId="0" applyNumberFormat="1" applyBorder="1" applyAlignment="1">
      <alignment horizontal="center"/>
    </xf>
    <xf numFmtId="4" fontId="0" fillId="0" borderId="37" xfId="0" applyNumberFormat="1" applyBorder="1" applyAlignment="1">
      <alignment horizontal="center" vertical="center"/>
    </xf>
    <xf numFmtId="0" fontId="14" fillId="0" borderId="56" xfId="0" applyFont="1" applyBorder="1" applyAlignment="1" applyProtection="1"/>
    <xf numFmtId="0" fontId="14" fillId="0" borderId="37" xfId="0" applyFont="1" applyBorder="1" applyAlignment="1" applyProtection="1">
      <alignment horizontal="left"/>
    </xf>
    <xf numFmtId="0" fontId="11" fillId="0" borderId="37" xfId="0" applyFont="1" applyBorder="1" applyAlignment="1" applyProtection="1">
      <alignment horizontal="left"/>
    </xf>
    <xf numFmtId="0" fontId="14" fillId="0" borderId="37" xfId="0" applyFont="1" applyBorder="1" applyAlignment="1" applyProtection="1"/>
    <xf numFmtId="0" fontId="14" fillId="0" borderId="37" xfId="0" applyFont="1" applyBorder="1" applyAlignment="1" applyProtection="1">
      <protection locked="0"/>
    </xf>
    <xf numFmtId="4" fontId="11" fillId="0" borderId="37" xfId="0" applyNumberFormat="1" applyFont="1" applyBorder="1" applyAlignment="1" applyProtection="1">
      <alignment horizontal="center" vertical="center"/>
    </xf>
    <xf numFmtId="0" fontId="14" fillId="0" borderId="57" xfId="0" applyFont="1" applyBorder="1" applyAlignment="1" applyProtection="1"/>
    <xf numFmtId="0" fontId="18" fillId="0" borderId="37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center" vertical="center"/>
    </xf>
    <xf numFmtId="4" fontId="18" fillId="0" borderId="37" xfId="0" applyNumberFormat="1" applyFont="1" applyBorder="1" applyAlignment="1">
      <alignment horizontal="center"/>
    </xf>
    <xf numFmtId="4" fontId="18" fillId="0" borderId="37" xfId="0" applyNumberFormat="1" applyFont="1" applyBorder="1" applyAlignment="1">
      <alignment horizontal="center" vertical="center"/>
    </xf>
    <xf numFmtId="0" fontId="18" fillId="0" borderId="37" xfId="0" applyFont="1" applyBorder="1" applyAlignment="1">
      <alignment horizontal="center"/>
    </xf>
    <xf numFmtId="0" fontId="18" fillId="0" borderId="37" xfId="0" applyFont="1" applyBorder="1" applyAlignment="1">
      <alignment horizontal="left"/>
    </xf>
    <xf numFmtId="0" fontId="18" fillId="0" borderId="37" xfId="0" applyFont="1" applyFill="1" applyBorder="1" applyAlignment="1">
      <alignment horizontal="left" vertical="center" wrapText="1"/>
    </xf>
    <xf numFmtId="0" fontId="15" fillId="0" borderId="58" xfId="0" applyFont="1" applyBorder="1" applyAlignment="1">
      <alignment horizontal="center"/>
    </xf>
    <xf numFmtId="0" fontId="18" fillId="0" borderId="37" xfId="0" applyFont="1" applyBorder="1" applyAlignment="1" applyProtection="1">
      <alignment horizontal="center" vertical="center"/>
    </xf>
    <xf numFmtId="4" fontId="15" fillId="0" borderId="37" xfId="0" applyNumberFormat="1" applyFont="1" applyBorder="1" applyAlignment="1">
      <alignment horizontal="center" vertical="center"/>
    </xf>
    <xf numFmtId="0" fontId="15" fillId="0" borderId="37" xfId="0" applyFont="1" applyBorder="1" applyAlignment="1">
      <alignment horizontal="left"/>
    </xf>
    <xf numFmtId="4" fontId="15" fillId="0" borderId="37" xfId="0" applyNumberFormat="1" applyFont="1" applyBorder="1" applyAlignment="1">
      <alignment horizontal="center"/>
    </xf>
    <xf numFmtId="0" fontId="18" fillId="0" borderId="37" xfId="0" applyFont="1" applyFill="1" applyBorder="1" applyAlignment="1">
      <alignment horizontal="left"/>
    </xf>
    <xf numFmtId="0" fontId="15" fillId="0" borderId="37" xfId="0" applyFont="1" applyFill="1" applyBorder="1" applyAlignment="1">
      <alignment vertical="center" wrapText="1"/>
    </xf>
    <xf numFmtId="49" fontId="18" fillId="0" borderId="37" xfId="0" applyNumberFormat="1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18" fillId="0" borderId="56" xfId="0" applyFont="1" applyBorder="1" applyAlignment="1" applyProtection="1">
      <alignment horizontal="center" vertical="center"/>
    </xf>
    <xf numFmtId="0" fontId="31" fillId="0" borderId="57" xfId="0" applyFont="1" applyBorder="1" applyAlignment="1" applyProtection="1">
      <alignment horizontal="center" vertical="center"/>
    </xf>
    <xf numFmtId="4" fontId="11" fillId="0" borderId="29" xfId="0" applyNumberFormat="1" applyFont="1" applyBorder="1" applyAlignment="1" applyProtection="1">
      <alignment horizontal="center"/>
    </xf>
    <xf numFmtId="4" fontId="29" fillId="0" borderId="29" xfId="0" applyNumberFormat="1" applyFont="1" applyFill="1" applyBorder="1" applyAlignment="1" applyProtection="1">
      <alignment horizontal="center" vertical="center"/>
    </xf>
    <xf numFmtId="4" fontId="11" fillId="0" borderId="29" xfId="0" applyNumberFormat="1" applyFont="1" applyFill="1" applyBorder="1" applyAlignment="1" applyProtection="1">
      <alignment horizontal="center"/>
    </xf>
    <xf numFmtId="166" fontId="15" fillId="0" borderId="29" xfId="0" applyNumberFormat="1" applyFont="1" applyFill="1" applyBorder="1" applyAlignment="1" applyProtection="1">
      <alignment vertical="center"/>
    </xf>
    <xf numFmtId="4" fontId="15" fillId="0" borderId="29" xfId="0" applyNumberFormat="1" applyFont="1" applyFill="1" applyBorder="1" applyAlignment="1" applyProtection="1">
      <alignment vertical="center"/>
      <protection locked="0"/>
    </xf>
    <xf numFmtId="0" fontId="15" fillId="0" borderId="32" xfId="0" applyFont="1" applyBorder="1" applyAlignment="1" applyProtection="1">
      <alignment horizontal="center" vertical="center"/>
    </xf>
    <xf numFmtId="0" fontId="18" fillId="0" borderId="37" xfId="0" applyFont="1" applyFill="1" applyBorder="1" applyAlignment="1">
      <alignment vertical="center" wrapText="1"/>
    </xf>
    <xf numFmtId="0" fontId="18" fillId="0" borderId="37" xfId="0" applyFont="1" applyFill="1" applyBorder="1" applyAlignment="1" applyProtection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15" fillId="0" borderId="37" xfId="0" applyFont="1" applyFill="1" applyBorder="1" applyAlignment="1">
      <alignment horizontal="left" vertical="center"/>
    </xf>
    <xf numFmtId="4" fontId="0" fillId="0" borderId="37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49" fontId="20" fillId="0" borderId="0" xfId="0" applyNumberFormat="1" applyFont="1" applyBorder="1" applyAlignment="1" applyProtection="1">
      <alignment horizontal="left" vertical="center" wrapText="1"/>
    </xf>
    <xf numFmtId="0" fontId="25" fillId="0" borderId="36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5" fillId="0" borderId="21" xfId="0" applyFont="1" applyBorder="1"/>
    <xf numFmtId="14" fontId="24" fillId="0" borderId="21" xfId="0" applyNumberFormat="1" applyFont="1" applyBorder="1" applyAlignment="1">
      <alignment horizontal="left" vertical="center"/>
    </xf>
    <xf numFmtId="0" fontId="24" fillId="4" borderId="26" xfId="0" applyFont="1" applyFill="1" applyBorder="1" applyAlignment="1" applyProtection="1">
      <alignment horizontal="center" vertical="center" wrapText="1"/>
    </xf>
    <xf numFmtId="0" fontId="25" fillId="0" borderId="33" xfId="0" applyFont="1" applyBorder="1"/>
    <xf numFmtId="0" fontId="15" fillId="0" borderId="32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4" fillId="0" borderId="35" xfId="0" applyFont="1" applyFill="1" applyBorder="1" applyAlignment="1" applyProtection="1">
      <alignment horizontal="center"/>
    </xf>
    <xf numFmtId="0" fontId="18" fillId="0" borderId="35" xfId="0" applyFont="1" applyBorder="1" applyAlignment="1">
      <alignment horizontal="center" vertical="center"/>
    </xf>
    <xf numFmtId="0" fontId="18" fillId="0" borderId="35" xfId="0" applyFont="1" applyBorder="1" applyAlignment="1">
      <alignment horizontal="left"/>
    </xf>
    <xf numFmtId="4" fontId="18" fillId="0" borderId="35" xfId="0" applyNumberFormat="1" applyFont="1" applyBorder="1" applyAlignment="1">
      <alignment horizontal="center" vertical="center"/>
    </xf>
    <xf numFmtId="0" fontId="25" fillId="0" borderId="36" xfId="0" applyFont="1" applyBorder="1"/>
    <xf numFmtId="0" fontId="18" fillId="0" borderId="35" xfId="0" applyFont="1" applyFill="1" applyBorder="1" applyAlignment="1">
      <alignment horizontal="left"/>
    </xf>
    <xf numFmtId="0" fontId="15" fillId="0" borderId="34" xfId="0" applyFont="1" applyBorder="1" applyAlignment="1" applyProtection="1">
      <alignment horizontal="center" vertical="center"/>
    </xf>
    <xf numFmtId="0" fontId="15" fillId="0" borderId="35" xfId="0" applyFont="1" applyBorder="1" applyAlignment="1" applyProtection="1">
      <alignment horizontal="center" vertical="center"/>
    </xf>
    <xf numFmtId="49" fontId="15" fillId="0" borderId="35" xfId="0" applyNumberFormat="1" applyFont="1" applyBorder="1" applyAlignment="1" applyProtection="1">
      <alignment horizontal="left" vertical="center" wrapText="1"/>
    </xf>
    <xf numFmtId="166" fontId="15" fillId="0" borderId="35" xfId="0" applyNumberFormat="1" applyFont="1" applyFill="1" applyBorder="1" applyAlignment="1" applyProtection="1">
      <alignment horizontal="center" vertical="center"/>
    </xf>
    <xf numFmtId="4" fontId="15" fillId="0" borderId="35" xfId="0" applyNumberFormat="1" applyFont="1" applyFill="1" applyBorder="1" applyAlignment="1" applyProtection="1">
      <alignment horizontal="center" vertical="center"/>
      <protection locked="0"/>
    </xf>
    <xf numFmtId="4" fontId="15" fillId="0" borderId="35" xfId="0" applyNumberFormat="1" applyFont="1" applyFill="1" applyBorder="1" applyAlignment="1" applyProtection="1">
      <alignment horizontal="center" vertical="center"/>
    </xf>
    <xf numFmtId="0" fontId="25" fillId="0" borderId="6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5" xfId="0" applyBorder="1"/>
    <xf numFmtId="0" fontId="1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0" fillId="0" borderId="44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0" fillId="0" borderId="45" xfId="0" applyFont="1" applyBorder="1" applyAlignment="1">
      <alignment vertical="center"/>
    </xf>
    <xf numFmtId="0" fontId="0" fillId="0" borderId="45" xfId="0" applyBorder="1"/>
    <xf numFmtId="0" fontId="0" fillId="0" borderId="46" xfId="0" applyBorder="1"/>
    <xf numFmtId="49" fontId="18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horizontal="right" vertical="center"/>
    </xf>
    <xf numFmtId="49" fontId="18" fillId="0" borderId="37" xfId="0" applyNumberFormat="1" applyFont="1" applyFill="1" applyBorder="1" applyAlignment="1" applyProtection="1">
      <alignment vertical="center"/>
    </xf>
    <xf numFmtId="4" fontId="18" fillId="0" borderId="37" xfId="0" applyNumberFormat="1" applyFont="1" applyFill="1" applyBorder="1" applyAlignment="1" applyProtection="1">
      <alignment horizontal="right" vertical="center"/>
    </xf>
    <xf numFmtId="0" fontId="0" fillId="0" borderId="58" xfId="0" applyBorder="1" applyAlignment="1">
      <alignment horizontal="center"/>
    </xf>
    <xf numFmtId="4" fontId="0" fillId="0" borderId="58" xfId="0" applyNumberFormat="1" applyBorder="1" applyAlignment="1">
      <alignment horizontal="center" vertical="center"/>
    </xf>
    <xf numFmtId="0" fontId="18" fillId="0" borderId="37" xfId="0" applyFont="1" applyFill="1" applyBorder="1" applyAlignment="1">
      <alignment horizontal="left" wrapText="1"/>
    </xf>
    <xf numFmtId="0" fontId="18" fillId="0" borderId="29" xfId="0" applyFont="1" applyFill="1" applyBorder="1" applyAlignment="1" applyProtection="1">
      <alignment horizontal="center" vertical="center" wrapText="1"/>
    </xf>
    <xf numFmtId="166" fontId="18" fillId="0" borderId="29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horizontal="right" vertical="center"/>
    </xf>
    <xf numFmtId="49" fontId="18" fillId="0" borderId="0" xfId="0" applyNumberFormat="1" applyFont="1" applyFill="1" applyBorder="1" applyAlignment="1" applyProtection="1">
      <alignment vertical="center" wrapText="1"/>
    </xf>
    <xf numFmtId="4" fontId="18" fillId="0" borderId="0" xfId="0" applyNumberFormat="1" applyFont="1" applyFill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4" fillId="0" borderId="37" xfId="0" applyFont="1" applyBorder="1" applyAlignment="1" applyProtection="1">
      <alignment horizontal="center" vertical="center"/>
    </xf>
    <xf numFmtId="49" fontId="18" fillId="0" borderId="0" xfId="0" applyNumberFormat="1" applyFont="1" applyFill="1" applyBorder="1" applyAlignment="1" applyProtection="1">
      <alignment horizontal="center" vertical="center"/>
    </xf>
    <xf numFmtId="0" fontId="18" fillId="0" borderId="37" xfId="0" applyFont="1" applyFill="1" applyBorder="1" applyAlignment="1" applyProtection="1">
      <alignment horizontal="center"/>
    </xf>
    <xf numFmtId="49" fontId="18" fillId="0" borderId="37" xfId="0" applyNumberFormat="1" applyFont="1" applyFill="1" applyBorder="1" applyAlignment="1" applyProtection="1">
      <alignment horizontal="center" vertical="center"/>
    </xf>
    <xf numFmtId="4" fontId="18" fillId="0" borderId="37" xfId="0" applyNumberFormat="1" applyFont="1" applyFill="1" applyBorder="1" applyAlignment="1" applyProtection="1">
      <alignment horizontal="center" vertical="center"/>
    </xf>
    <xf numFmtId="0" fontId="15" fillId="0" borderId="58" xfId="0" applyFont="1" applyFill="1" applyBorder="1" applyAlignment="1">
      <alignment horizontal="left"/>
    </xf>
    <xf numFmtId="4" fontId="0" fillId="0" borderId="58" xfId="0" applyNumberFormat="1" applyBorder="1" applyAlignment="1">
      <alignment horizontal="center"/>
    </xf>
    <xf numFmtId="0" fontId="14" fillId="0" borderId="37" xfId="0" applyFont="1" applyBorder="1" applyAlignment="1" applyProtection="1">
      <alignment horizontal="center"/>
    </xf>
    <xf numFmtId="49" fontId="18" fillId="0" borderId="37" xfId="0" applyNumberFormat="1" applyFont="1" applyFill="1" applyBorder="1" applyAlignment="1" applyProtection="1">
      <alignment vertical="center" wrapText="1"/>
    </xf>
    <xf numFmtId="0" fontId="0" fillId="0" borderId="37" xfId="0" applyBorder="1" applyAlignment="1">
      <alignment horizontal="center" vertical="center"/>
    </xf>
    <xf numFmtId="0" fontId="18" fillId="0" borderId="56" xfId="0" applyFont="1" applyBorder="1" applyAlignment="1" applyProtection="1">
      <alignment horizontal="center"/>
    </xf>
    <xf numFmtId="0" fontId="19" fillId="0" borderId="37" xfId="0" applyFont="1" applyBorder="1" applyAlignment="1" applyProtection="1">
      <alignment horizontal="center"/>
    </xf>
    <xf numFmtId="0" fontId="33" fillId="0" borderId="0" xfId="0" applyFont="1" applyAlignment="1">
      <alignment vertical="center" wrapText="1"/>
    </xf>
    <xf numFmtId="0" fontId="15" fillId="0" borderId="69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wrapText="1"/>
    </xf>
    <xf numFmtId="4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4" fontId="15" fillId="0" borderId="35" xfId="0" applyNumberFormat="1" applyFont="1" applyBorder="1" applyAlignment="1" applyProtection="1">
      <alignment horizontal="center" vertical="center"/>
    </xf>
    <xf numFmtId="4" fontId="18" fillId="0" borderId="29" xfId="0" applyNumberFormat="1" applyFont="1" applyFill="1" applyBorder="1" applyAlignment="1" applyProtection="1">
      <alignment horizontal="center" vertical="center"/>
      <protection locked="0"/>
    </xf>
    <xf numFmtId="0" fontId="14" fillId="0" borderId="29" xfId="0" applyFont="1" applyFill="1" applyBorder="1" applyAlignment="1" applyProtection="1">
      <alignment horizontal="center"/>
      <protection locked="0"/>
    </xf>
    <xf numFmtId="4" fontId="18" fillId="0" borderId="29" xfId="0" applyNumberFormat="1" applyFont="1" applyFill="1" applyBorder="1" applyAlignment="1">
      <alignment horizontal="center" vertical="center"/>
    </xf>
    <xf numFmtId="0" fontId="0" fillId="0" borderId="41" xfId="0" applyFont="1" applyBorder="1" applyAlignment="1">
      <alignment vertical="center"/>
    </xf>
    <xf numFmtId="0" fontId="3" fillId="4" borderId="42" xfId="0" applyFont="1" applyFill="1" applyBorder="1" applyAlignment="1">
      <alignment horizontal="left" vertical="center"/>
    </xf>
    <xf numFmtId="0" fontId="0" fillId="4" borderId="42" xfId="0" applyFont="1" applyFill="1" applyBorder="1" applyAlignment="1">
      <alignment vertical="center"/>
    </xf>
    <xf numFmtId="0" fontId="3" fillId="4" borderId="42" xfId="0" applyFont="1" applyFill="1" applyBorder="1" applyAlignment="1">
      <alignment horizontal="right" vertical="center"/>
    </xf>
    <xf numFmtId="0" fontId="0" fillId="0" borderId="70" xfId="0" applyFont="1" applyBorder="1" applyAlignment="1">
      <alignment vertical="center"/>
    </xf>
    <xf numFmtId="0" fontId="3" fillId="4" borderId="71" xfId="0" applyFont="1" applyFill="1" applyBorder="1" applyAlignment="1">
      <alignment horizontal="left" vertical="center"/>
    </xf>
    <xf numFmtId="0" fontId="0" fillId="4" borderId="71" xfId="0" applyFont="1" applyFill="1" applyBorder="1" applyAlignment="1">
      <alignment vertical="center"/>
    </xf>
    <xf numFmtId="0" fontId="3" fillId="4" borderId="71" xfId="0" applyFont="1" applyFill="1" applyBorder="1" applyAlignment="1">
      <alignment horizontal="right" vertical="center"/>
    </xf>
    <xf numFmtId="0" fontId="0" fillId="0" borderId="71" xfId="0" applyBorder="1"/>
    <xf numFmtId="0" fontId="0" fillId="0" borderId="72" xfId="0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15" fillId="0" borderId="19" xfId="0" applyFont="1" applyBorder="1" applyAlignment="1">
      <alignment horizontal="center"/>
    </xf>
    <xf numFmtId="0" fontId="15" fillId="0" borderId="19" xfId="0" applyFont="1" applyFill="1" applyBorder="1" applyAlignment="1">
      <alignment horizontal="center"/>
    </xf>
    <xf numFmtId="4" fontId="15" fillId="0" borderId="19" xfId="0" applyNumberFormat="1" applyFont="1" applyBorder="1" applyAlignment="1">
      <alignment horizontal="center"/>
    </xf>
    <xf numFmtId="4" fontId="15" fillId="0" borderId="19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 vertical="center"/>
    </xf>
    <xf numFmtId="0" fontId="9" fillId="0" borderId="73" xfId="0" applyFont="1" applyBorder="1" applyAlignment="1" applyProtection="1">
      <alignment horizontal="left" vertical="center"/>
    </xf>
    <xf numFmtId="0" fontId="0" fillId="0" borderId="74" xfId="0" applyBorder="1" applyAlignment="1">
      <alignment horizontal="center" vertical="center"/>
    </xf>
    <xf numFmtId="0" fontId="0" fillId="0" borderId="73" xfId="0" applyBorder="1"/>
    <xf numFmtId="0" fontId="14" fillId="0" borderId="73" xfId="0" applyFont="1" applyBorder="1" applyAlignment="1" applyProtection="1"/>
    <xf numFmtId="0" fontId="14" fillId="0" borderId="74" xfId="0" applyFont="1" applyBorder="1" applyAlignment="1" applyProtection="1"/>
    <xf numFmtId="0" fontId="18" fillId="0" borderId="73" xfId="0" applyFont="1" applyBorder="1" applyAlignment="1" applyProtection="1">
      <alignment horizontal="center" vertical="center"/>
    </xf>
    <xf numFmtId="0" fontId="31" fillId="0" borderId="74" xfId="0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/>
    </xf>
    <xf numFmtId="0" fontId="15" fillId="0" borderId="75" xfId="0" applyFont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76" xfId="0" applyFont="1" applyFill="1" applyBorder="1" applyAlignment="1">
      <alignment horizontal="left" vertical="center" wrapText="1"/>
    </xf>
    <xf numFmtId="4" fontId="15" fillId="0" borderId="76" xfId="0" applyNumberFormat="1" applyFont="1" applyBorder="1" applyAlignment="1">
      <alignment horizontal="center" vertical="center"/>
    </xf>
    <xf numFmtId="0" fontId="31" fillId="0" borderId="77" xfId="0" applyFont="1" applyBorder="1" applyAlignment="1" applyProtection="1">
      <alignment horizontal="center" vertical="center"/>
    </xf>
    <xf numFmtId="0" fontId="3" fillId="4" borderId="78" xfId="0" applyFont="1" applyFill="1" applyBorder="1" applyAlignment="1" applyProtection="1">
      <alignment horizontal="center" vertical="center" wrapText="1"/>
    </xf>
    <xf numFmtId="0" fontId="3" fillId="4" borderId="79" xfId="0" applyFont="1" applyFill="1" applyBorder="1" applyAlignment="1" applyProtection="1">
      <alignment horizontal="center" vertical="center" wrapText="1"/>
    </xf>
    <xf numFmtId="0" fontId="16" fillId="4" borderId="79" xfId="0" applyFont="1" applyFill="1" applyBorder="1" applyAlignment="1" applyProtection="1">
      <alignment horizontal="center" vertical="center" wrapText="1"/>
    </xf>
    <xf numFmtId="4" fontId="3" fillId="4" borderId="79" xfId="0" applyNumberFormat="1" applyFont="1" applyFill="1" applyBorder="1" applyAlignment="1" applyProtection="1">
      <alignment horizontal="center" vertical="center" wrapText="1"/>
    </xf>
    <xf numFmtId="4" fontId="13" fillId="4" borderId="79" xfId="0" applyNumberFormat="1" applyFont="1" applyFill="1" applyBorder="1" applyAlignment="1" applyProtection="1">
      <alignment horizontal="center" vertical="center" wrapText="1"/>
    </xf>
    <xf numFmtId="0" fontId="3" fillId="4" borderId="80" xfId="0" applyFont="1" applyFill="1" applyBorder="1" applyAlignment="1" applyProtection="1">
      <alignment horizontal="center" vertical="center" wrapText="1"/>
    </xf>
    <xf numFmtId="0" fontId="0" fillId="0" borderId="22" xfId="0" applyBorder="1" applyAlignment="1"/>
    <xf numFmtId="0" fontId="34" fillId="0" borderId="37" xfId="0" applyFont="1" applyBorder="1" applyAlignment="1" applyProtection="1">
      <alignment horizontal="left"/>
    </xf>
    <xf numFmtId="4" fontId="18" fillId="0" borderId="37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5" xfId="0" applyBorder="1"/>
    <xf numFmtId="0" fontId="0" fillId="0" borderId="0" xfId="0" applyFont="1" applyBorder="1" applyAlignment="1">
      <alignment vertical="center"/>
    </xf>
    <xf numFmtId="0" fontId="11" fillId="0" borderId="44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0" fillId="0" borderId="44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8" fillId="0" borderId="81" xfId="0" applyFont="1" applyFill="1" applyBorder="1" applyAlignment="1" applyProtection="1">
      <alignment horizontal="center"/>
    </xf>
    <xf numFmtId="49" fontId="18" fillId="0" borderId="81" xfId="0" applyNumberFormat="1" applyFont="1" applyFill="1" applyBorder="1" applyAlignment="1" applyProtection="1">
      <alignment vertical="center"/>
    </xf>
    <xf numFmtId="49" fontId="18" fillId="0" borderId="81" xfId="0" applyNumberFormat="1" applyFont="1" applyFill="1" applyBorder="1" applyAlignment="1" applyProtection="1">
      <alignment horizontal="center" vertical="center"/>
    </xf>
    <xf numFmtId="4" fontId="18" fillId="0" borderId="81" xfId="0" applyNumberFormat="1" applyFont="1" applyFill="1" applyBorder="1" applyAlignment="1" applyProtection="1">
      <alignment horizontal="center" vertical="center"/>
    </xf>
    <xf numFmtId="0" fontId="18" fillId="0" borderId="19" xfId="0" applyFont="1" applyFill="1" applyBorder="1" applyAlignment="1" applyProtection="1">
      <alignment horizontal="center"/>
    </xf>
    <xf numFmtId="49" fontId="18" fillId="0" borderId="19" xfId="0" applyNumberFormat="1" applyFont="1" applyFill="1" applyBorder="1" applyAlignment="1" applyProtection="1">
      <alignment horizontal="center" vertical="center"/>
    </xf>
    <xf numFmtId="49" fontId="18" fillId="0" borderId="19" xfId="0" applyNumberFormat="1" applyFont="1" applyFill="1" applyBorder="1" applyAlignment="1" applyProtection="1">
      <alignment vertical="center"/>
    </xf>
    <xf numFmtId="4" fontId="18" fillId="0" borderId="19" xfId="0" applyNumberFormat="1" applyFont="1" applyFill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/>
    </xf>
    <xf numFmtId="0" fontId="31" fillId="0" borderId="0" xfId="0" applyFont="1" applyBorder="1" applyAlignment="1" applyProtection="1">
      <alignment horizontal="center" vertical="center"/>
    </xf>
    <xf numFmtId="0" fontId="0" fillId="0" borderId="73" xfId="0" applyFont="1" applyBorder="1" applyAlignment="1">
      <alignment vertical="center"/>
    </xf>
    <xf numFmtId="0" fontId="4" fillId="0" borderId="73" xfId="0" applyFont="1" applyBorder="1" applyAlignment="1">
      <alignment horizontal="left" vertical="top"/>
    </xf>
    <xf numFmtId="0" fontId="2" fillId="0" borderId="73" xfId="0" applyFont="1" applyBorder="1" applyAlignment="1">
      <alignment horizontal="left" vertical="center"/>
    </xf>
    <xf numFmtId="14" fontId="3" fillId="0" borderId="74" xfId="0" applyNumberFormat="1" applyFont="1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horizontal="center" vertical="center"/>
    </xf>
    <xf numFmtId="0" fontId="3" fillId="4" borderId="84" xfId="0" applyFont="1" applyFill="1" applyBorder="1" applyAlignment="1" applyProtection="1">
      <alignment horizontal="center" vertical="center" wrapText="1"/>
    </xf>
    <xf numFmtId="0" fontId="3" fillId="4" borderId="85" xfId="0" applyFont="1" applyFill="1" applyBorder="1" applyAlignment="1" applyProtection="1">
      <alignment horizontal="center" vertical="center" wrapText="1"/>
    </xf>
    <xf numFmtId="0" fontId="15" fillId="0" borderId="75" xfId="0" applyFont="1" applyBorder="1" applyAlignment="1">
      <alignment horizontal="center"/>
    </xf>
    <xf numFmtId="0" fontId="18" fillId="0" borderId="76" xfId="0" applyFont="1" applyFill="1" applyBorder="1" applyAlignment="1" applyProtection="1">
      <alignment horizontal="center"/>
    </xf>
    <xf numFmtId="49" fontId="18" fillId="0" borderId="76" xfId="0" applyNumberFormat="1" applyFont="1" applyFill="1" applyBorder="1" applyAlignment="1" applyProtection="1">
      <alignment horizontal="center" vertical="center"/>
    </xf>
    <xf numFmtId="49" fontId="18" fillId="0" borderId="76" xfId="0" applyNumberFormat="1" applyFont="1" applyFill="1" applyBorder="1" applyAlignment="1" applyProtection="1">
      <alignment vertical="center"/>
    </xf>
    <xf numFmtId="4" fontId="18" fillId="0" borderId="76" xfId="0" applyNumberFormat="1" applyFont="1" applyFill="1" applyBorder="1" applyAlignment="1" applyProtection="1">
      <alignment horizontal="center" vertical="center"/>
    </xf>
    <xf numFmtId="0" fontId="18" fillId="0" borderId="86" xfId="0" applyFont="1" applyBorder="1" applyAlignment="1" applyProtection="1">
      <alignment horizontal="center" vertical="center"/>
    </xf>
    <xf numFmtId="0" fontId="31" fillId="0" borderId="87" xfId="0" applyFont="1" applyBorder="1" applyAlignment="1" applyProtection="1">
      <alignment horizontal="center" vertical="center"/>
    </xf>
    <xf numFmtId="0" fontId="15" fillId="0" borderId="88" xfId="0" applyFont="1" applyBorder="1" applyAlignment="1">
      <alignment horizontal="center"/>
    </xf>
    <xf numFmtId="0" fontId="18" fillId="0" borderId="89" xfId="0" applyFont="1" applyFill="1" applyBorder="1" applyAlignment="1" applyProtection="1">
      <alignment horizontal="center"/>
    </xf>
    <xf numFmtId="49" fontId="18" fillId="0" borderId="89" xfId="0" applyNumberFormat="1" applyFont="1" applyFill="1" applyBorder="1" applyAlignment="1" applyProtection="1">
      <alignment horizontal="center" vertical="center"/>
    </xf>
    <xf numFmtId="49" fontId="18" fillId="0" borderId="89" xfId="0" applyNumberFormat="1" applyFont="1" applyFill="1" applyBorder="1" applyAlignment="1" applyProtection="1">
      <alignment vertical="center"/>
    </xf>
    <xf numFmtId="4" fontId="18" fillId="0" borderId="89" xfId="0" applyNumberFormat="1" applyFont="1" applyFill="1" applyBorder="1" applyAlignment="1" applyProtection="1">
      <alignment horizontal="center" vertical="center"/>
    </xf>
    <xf numFmtId="0" fontId="31" fillId="0" borderId="90" xfId="0" applyFont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/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0" fillId="0" borderId="12" xfId="0" applyBorder="1" applyProtection="1"/>
    <xf numFmtId="0" fontId="0" fillId="0" borderId="6" xfId="0" applyBorder="1" applyProtection="1"/>
    <xf numFmtId="0" fontId="0" fillId="0" borderId="13" xfId="0" applyBorder="1" applyProtection="1"/>
    <xf numFmtId="0" fontId="5" fillId="0" borderId="14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4" fillId="2" borderId="16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27" xfId="0" applyBorder="1" applyProtection="1"/>
    <xf numFmtId="0" fontId="0" fillId="0" borderId="23" xfId="0" applyBorder="1" applyProtection="1"/>
    <xf numFmtId="0" fontId="0" fillId="0" borderId="28" xfId="0" applyBorder="1" applyProtection="1"/>
    <xf numFmtId="4" fontId="15" fillId="0" borderId="29" xfId="0" applyNumberFormat="1" applyFont="1" applyBorder="1" applyAlignment="1" applyProtection="1">
      <alignment horizontal="center"/>
      <protection locked="0"/>
    </xf>
    <xf numFmtId="4" fontId="15" fillId="0" borderId="29" xfId="0" applyNumberFormat="1" applyFont="1" applyBorder="1" applyAlignment="1" applyProtection="1">
      <alignment horizontal="center" vertical="center"/>
      <protection locked="0"/>
    </xf>
    <xf numFmtId="4" fontId="18" fillId="0" borderId="35" xfId="0" applyNumberFormat="1" applyFont="1" applyBorder="1" applyAlignment="1" applyProtection="1">
      <alignment horizontal="center" vertical="center"/>
      <protection locked="0"/>
    </xf>
    <xf numFmtId="4" fontId="15" fillId="0" borderId="0" xfId="0" applyNumberFormat="1" applyFont="1" applyAlignment="1" applyProtection="1">
      <alignment horizontal="center" vertical="center"/>
      <protection locked="0"/>
    </xf>
    <xf numFmtId="4" fontId="18" fillId="0" borderId="37" xfId="0" applyNumberFormat="1" applyFont="1" applyBorder="1" applyAlignment="1" applyProtection="1">
      <alignment horizontal="center" vertical="center"/>
      <protection locked="0"/>
    </xf>
    <xf numFmtId="4" fontId="18" fillId="0" borderId="37" xfId="0" applyNumberFormat="1" applyFont="1" applyBorder="1" applyAlignment="1" applyProtection="1">
      <alignment horizontal="center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37" xfId="0" applyNumberFormat="1" applyFont="1" applyFill="1" applyBorder="1" applyAlignment="1" applyProtection="1">
      <alignment horizontal="right" vertical="center"/>
      <protection locked="0"/>
    </xf>
    <xf numFmtId="4" fontId="18" fillId="0" borderId="37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left" vertical="top"/>
    </xf>
    <xf numFmtId="0" fontId="0" fillId="0" borderId="0" xfId="0" applyBorder="1" applyAlignment="1" applyProtection="1"/>
    <xf numFmtId="0" fontId="0" fillId="0" borderId="5" xfId="0" applyBorder="1" applyAlignment="1" applyProtection="1"/>
    <xf numFmtId="0" fontId="2" fillId="0" borderId="4" xfId="0" applyFont="1" applyBorder="1" applyAlignment="1" applyProtection="1">
      <alignment horizontal="left" vertical="center"/>
    </xf>
    <xf numFmtId="14" fontId="3" fillId="0" borderId="0" xfId="0" applyNumberFormat="1" applyFont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/>
    </xf>
    <xf numFmtId="0" fontId="0" fillId="0" borderId="60" xfId="0" applyBorder="1" applyProtection="1"/>
    <xf numFmtId="0" fontId="0" fillId="0" borderId="19" xfId="0" applyBorder="1" applyProtection="1"/>
    <xf numFmtId="0" fontId="0" fillId="0" borderId="61" xfId="0" applyBorder="1" applyProtection="1"/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2" fillId="0" borderId="0" xfId="0" applyFont="1" applyBorder="1" applyProtection="1"/>
    <xf numFmtId="0" fontId="4" fillId="0" borderId="0" xfId="0" applyFont="1" applyBorder="1" applyAlignment="1" applyProtection="1">
      <alignment vertical="top" wrapText="1"/>
    </xf>
    <xf numFmtId="0" fontId="12" fillId="0" borderId="0" xfId="0" applyFont="1" applyBorder="1" applyAlignment="1" applyProtection="1">
      <alignment vertical="center"/>
    </xf>
    <xf numFmtId="0" fontId="0" fillId="0" borderId="62" xfId="0" applyFont="1" applyBorder="1" applyAlignment="1" applyProtection="1">
      <alignment vertical="center"/>
    </xf>
    <xf numFmtId="0" fontId="0" fillId="0" borderId="29" xfId="0" applyFont="1" applyBorder="1" applyAlignment="1" applyProtection="1">
      <alignment vertical="center"/>
    </xf>
    <xf numFmtId="0" fontId="0" fillId="0" borderId="29" xfId="0" applyBorder="1" applyProtection="1"/>
    <xf numFmtId="0" fontId="0" fillId="0" borderId="63" xfId="0" applyBorder="1" applyProtection="1"/>
    <xf numFmtId="0" fontId="3" fillId="4" borderId="29" xfId="0" applyFont="1" applyFill="1" applyBorder="1" applyAlignment="1" applyProtection="1">
      <alignment horizontal="left" vertical="center"/>
    </xf>
    <xf numFmtId="0" fontId="0" fillId="4" borderId="29" xfId="0" applyFont="1" applyFill="1" applyBorder="1" applyAlignment="1" applyProtection="1">
      <alignment vertical="center"/>
    </xf>
    <xf numFmtId="0" fontId="3" fillId="4" borderId="29" xfId="0" applyFont="1" applyFill="1" applyBorder="1" applyAlignment="1" applyProtection="1">
      <alignment horizontal="right" vertical="center"/>
    </xf>
    <xf numFmtId="0" fontId="26" fillId="0" borderId="29" xfId="0" applyFont="1" applyBorder="1" applyAlignment="1" applyProtection="1">
      <alignment horizontal="left" vertical="center"/>
    </xf>
    <xf numFmtId="4" fontId="28" fillId="0" borderId="29" xfId="0" applyNumberFormat="1" applyFont="1" applyBorder="1" applyAlignment="1" applyProtection="1">
      <alignment vertical="center"/>
    </xf>
    <xf numFmtId="0" fontId="10" fillId="0" borderId="29" xfId="0" applyFont="1" applyBorder="1" applyAlignment="1" applyProtection="1">
      <alignment vertical="center"/>
    </xf>
    <xf numFmtId="4" fontId="27" fillId="0" borderId="29" xfId="0" applyNumberFormat="1" applyFont="1" applyBorder="1" applyAlignment="1" applyProtection="1">
      <alignment vertical="center"/>
    </xf>
    <xf numFmtId="0" fontId="11" fillId="0" borderId="29" xfId="0" applyFont="1" applyBorder="1" applyAlignment="1" applyProtection="1">
      <alignment vertical="center"/>
    </xf>
    <xf numFmtId="0" fontId="27" fillId="0" borderId="62" xfId="0" applyFont="1" applyBorder="1" applyAlignment="1" applyProtection="1">
      <alignment vertical="center"/>
    </xf>
    <xf numFmtId="0" fontId="27" fillId="0" borderId="29" xfId="0" applyFont="1" applyBorder="1" applyAlignment="1" applyProtection="1">
      <alignment vertical="center"/>
    </xf>
    <xf numFmtId="0" fontId="27" fillId="0" borderId="62" xfId="0" applyFont="1" applyBorder="1" applyAlignment="1" applyProtection="1">
      <alignment horizontal="left" vertical="center"/>
    </xf>
    <xf numFmtId="0" fontId="27" fillId="0" borderId="29" xfId="0" applyFont="1" applyBorder="1" applyAlignment="1" applyProtection="1">
      <alignment horizontal="left" vertical="center"/>
    </xf>
    <xf numFmtId="0" fontId="11" fillId="0" borderId="29" xfId="0" applyFont="1" applyBorder="1" applyAlignment="1" applyProtection="1">
      <alignment horizontal="left" vertical="center"/>
    </xf>
    <xf numFmtId="0" fontId="27" fillId="0" borderId="64" xfId="0" applyFont="1" applyBorder="1" applyAlignment="1" applyProtection="1">
      <alignment horizontal="left" vertical="center"/>
    </xf>
    <xf numFmtId="0" fontId="11" fillId="0" borderId="59" xfId="0" applyFont="1" applyBorder="1" applyAlignment="1" applyProtection="1">
      <alignment horizontal="left" vertical="center"/>
    </xf>
    <xf numFmtId="0" fontId="11" fillId="0" borderId="59" xfId="0" applyFont="1" applyBorder="1" applyAlignment="1" applyProtection="1">
      <alignment vertical="center"/>
    </xf>
    <xf numFmtId="4" fontId="27" fillId="0" borderId="59" xfId="0" applyNumberFormat="1" applyFont="1" applyBorder="1" applyAlignment="1" applyProtection="1">
      <alignment vertical="center"/>
    </xf>
    <xf numFmtId="0" fontId="0" fillId="0" borderId="59" xfId="0" applyBorder="1" applyProtection="1"/>
    <xf numFmtId="0" fontId="0" fillId="0" borderId="65" xfId="0" applyBorder="1" applyProtection="1"/>
    <xf numFmtId="0" fontId="10" fillId="0" borderId="29" xfId="0" applyFont="1" applyBorder="1" applyAlignment="1" applyProtection="1">
      <alignment horizontal="left" vertical="center"/>
    </xf>
    <xf numFmtId="0" fontId="11" fillId="0" borderId="66" xfId="0" applyFont="1" applyBorder="1" applyAlignment="1" applyProtection="1">
      <alignment horizontal="left" vertical="center"/>
    </xf>
    <xf numFmtId="0" fontId="11" fillId="0" borderId="35" xfId="0" applyFont="1" applyBorder="1" applyAlignment="1" applyProtection="1">
      <alignment vertical="center"/>
    </xf>
    <xf numFmtId="0" fontId="11" fillId="0" borderId="35" xfId="0" applyFont="1" applyBorder="1" applyAlignment="1" applyProtection="1">
      <alignment horizontal="left" vertical="center"/>
    </xf>
    <xf numFmtId="4" fontId="11" fillId="0" borderId="35" xfId="0" applyNumberFormat="1" applyFont="1" applyBorder="1" applyAlignment="1" applyProtection="1">
      <alignment vertical="center"/>
    </xf>
    <xf numFmtId="0" fontId="0" fillId="0" borderId="35" xfId="0" applyBorder="1" applyProtection="1"/>
    <xf numFmtId="0" fontId="0" fillId="0" borderId="67" xfId="0" applyBorder="1" applyProtection="1"/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5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center"/>
      <protection locked="0"/>
    </xf>
    <xf numFmtId="4" fontId="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right" vertical="center"/>
    </xf>
    <xf numFmtId="164" fontId="6" fillId="0" borderId="0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4" fontId="7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27" fillId="0" borderId="62" xfId="0" applyFont="1" applyBorder="1" applyAlignment="1" applyProtection="1">
      <alignment horizontal="left" vertical="center"/>
    </xf>
    <xf numFmtId="0" fontId="27" fillId="0" borderId="29" xfId="0" applyFont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17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1" fillId="0" borderId="44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0" fillId="0" borderId="44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23" fillId="0" borderId="30" xfId="0" applyFont="1" applyBorder="1" applyAlignment="1" applyProtection="1">
      <alignment horizontal="center" vertical="center"/>
    </xf>
    <xf numFmtId="0" fontId="23" fillId="0" borderId="31" xfId="0" applyFont="1" applyBorder="1" applyAlignment="1" applyProtection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 wrapText="1"/>
    </xf>
    <xf numFmtId="0" fontId="4" fillId="0" borderId="7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5"/>
  <sheetViews>
    <sheetView tabSelected="1" view="pageBreakPreview" zoomScaleNormal="70" zoomScaleSheetLayoutView="100" workbookViewId="0">
      <selection activeCell="I8" sqref="I8"/>
    </sheetView>
  </sheetViews>
  <sheetFormatPr defaultRowHeight="15" x14ac:dyDescent="0.25"/>
  <cols>
    <col min="9" max="9" width="19.7109375" bestFit="1" customWidth="1"/>
    <col min="12" max="12" width="12" customWidth="1"/>
  </cols>
  <sheetData>
    <row r="1" spans="1:13" x14ac:dyDescent="0.25">
      <c r="A1" s="482"/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4"/>
    </row>
    <row r="2" spans="1:13" ht="21" x14ac:dyDescent="0.25">
      <c r="A2" s="485" t="s">
        <v>154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5"/>
    </row>
    <row r="3" spans="1:13" x14ac:dyDescent="0.25">
      <c r="A3" s="486"/>
      <c r="B3" s="453"/>
      <c r="C3" s="453"/>
      <c r="D3" s="453"/>
      <c r="E3" s="531"/>
      <c r="F3" s="532"/>
      <c r="G3" s="532"/>
      <c r="H3" s="532"/>
      <c r="I3" s="532"/>
      <c r="J3" s="532"/>
      <c r="K3" s="532"/>
      <c r="L3" s="532"/>
      <c r="M3" s="533"/>
    </row>
    <row r="4" spans="1:13" ht="18" x14ac:dyDescent="0.25">
      <c r="A4" s="487" t="s">
        <v>0</v>
      </c>
      <c r="B4" s="534" t="s">
        <v>125</v>
      </c>
      <c r="C4" s="534"/>
      <c r="D4" s="534"/>
      <c r="E4" s="534"/>
      <c r="F4" s="534"/>
      <c r="G4" s="534"/>
      <c r="H4" s="534"/>
      <c r="I4" s="534"/>
      <c r="J4" s="488"/>
      <c r="K4" s="488"/>
      <c r="L4" s="488"/>
      <c r="M4" s="489"/>
    </row>
    <row r="5" spans="1:13" x14ac:dyDescent="0.25">
      <c r="A5" s="490" t="s">
        <v>2</v>
      </c>
      <c r="B5" s="531" t="s">
        <v>336</v>
      </c>
      <c r="C5" s="531"/>
      <c r="D5" s="531"/>
      <c r="E5" s="452"/>
      <c r="F5" s="453"/>
      <c r="G5" s="453"/>
      <c r="H5" s="453"/>
      <c r="I5" s="453"/>
      <c r="J5" s="453"/>
      <c r="K5" s="454" t="s">
        <v>3</v>
      </c>
      <c r="L5" s="491">
        <v>43305</v>
      </c>
      <c r="M5" s="455"/>
    </row>
    <row r="6" spans="1:13" x14ac:dyDescent="0.25">
      <c r="A6" s="451"/>
      <c r="B6" s="453"/>
      <c r="C6" s="453"/>
      <c r="D6" s="453"/>
      <c r="E6" s="453"/>
      <c r="F6" s="453"/>
      <c r="G6" s="453"/>
      <c r="H6" s="453"/>
      <c r="I6" s="453"/>
      <c r="J6" s="453"/>
      <c r="K6" s="453"/>
      <c r="L6" s="453"/>
      <c r="M6" s="455"/>
    </row>
    <row r="7" spans="1:13" x14ac:dyDescent="0.25">
      <c r="A7" s="490" t="s">
        <v>4</v>
      </c>
      <c r="B7" s="453"/>
      <c r="C7" s="453"/>
      <c r="D7" s="453"/>
      <c r="E7" s="453"/>
      <c r="F7" s="453"/>
      <c r="G7" s="453"/>
      <c r="H7" s="453"/>
      <c r="I7" s="453"/>
      <c r="J7" s="453"/>
      <c r="K7" s="454" t="s">
        <v>5</v>
      </c>
      <c r="L7" s="452" t="s">
        <v>1</v>
      </c>
      <c r="M7" s="455"/>
    </row>
    <row r="8" spans="1:13" x14ac:dyDescent="0.25">
      <c r="A8" s="451"/>
      <c r="B8" s="452" t="s">
        <v>6</v>
      </c>
      <c r="C8" s="453"/>
      <c r="D8" s="453"/>
      <c r="E8" s="453"/>
      <c r="F8" s="453"/>
      <c r="G8" s="453"/>
      <c r="H8" s="453"/>
      <c r="I8" s="453"/>
      <c r="J8" s="453"/>
      <c r="K8" s="454" t="s">
        <v>7</v>
      </c>
      <c r="L8" s="452" t="s">
        <v>1</v>
      </c>
      <c r="M8" s="455"/>
    </row>
    <row r="9" spans="1:13" x14ac:dyDescent="0.25">
      <c r="A9" s="451"/>
      <c r="B9" s="453"/>
      <c r="C9" s="453"/>
      <c r="D9" s="453"/>
      <c r="E9" s="453"/>
      <c r="F9" s="453"/>
      <c r="G9" s="453"/>
      <c r="H9" s="453"/>
      <c r="I9" s="453"/>
      <c r="J9" s="453"/>
      <c r="K9" s="453"/>
      <c r="L9" s="453"/>
      <c r="M9" s="455"/>
    </row>
    <row r="10" spans="1:13" x14ac:dyDescent="0.25">
      <c r="A10" s="492" t="s">
        <v>8</v>
      </c>
      <c r="B10" s="535"/>
      <c r="C10" s="535"/>
      <c r="D10" s="535"/>
      <c r="E10" s="535"/>
      <c r="F10" s="535"/>
      <c r="G10" s="535"/>
      <c r="H10" s="535"/>
      <c r="I10" s="535"/>
      <c r="J10" s="535"/>
      <c r="K10" s="454" t="s">
        <v>5</v>
      </c>
      <c r="L10" s="450"/>
      <c r="M10" s="455"/>
    </row>
    <row r="11" spans="1:13" x14ac:dyDescent="0.25">
      <c r="A11" s="451"/>
      <c r="B11" s="452"/>
      <c r="C11" s="453"/>
      <c r="D11" s="453"/>
      <c r="E11" s="453"/>
      <c r="F11" s="453"/>
      <c r="G11" s="453"/>
      <c r="H11" s="453"/>
      <c r="I11" s="453"/>
      <c r="J11" s="453"/>
      <c r="K11" s="454" t="s">
        <v>7</v>
      </c>
      <c r="L11" s="450" t="s">
        <v>1</v>
      </c>
      <c r="M11" s="455"/>
    </row>
    <row r="12" spans="1:13" x14ac:dyDescent="0.25">
      <c r="A12" s="451"/>
      <c r="B12" s="453"/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5"/>
    </row>
    <row r="13" spans="1:13" x14ac:dyDescent="0.25">
      <c r="A13" s="451"/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5"/>
    </row>
    <row r="14" spans="1:13" x14ac:dyDescent="0.25">
      <c r="A14" s="451"/>
      <c r="B14" s="453"/>
      <c r="C14" s="453"/>
      <c r="D14" s="453"/>
      <c r="E14" s="453"/>
      <c r="F14" s="453"/>
      <c r="G14" s="453"/>
      <c r="H14" s="453"/>
      <c r="I14" s="453"/>
      <c r="J14" s="453"/>
      <c r="K14" s="453"/>
      <c r="L14" s="453"/>
      <c r="M14" s="455"/>
    </row>
    <row r="15" spans="1:13" x14ac:dyDescent="0.25">
      <c r="A15" s="456"/>
      <c r="B15" s="457"/>
      <c r="C15" s="457"/>
      <c r="D15" s="457"/>
      <c r="E15" s="457"/>
      <c r="F15" s="457"/>
      <c r="G15" s="457"/>
      <c r="H15" s="457"/>
      <c r="I15" s="457"/>
      <c r="J15" s="457"/>
      <c r="K15" s="457"/>
      <c r="L15" s="457"/>
      <c r="M15" s="458"/>
    </row>
    <row r="16" spans="1:13" x14ac:dyDescent="0.25">
      <c r="A16" s="459" t="s">
        <v>155</v>
      </c>
      <c r="B16" s="460"/>
      <c r="C16" s="460"/>
      <c r="D16" s="460"/>
      <c r="E16" s="460"/>
      <c r="F16" s="460"/>
      <c r="G16" s="460"/>
      <c r="H16" s="460"/>
      <c r="I16" s="460"/>
      <c r="J16" s="460"/>
      <c r="K16" s="536">
        <f>I40</f>
        <v>0</v>
      </c>
      <c r="L16" s="537"/>
      <c r="M16" s="538"/>
    </row>
    <row r="17" spans="1:13" x14ac:dyDescent="0.25">
      <c r="A17" s="461"/>
      <c r="B17" s="462"/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3"/>
    </row>
    <row r="18" spans="1:13" x14ac:dyDescent="0.25">
      <c r="A18" s="461"/>
      <c r="B18" s="462"/>
      <c r="C18" s="462"/>
      <c r="D18" s="462"/>
      <c r="E18" s="462"/>
      <c r="F18" s="539" t="s">
        <v>9</v>
      </c>
      <c r="G18" s="539"/>
      <c r="H18" s="539"/>
      <c r="I18" s="539"/>
      <c r="J18" s="462"/>
      <c r="K18" s="539" t="s">
        <v>10</v>
      </c>
      <c r="L18" s="539"/>
      <c r="M18" s="540"/>
    </row>
    <row r="19" spans="1:13" x14ac:dyDescent="0.25">
      <c r="A19" s="464" t="s">
        <v>11</v>
      </c>
      <c r="B19" s="465"/>
      <c r="C19" s="466" t="s">
        <v>12</v>
      </c>
      <c r="D19" s="465"/>
      <c r="E19" s="465"/>
      <c r="F19" s="541">
        <v>0.21</v>
      </c>
      <c r="G19" s="542"/>
      <c r="H19" s="542"/>
      <c r="I19" s="542"/>
      <c r="J19" s="465"/>
      <c r="K19" s="543">
        <f>(K16/100)*21</f>
        <v>0</v>
      </c>
      <c r="L19" s="542"/>
      <c r="M19" s="544"/>
    </row>
    <row r="20" spans="1:13" x14ac:dyDescent="0.25">
      <c r="A20" s="467"/>
      <c r="B20" s="465"/>
      <c r="C20" s="466" t="s">
        <v>13</v>
      </c>
      <c r="D20" s="465"/>
      <c r="E20" s="465"/>
      <c r="F20" s="541">
        <v>0.15</v>
      </c>
      <c r="G20" s="542"/>
      <c r="H20" s="542"/>
      <c r="I20" s="542"/>
      <c r="J20" s="465"/>
      <c r="K20" s="543">
        <f>ROUND(S39,2)</f>
        <v>0</v>
      </c>
      <c r="L20" s="542"/>
      <c r="M20" s="544"/>
    </row>
    <row r="21" spans="1:13" x14ac:dyDescent="0.25">
      <c r="A21" s="467"/>
      <c r="B21" s="465"/>
      <c r="C21" s="466" t="s">
        <v>14</v>
      </c>
      <c r="D21" s="465"/>
      <c r="E21" s="465"/>
      <c r="F21" s="541">
        <v>0.21</v>
      </c>
      <c r="G21" s="542"/>
      <c r="H21" s="542"/>
      <c r="I21" s="542"/>
      <c r="J21" s="465"/>
      <c r="K21" s="543">
        <v>0</v>
      </c>
      <c r="L21" s="542"/>
      <c r="M21" s="544"/>
    </row>
    <row r="22" spans="1:13" x14ac:dyDescent="0.25">
      <c r="A22" s="467"/>
      <c r="B22" s="465"/>
      <c r="C22" s="466" t="s">
        <v>15</v>
      </c>
      <c r="D22" s="465"/>
      <c r="E22" s="465"/>
      <c r="F22" s="541">
        <v>0.15</v>
      </c>
      <c r="G22" s="542"/>
      <c r="H22" s="542"/>
      <c r="I22" s="542"/>
      <c r="J22" s="465"/>
      <c r="K22" s="543">
        <v>0</v>
      </c>
      <c r="L22" s="542"/>
      <c r="M22" s="544"/>
    </row>
    <row r="23" spans="1:13" x14ac:dyDescent="0.25">
      <c r="A23" s="467"/>
      <c r="B23" s="465"/>
      <c r="C23" s="466" t="s">
        <v>16</v>
      </c>
      <c r="D23" s="465"/>
      <c r="E23" s="465"/>
      <c r="F23" s="541">
        <v>0</v>
      </c>
      <c r="G23" s="542"/>
      <c r="H23" s="542"/>
      <c r="I23" s="542"/>
      <c r="J23" s="465"/>
      <c r="K23" s="543">
        <v>0</v>
      </c>
      <c r="L23" s="542"/>
      <c r="M23" s="544"/>
    </row>
    <row r="24" spans="1:13" x14ac:dyDescent="0.25">
      <c r="A24" s="461"/>
      <c r="B24" s="462"/>
      <c r="C24" s="462"/>
      <c r="D24" s="462"/>
      <c r="E24" s="462"/>
      <c r="F24" s="462"/>
      <c r="G24" s="462"/>
      <c r="H24" s="462"/>
      <c r="I24" s="462"/>
      <c r="J24" s="462"/>
      <c r="K24" s="462"/>
      <c r="L24" s="462"/>
      <c r="M24" s="463"/>
    </row>
    <row r="25" spans="1:13" ht="18" x14ac:dyDescent="0.25">
      <c r="A25" s="468" t="s">
        <v>17</v>
      </c>
      <c r="B25" s="469"/>
      <c r="C25" s="469"/>
      <c r="D25" s="469"/>
      <c r="E25" s="469"/>
      <c r="F25" s="469"/>
      <c r="G25" s="469"/>
      <c r="H25" s="469"/>
      <c r="I25" s="469"/>
      <c r="J25" s="469"/>
      <c r="K25" s="547">
        <f>SUM(K16:K23)</f>
        <v>0</v>
      </c>
      <c r="L25" s="548"/>
      <c r="M25" s="549"/>
    </row>
    <row r="26" spans="1:13" x14ac:dyDescent="0.25">
      <c r="A26" s="461"/>
      <c r="B26" s="462"/>
      <c r="C26" s="462"/>
      <c r="D26" s="462"/>
      <c r="E26" s="462"/>
      <c r="F26" s="462"/>
      <c r="G26" s="462"/>
      <c r="H26" s="462"/>
      <c r="I26" s="462"/>
      <c r="J26" s="462"/>
      <c r="K26" s="462"/>
      <c r="L26" s="462"/>
      <c r="M26" s="463"/>
    </row>
    <row r="27" spans="1:13" x14ac:dyDescent="0.25">
      <c r="A27" s="461"/>
      <c r="B27" s="462"/>
      <c r="C27" s="462"/>
      <c r="D27" s="462"/>
      <c r="E27" s="462"/>
      <c r="F27" s="462"/>
      <c r="G27" s="462"/>
      <c r="H27" s="462"/>
      <c r="I27" s="462"/>
      <c r="J27" s="462"/>
      <c r="K27" s="462"/>
      <c r="L27" s="462"/>
      <c r="M27" s="463"/>
    </row>
    <row r="28" spans="1:13" x14ac:dyDescent="0.25">
      <c r="A28" s="470"/>
      <c r="B28" s="471"/>
      <c r="C28" s="471"/>
      <c r="D28" s="471"/>
      <c r="E28" s="471"/>
      <c r="F28" s="471"/>
      <c r="G28" s="471"/>
      <c r="H28" s="471"/>
      <c r="I28" s="471"/>
      <c r="J28" s="471"/>
      <c r="K28" s="471"/>
      <c r="L28" s="471"/>
      <c r="M28" s="472"/>
    </row>
    <row r="29" spans="1:13" x14ac:dyDescent="0.25">
      <c r="A29" s="493"/>
      <c r="B29" s="494"/>
      <c r="C29" s="494"/>
      <c r="D29" s="494"/>
      <c r="E29" s="494"/>
      <c r="F29" s="494"/>
      <c r="G29" s="494"/>
      <c r="H29" s="494"/>
      <c r="I29" s="494"/>
      <c r="J29" s="494"/>
      <c r="K29" s="494"/>
      <c r="L29" s="494"/>
      <c r="M29" s="495"/>
    </row>
    <row r="30" spans="1:13" x14ac:dyDescent="0.25">
      <c r="A30" s="461"/>
      <c r="B30" s="462"/>
      <c r="C30" s="462"/>
      <c r="D30" s="462"/>
      <c r="E30" s="462"/>
      <c r="F30" s="462"/>
      <c r="G30" s="462"/>
      <c r="H30" s="462"/>
      <c r="I30" s="462"/>
      <c r="J30" s="462"/>
      <c r="K30" s="453"/>
      <c r="L30" s="453"/>
      <c r="M30" s="455"/>
    </row>
    <row r="31" spans="1:13" ht="21" x14ac:dyDescent="0.25">
      <c r="A31" s="496" t="s">
        <v>153</v>
      </c>
      <c r="B31" s="497"/>
      <c r="C31" s="462"/>
      <c r="D31" s="462"/>
      <c r="E31" s="462"/>
      <c r="F31" s="462"/>
      <c r="G31" s="462"/>
      <c r="H31" s="462"/>
      <c r="I31" s="462"/>
      <c r="J31" s="462"/>
      <c r="K31" s="453"/>
      <c r="L31" s="453"/>
      <c r="M31" s="455"/>
    </row>
    <row r="32" spans="1:13" x14ac:dyDescent="0.25">
      <c r="A32" s="461"/>
      <c r="B32" s="462"/>
      <c r="C32" s="462"/>
      <c r="D32" s="462"/>
      <c r="E32" s="462"/>
      <c r="F32" s="462"/>
      <c r="G32" s="462"/>
      <c r="H32" s="462"/>
      <c r="I32" s="462"/>
      <c r="J32" s="462"/>
      <c r="K32" s="453"/>
      <c r="L32" s="453"/>
      <c r="M32" s="455"/>
    </row>
    <row r="33" spans="1:13" ht="18" customHeight="1" x14ac:dyDescent="0.35">
      <c r="A33" s="487" t="s">
        <v>0</v>
      </c>
      <c r="B33" s="498" t="s">
        <v>125</v>
      </c>
      <c r="C33" s="453"/>
      <c r="D33" s="453"/>
      <c r="E33" s="499"/>
      <c r="F33" s="488"/>
      <c r="G33" s="488"/>
      <c r="H33" s="488"/>
      <c r="I33" s="488"/>
      <c r="J33" s="488"/>
      <c r="K33" s="488"/>
      <c r="L33" s="488"/>
      <c r="M33" s="489"/>
    </row>
    <row r="34" spans="1:13" x14ac:dyDescent="0.25">
      <c r="A34" s="490" t="s">
        <v>2</v>
      </c>
      <c r="B34" s="531" t="s">
        <v>336</v>
      </c>
      <c r="C34" s="531"/>
      <c r="D34" s="531"/>
      <c r="E34" s="452"/>
      <c r="F34" s="453"/>
      <c r="G34" s="453"/>
      <c r="H34" s="453"/>
      <c r="I34" s="453"/>
      <c r="J34" s="453"/>
      <c r="K34" s="454" t="s">
        <v>3</v>
      </c>
      <c r="L34" s="491">
        <v>43305</v>
      </c>
      <c r="M34" s="455"/>
    </row>
    <row r="35" spans="1:13" ht="18" x14ac:dyDescent="0.25">
      <c r="A35" s="490"/>
      <c r="B35" s="500"/>
      <c r="C35" s="462"/>
      <c r="D35" s="462"/>
      <c r="E35" s="500"/>
      <c r="F35" s="462"/>
      <c r="G35" s="462"/>
      <c r="H35" s="462"/>
      <c r="I35" s="462"/>
      <c r="J35" s="462"/>
      <c r="K35" s="453"/>
      <c r="L35" s="453"/>
      <c r="M35" s="455"/>
    </row>
    <row r="36" spans="1:13" ht="18" x14ac:dyDescent="0.25">
      <c r="A36" s="461"/>
      <c r="B36" s="462"/>
      <c r="C36" s="462"/>
      <c r="D36" s="550"/>
      <c r="E36" s="550"/>
      <c r="F36" s="550"/>
      <c r="G36" s="550"/>
      <c r="H36" s="462"/>
      <c r="I36" s="462"/>
      <c r="J36" s="462"/>
      <c r="K36" s="453"/>
      <c r="L36" s="453"/>
      <c r="M36" s="455"/>
    </row>
    <row r="37" spans="1:13" x14ac:dyDescent="0.25">
      <c r="A37" s="501"/>
      <c r="B37" s="502"/>
      <c r="C37" s="502"/>
      <c r="D37" s="502"/>
      <c r="E37" s="502"/>
      <c r="F37" s="502"/>
      <c r="G37" s="502"/>
      <c r="H37" s="502"/>
      <c r="I37" s="502"/>
      <c r="J37" s="502"/>
      <c r="K37" s="503"/>
      <c r="L37" s="503"/>
      <c r="M37" s="504"/>
    </row>
    <row r="38" spans="1:13" x14ac:dyDescent="0.25">
      <c r="A38" s="501"/>
      <c r="B38" s="505" t="s">
        <v>20</v>
      </c>
      <c r="C38" s="506"/>
      <c r="D38" s="506"/>
      <c r="E38" s="506"/>
      <c r="F38" s="506"/>
      <c r="G38" s="506"/>
      <c r="H38" s="506"/>
      <c r="I38" s="507" t="s">
        <v>21</v>
      </c>
      <c r="J38" s="506"/>
      <c r="K38" s="503"/>
      <c r="L38" s="503"/>
      <c r="M38" s="504"/>
    </row>
    <row r="39" spans="1:13" x14ac:dyDescent="0.25">
      <c r="A39" s="501"/>
      <c r="B39" s="502"/>
      <c r="C39" s="502"/>
      <c r="D39" s="502"/>
      <c r="E39" s="502"/>
      <c r="F39" s="502"/>
      <c r="G39" s="502"/>
      <c r="H39" s="502"/>
      <c r="I39" s="502"/>
      <c r="J39" s="502"/>
      <c r="K39" s="503"/>
      <c r="L39" s="503"/>
      <c r="M39" s="504"/>
    </row>
    <row r="40" spans="1:13" ht="20.25" x14ac:dyDescent="0.25">
      <c r="A40" s="501"/>
      <c r="B40" s="508" t="s">
        <v>22</v>
      </c>
      <c r="C40" s="502"/>
      <c r="D40" s="502"/>
      <c r="E40" s="502"/>
      <c r="F40" s="502"/>
      <c r="G40" s="502"/>
      <c r="H40" s="502"/>
      <c r="I40" s="509">
        <f>SUM(I41:I49)</f>
        <v>0</v>
      </c>
      <c r="J40" s="502"/>
      <c r="K40" s="503"/>
      <c r="L40" s="503"/>
      <c r="M40" s="504"/>
    </row>
    <row r="41" spans="1:13" ht="18" x14ac:dyDescent="0.25">
      <c r="A41" s="545" t="s">
        <v>333</v>
      </c>
      <c r="B41" s="546"/>
      <c r="C41" s="510"/>
      <c r="D41" s="510"/>
      <c r="E41" s="510"/>
      <c r="F41" s="510"/>
      <c r="G41" s="510"/>
      <c r="H41" s="510"/>
      <c r="I41" s="511">
        <f>'Krycí list Sprchy'!I11</f>
        <v>0</v>
      </c>
      <c r="J41" s="510"/>
      <c r="K41" s="503"/>
      <c r="L41" s="503"/>
      <c r="M41" s="504"/>
    </row>
    <row r="42" spans="1:13" ht="18" x14ac:dyDescent="0.25">
      <c r="A42" s="545" t="s">
        <v>334</v>
      </c>
      <c r="B42" s="546"/>
      <c r="C42" s="512"/>
      <c r="D42" s="512"/>
      <c r="E42" s="512"/>
      <c r="F42" s="512"/>
      <c r="G42" s="512"/>
      <c r="H42" s="512"/>
      <c r="I42" s="511">
        <f>'Krycí list šatny'!I10</f>
        <v>0</v>
      </c>
      <c r="J42" s="512"/>
      <c r="K42" s="503"/>
      <c r="L42" s="503"/>
      <c r="M42" s="504"/>
    </row>
    <row r="43" spans="1:13" ht="18" x14ac:dyDescent="0.25">
      <c r="A43" s="513" t="s">
        <v>335</v>
      </c>
      <c r="B43" s="514"/>
      <c r="C43" s="512"/>
      <c r="D43" s="512"/>
      <c r="E43" s="512"/>
      <c r="F43" s="512"/>
      <c r="G43" s="512"/>
      <c r="H43" s="512"/>
      <c r="I43" s="511">
        <f>'Krycí list WC'!I10</f>
        <v>0</v>
      </c>
      <c r="J43" s="512"/>
      <c r="K43" s="503"/>
      <c r="L43" s="503"/>
      <c r="M43" s="504"/>
    </row>
    <row r="44" spans="1:13" ht="18" x14ac:dyDescent="0.25">
      <c r="A44" s="515" t="s">
        <v>161</v>
      </c>
      <c r="B44" s="516"/>
      <c r="C44" s="517"/>
      <c r="D44" s="512"/>
      <c r="E44" s="512"/>
      <c r="F44" s="512"/>
      <c r="G44" s="512"/>
      <c r="H44" s="512"/>
      <c r="I44" s="511">
        <f>' Elektroinstalace celková'!H8</f>
        <v>0</v>
      </c>
      <c r="J44" s="512"/>
      <c r="K44" s="503"/>
      <c r="L44" s="503"/>
      <c r="M44" s="504"/>
    </row>
    <row r="45" spans="1:13" ht="18" x14ac:dyDescent="0.25">
      <c r="A45" s="515" t="s">
        <v>215</v>
      </c>
      <c r="B45" s="516"/>
      <c r="C45" s="517"/>
      <c r="D45" s="512"/>
      <c r="E45" s="512"/>
      <c r="F45" s="512"/>
      <c r="G45" s="512"/>
      <c r="H45" s="512"/>
      <c r="I45" s="511">
        <f>VZT!H8</f>
        <v>0</v>
      </c>
      <c r="J45" s="512"/>
      <c r="K45" s="503"/>
      <c r="L45" s="503"/>
      <c r="M45" s="504"/>
    </row>
    <row r="46" spans="1:13" ht="18" x14ac:dyDescent="0.25">
      <c r="A46" s="513" t="s">
        <v>163</v>
      </c>
      <c r="B46" s="514"/>
      <c r="C46" s="512"/>
      <c r="D46" s="512"/>
      <c r="E46" s="512"/>
      <c r="F46" s="512"/>
      <c r="G46" s="512"/>
      <c r="H46" s="512"/>
      <c r="I46" s="511">
        <f>ZTI!H8</f>
        <v>0</v>
      </c>
      <c r="J46" s="512"/>
      <c r="K46" s="503"/>
      <c r="L46" s="503"/>
      <c r="M46" s="504"/>
    </row>
    <row r="47" spans="1:13" ht="18" x14ac:dyDescent="0.25">
      <c r="A47" s="518" t="s">
        <v>162</v>
      </c>
      <c r="B47" s="519"/>
      <c r="C47" s="519"/>
      <c r="D47" s="520"/>
      <c r="E47" s="520"/>
      <c r="F47" s="520"/>
      <c r="G47" s="520"/>
      <c r="H47" s="520"/>
      <c r="I47" s="521">
        <f>ÚT!H8</f>
        <v>0</v>
      </c>
      <c r="J47" s="520"/>
      <c r="K47" s="522"/>
      <c r="L47" s="522"/>
      <c r="M47" s="523"/>
    </row>
    <row r="48" spans="1:13" ht="18" x14ac:dyDescent="0.25">
      <c r="A48" s="515" t="s">
        <v>242</v>
      </c>
      <c r="B48" s="510"/>
      <c r="C48" s="524"/>
      <c r="D48" s="510"/>
      <c r="E48" s="510"/>
      <c r="F48" s="510"/>
      <c r="G48" s="510"/>
      <c r="H48" s="510"/>
      <c r="I48" s="511">
        <f>VRN!H8</f>
        <v>0</v>
      </c>
      <c r="J48" s="510"/>
      <c r="K48" s="503"/>
      <c r="L48" s="503"/>
      <c r="M48" s="504"/>
    </row>
    <row r="49" spans="1:13" x14ac:dyDescent="0.25">
      <c r="A49" s="525"/>
      <c r="B49" s="526"/>
      <c r="C49" s="527"/>
      <c r="D49" s="526"/>
      <c r="E49" s="526"/>
      <c r="F49" s="526"/>
      <c r="G49" s="526"/>
      <c r="H49" s="526"/>
      <c r="I49" s="528"/>
      <c r="J49" s="526"/>
      <c r="K49" s="529"/>
      <c r="L49" s="529"/>
      <c r="M49" s="530"/>
    </row>
    <row r="50" spans="1:13" x14ac:dyDescent="0.25">
      <c r="A50" s="68"/>
      <c r="B50" s="12"/>
      <c r="C50" s="68"/>
      <c r="D50" s="12"/>
      <c r="E50" s="12"/>
      <c r="F50" s="12"/>
      <c r="G50" s="12"/>
      <c r="H50" s="12"/>
      <c r="I50" s="50"/>
      <c r="J50" s="12"/>
      <c r="K50" s="66"/>
      <c r="L50" s="66"/>
      <c r="M50" s="66"/>
    </row>
    <row r="51" spans="1:13" x14ac:dyDescent="0.25">
      <c r="A51" s="68"/>
      <c r="B51" s="12"/>
      <c r="C51" s="68"/>
      <c r="D51" s="12"/>
      <c r="E51" s="12"/>
      <c r="F51" s="12"/>
      <c r="G51" s="12"/>
      <c r="H51" s="12"/>
      <c r="I51" s="50"/>
      <c r="J51" s="12"/>
      <c r="K51" s="66"/>
      <c r="L51" s="66"/>
      <c r="M51" s="66"/>
    </row>
    <row r="52" spans="1:13" x14ac:dyDescent="0.25">
      <c r="A52" s="68"/>
      <c r="B52" s="12"/>
      <c r="C52" s="68"/>
      <c r="D52" s="12"/>
      <c r="E52" s="12"/>
      <c r="F52" s="12"/>
      <c r="G52" s="12"/>
      <c r="H52" s="12"/>
      <c r="I52" s="50"/>
      <c r="J52" s="12"/>
      <c r="K52" s="66"/>
      <c r="L52" s="66"/>
      <c r="M52" s="66"/>
    </row>
    <row r="53" spans="1:13" x14ac:dyDescent="0.25">
      <c r="A53" s="68"/>
      <c r="B53" s="12"/>
      <c r="C53" s="68"/>
      <c r="D53" s="12"/>
      <c r="E53" s="12"/>
      <c r="F53" s="12"/>
      <c r="G53" s="12"/>
      <c r="H53" s="12"/>
      <c r="I53" s="50"/>
      <c r="J53" s="12"/>
      <c r="K53" s="66"/>
      <c r="L53" s="66"/>
      <c r="M53" s="66"/>
    </row>
    <row r="54" spans="1:13" x14ac:dyDescent="0.25">
      <c r="A54" s="68"/>
      <c r="B54" s="12"/>
      <c r="C54" s="68"/>
      <c r="D54" s="12"/>
      <c r="E54" s="12"/>
      <c r="F54" s="12"/>
      <c r="G54" s="12"/>
      <c r="H54" s="12"/>
      <c r="I54" s="50"/>
      <c r="J54" s="12"/>
      <c r="K54" s="66"/>
      <c r="L54" s="66"/>
      <c r="M54" s="66"/>
    </row>
    <row r="55" spans="1:13" x14ac:dyDescent="0.25">
      <c r="A55" s="68"/>
      <c r="B55" s="12"/>
      <c r="C55" s="68"/>
      <c r="D55" s="12"/>
      <c r="E55" s="12"/>
      <c r="F55" s="12"/>
      <c r="G55" s="12"/>
      <c r="H55" s="12"/>
      <c r="I55" s="50"/>
      <c r="J55" s="12"/>
      <c r="K55" s="66"/>
      <c r="L55" s="66"/>
      <c r="M55" s="66"/>
    </row>
    <row r="56" spans="1:13" x14ac:dyDescent="0.25">
      <c r="A56" s="68"/>
      <c r="B56" s="12"/>
      <c r="C56" s="68"/>
      <c r="D56" s="12"/>
      <c r="E56" s="12"/>
      <c r="F56" s="12"/>
      <c r="G56" s="12"/>
      <c r="H56" s="12"/>
      <c r="I56" s="50"/>
      <c r="J56" s="12"/>
      <c r="K56" s="66"/>
      <c r="L56" s="66"/>
      <c r="M56" s="66"/>
    </row>
    <row r="57" spans="1:13" x14ac:dyDescent="0.25">
      <c r="A57" s="68"/>
      <c r="B57" s="12"/>
      <c r="C57" s="68"/>
      <c r="D57" s="12"/>
      <c r="E57" s="12"/>
      <c r="F57" s="12"/>
      <c r="G57" s="12"/>
      <c r="H57" s="12"/>
      <c r="I57" s="50"/>
      <c r="J57" s="12"/>
      <c r="K57" s="66"/>
      <c r="L57" s="66"/>
      <c r="M57" s="66"/>
    </row>
    <row r="58" spans="1:13" ht="18" x14ac:dyDescent="0.25">
      <c r="A58" s="68"/>
      <c r="B58" s="12"/>
      <c r="C58" s="68"/>
      <c r="D58" s="12"/>
      <c r="E58" s="12"/>
      <c r="F58" s="12"/>
      <c r="G58" s="12"/>
      <c r="H58" s="12"/>
      <c r="I58" s="50"/>
      <c r="J58" s="11"/>
      <c r="K58" s="66"/>
      <c r="L58" s="66"/>
      <c r="M58" s="66"/>
    </row>
    <row r="59" spans="1:13" x14ac:dyDescent="0.25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6"/>
      <c r="L59" s="66"/>
      <c r="M59" s="66"/>
    </row>
    <row r="60" spans="1:13" x14ac:dyDescent="0.2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</row>
    <row r="61" spans="1:13" x14ac:dyDescent="0.25">
      <c r="A61" s="12"/>
      <c r="B61" s="12"/>
      <c r="C61" s="12"/>
      <c r="D61" s="12"/>
      <c r="E61" s="12"/>
      <c r="F61" s="12"/>
      <c r="G61" s="12"/>
      <c r="H61" s="12"/>
      <c r="I61" s="50"/>
      <c r="J61" s="12"/>
      <c r="K61" s="66"/>
      <c r="L61" s="66"/>
      <c r="M61" s="66"/>
    </row>
    <row r="62" spans="1:13" x14ac:dyDescent="0.25">
      <c r="A62" s="12"/>
      <c r="B62" s="12"/>
      <c r="C62" s="12"/>
      <c r="D62" s="12"/>
      <c r="E62" s="12"/>
      <c r="F62" s="12"/>
      <c r="G62" s="12"/>
      <c r="H62" s="12"/>
      <c r="I62" s="50"/>
      <c r="J62" s="12"/>
      <c r="K62" s="66"/>
      <c r="L62" s="66"/>
      <c r="M62" s="66"/>
    </row>
    <row r="63" spans="1:13" x14ac:dyDescent="0.25">
      <c r="A63" s="68"/>
      <c r="B63" s="68"/>
      <c r="C63" s="68"/>
      <c r="D63" s="12"/>
      <c r="E63" s="12"/>
      <c r="F63" s="12"/>
      <c r="G63" s="12"/>
      <c r="H63" s="12"/>
      <c r="I63" s="50"/>
      <c r="J63" s="12"/>
      <c r="K63" s="66"/>
      <c r="L63" s="66"/>
      <c r="M63" s="66"/>
    </row>
    <row r="64" spans="1:13" ht="18" x14ac:dyDescent="0.25">
      <c r="A64" s="69"/>
      <c r="B64" s="11"/>
      <c r="C64" s="69"/>
      <c r="D64" s="11"/>
      <c r="E64" s="11"/>
      <c r="F64" s="11"/>
      <c r="G64" s="11"/>
      <c r="H64" s="11"/>
      <c r="I64" s="51"/>
      <c r="J64" s="11"/>
      <c r="K64" s="66"/>
      <c r="L64" s="66"/>
      <c r="M64" s="66"/>
    </row>
    <row r="65" spans="1:13" x14ac:dyDescent="0.25">
      <c r="A65" s="68"/>
      <c r="B65" s="12"/>
      <c r="C65" s="68"/>
      <c r="D65" s="12"/>
      <c r="E65" s="12"/>
      <c r="F65" s="12"/>
      <c r="G65" s="12"/>
      <c r="H65" s="12"/>
      <c r="I65" s="50"/>
      <c r="J65" s="12"/>
      <c r="K65" s="66"/>
      <c r="L65" s="66"/>
      <c r="M65" s="66"/>
    </row>
    <row r="66" spans="1:13" x14ac:dyDescent="0.25">
      <c r="A66" s="68"/>
      <c r="B66" s="12"/>
      <c r="C66" s="68"/>
      <c r="D66" s="12"/>
      <c r="E66" s="12"/>
      <c r="F66" s="12"/>
      <c r="G66" s="12"/>
      <c r="H66" s="12"/>
      <c r="I66" s="50"/>
      <c r="J66" s="12"/>
      <c r="K66" s="66"/>
      <c r="L66" s="66"/>
      <c r="M66" s="66"/>
    </row>
    <row r="67" spans="1:13" x14ac:dyDescent="0.25">
      <c r="A67" s="68"/>
      <c r="B67" s="12"/>
      <c r="C67" s="68"/>
      <c r="D67" s="12"/>
      <c r="E67" s="12"/>
      <c r="F67" s="12"/>
      <c r="G67" s="12"/>
      <c r="H67" s="12"/>
      <c r="I67" s="50"/>
      <c r="J67" s="12"/>
      <c r="K67" s="66"/>
      <c r="L67" s="66"/>
      <c r="M67" s="66"/>
    </row>
    <row r="68" spans="1:13" x14ac:dyDescent="0.25">
      <c r="A68" s="68"/>
      <c r="B68" s="12"/>
      <c r="C68" s="68"/>
      <c r="D68" s="12"/>
      <c r="E68" s="12"/>
      <c r="F68" s="12"/>
      <c r="G68" s="12"/>
      <c r="H68" s="12"/>
      <c r="I68" s="50"/>
      <c r="J68" s="12"/>
      <c r="K68" s="66"/>
      <c r="L68" s="66"/>
      <c r="M68" s="66"/>
    </row>
    <row r="69" spans="1:13" x14ac:dyDescent="0.25">
      <c r="A69" s="68"/>
      <c r="B69" s="12"/>
      <c r="C69" s="68"/>
      <c r="D69" s="12"/>
      <c r="E69" s="12"/>
      <c r="F69" s="12"/>
      <c r="G69" s="12"/>
      <c r="H69" s="12"/>
      <c r="I69" s="50"/>
      <c r="J69" s="12"/>
      <c r="K69" s="66"/>
      <c r="L69" s="66"/>
      <c r="M69" s="66"/>
    </row>
    <row r="70" spans="1:13" x14ac:dyDescent="0.25">
      <c r="A70" s="68"/>
      <c r="B70" s="12"/>
      <c r="C70" s="68"/>
      <c r="D70" s="12"/>
      <c r="E70" s="12"/>
      <c r="F70" s="12"/>
      <c r="G70" s="12"/>
      <c r="H70" s="12"/>
      <c r="I70" s="50"/>
      <c r="J70" s="12"/>
      <c r="K70" s="66"/>
      <c r="L70" s="66"/>
      <c r="M70" s="66"/>
    </row>
    <row r="71" spans="1:13" x14ac:dyDescent="0.25">
      <c r="A71" s="68"/>
      <c r="B71" s="12"/>
      <c r="C71" s="68"/>
      <c r="D71" s="12"/>
      <c r="E71" s="12"/>
      <c r="F71" s="12"/>
      <c r="G71" s="12"/>
      <c r="H71" s="12"/>
      <c r="I71" s="50"/>
      <c r="J71" s="12"/>
      <c r="K71" s="66"/>
      <c r="L71" s="66"/>
      <c r="M71" s="66"/>
    </row>
    <row r="72" spans="1:13" x14ac:dyDescent="0.25">
      <c r="A72" s="68"/>
      <c r="B72" s="12"/>
      <c r="C72" s="68"/>
      <c r="D72" s="12"/>
      <c r="E72" s="12"/>
      <c r="F72" s="12"/>
      <c r="G72" s="12"/>
      <c r="H72" s="12"/>
      <c r="I72" s="50"/>
      <c r="J72" s="12"/>
      <c r="K72" s="66"/>
      <c r="L72" s="66"/>
      <c r="M72" s="66"/>
    </row>
    <row r="73" spans="1:13" x14ac:dyDescent="0.25">
      <c r="A73" s="68"/>
      <c r="B73" s="12"/>
      <c r="C73" s="68"/>
      <c r="D73" s="12"/>
      <c r="E73" s="12"/>
      <c r="F73" s="12"/>
      <c r="G73" s="12"/>
      <c r="H73" s="12"/>
      <c r="I73" s="50"/>
      <c r="J73" s="12"/>
      <c r="K73" s="66"/>
      <c r="L73" s="66"/>
      <c r="M73" s="66"/>
    </row>
    <row r="74" spans="1:13" ht="18" x14ac:dyDescent="0.25">
      <c r="A74" s="68"/>
      <c r="B74" s="12"/>
      <c r="C74" s="68"/>
      <c r="D74" s="12"/>
      <c r="E74" s="12"/>
      <c r="F74" s="12"/>
      <c r="G74" s="12"/>
      <c r="H74" s="12"/>
      <c r="I74" s="50"/>
      <c r="J74" s="11"/>
      <c r="K74" s="66"/>
      <c r="L74" s="66"/>
      <c r="M74" s="66"/>
    </row>
    <row r="75" spans="1:13" x14ac:dyDescent="0.25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6"/>
      <c r="L75" s="66"/>
      <c r="M75" s="66"/>
    </row>
  </sheetData>
  <sheetProtection algorithmName="SHA-512" hashValue="4Ab9qMQHbhAEZmkGjO6mJe7fQYp18l8xD7byJPZLOnMukcGpGuERFija/JpQLO1m+UzEmBO8smJGOiCl4qlfJg==" saltValue="4nxd1ywteEoWRqZqikKaLQ==" spinCount="100000" sheet="1" objects="1" scenarios="1"/>
  <protectedRanges>
    <protectedRange sqref="L10:L11" name="Oblast2"/>
    <protectedRange sqref="B10" name="Oblast1"/>
  </protectedRanges>
  <mergeCells count="22">
    <mergeCell ref="A42:B42"/>
    <mergeCell ref="A41:B41"/>
    <mergeCell ref="F22:I22"/>
    <mergeCell ref="K22:M22"/>
    <mergeCell ref="F23:I23"/>
    <mergeCell ref="K23:M23"/>
    <mergeCell ref="K25:M25"/>
    <mergeCell ref="D36:G36"/>
    <mergeCell ref="B34:D34"/>
    <mergeCell ref="F19:I19"/>
    <mergeCell ref="K19:M19"/>
    <mergeCell ref="F20:I20"/>
    <mergeCell ref="K20:M20"/>
    <mergeCell ref="F21:I21"/>
    <mergeCell ref="K21:M21"/>
    <mergeCell ref="E3:M3"/>
    <mergeCell ref="B4:I4"/>
    <mergeCell ref="B10:J10"/>
    <mergeCell ref="K16:M16"/>
    <mergeCell ref="F18:I18"/>
    <mergeCell ref="K18:M18"/>
    <mergeCell ref="B5:D5"/>
  </mergeCells>
  <pageMargins left="0.70866141732283472" right="0.70866141732283472" top="0.78740157480314965" bottom="0.78740157480314965" header="0.31496062992125984" footer="0.31496062992125984"/>
  <pageSetup paperSize="9" scale="98" fitToHeight="0" orientation="landscape" verticalDpi="0" r:id="rId1"/>
  <rowBreaks count="1" manualBreakCount="1">
    <brk id="28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96"/>
  <sheetViews>
    <sheetView view="pageBreakPreview" zoomScale="130" zoomScaleNormal="100" zoomScaleSheetLayoutView="130" workbookViewId="0">
      <selection activeCell="G96" sqref="G96"/>
    </sheetView>
  </sheetViews>
  <sheetFormatPr defaultRowHeight="15" x14ac:dyDescent="0.25"/>
  <cols>
    <col min="2" max="2" width="9.140625" style="56"/>
    <col min="3" max="3" width="10.85546875" style="34" customWidth="1"/>
    <col min="4" max="4" width="42.140625" style="71" customWidth="1"/>
    <col min="5" max="5" width="9.140625" style="34"/>
    <col min="6" max="6" width="9.7109375" style="30" customWidth="1"/>
    <col min="7" max="7" width="9.140625" style="30"/>
    <col min="8" max="8" width="15" style="33" customWidth="1"/>
    <col min="9" max="9" width="9.140625" style="57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165"/>
    </row>
    <row r="2" spans="1:10" x14ac:dyDescent="0.25">
      <c r="A2" s="14"/>
      <c r="B2" s="55"/>
      <c r="C2" s="35"/>
      <c r="D2" s="70"/>
      <c r="E2" s="35"/>
      <c r="F2" s="28"/>
      <c r="G2" s="28"/>
      <c r="H2" s="40"/>
      <c r="I2" s="74"/>
      <c r="J2" s="165"/>
    </row>
    <row r="3" spans="1:10" ht="18" customHeight="1" x14ac:dyDescent="0.25">
      <c r="A3" s="19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16"/>
    </row>
    <row r="4" spans="1:10" x14ac:dyDescent="0.25">
      <c r="A4" s="20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73">
        <v>43305</v>
      </c>
      <c r="J4" s="165"/>
    </row>
    <row r="5" spans="1:10" ht="18" x14ac:dyDescent="0.25">
      <c r="A5" s="20" t="s">
        <v>19</v>
      </c>
      <c r="B5" s="167" t="s">
        <v>163</v>
      </c>
      <c r="C5" s="35"/>
      <c r="D5" s="70"/>
      <c r="E5" s="35"/>
      <c r="F5" s="28"/>
      <c r="G5" s="28"/>
      <c r="H5" s="40"/>
      <c r="I5" s="74"/>
      <c r="J5" s="165"/>
    </row>
    <row r="6" spans="1:10" x14ac:dyDescent="0.25">
      <c r="A6" s="168"/>
      <c r="B6" s="169"/>
      <c r="C6" s="36"/>
      <c r="D6" s="65"/>
      <c r="E6" s="36"/>
      <c r="F6" s="29"/>
      <c r="G6" s="29"/>
      <c r="H6" s="40"/>
      <c r="I6" s="74"/>
    </row>
    <row r="7" spans="1:10" ht="30" customHeight="1" x14ac:dyDescent="0.25">
      <c r="A7" s="236" t="s">
        <v>25</v>
      </c>
      <c r="B7" s="237" t="s">
        <v>26</v>
      </c>
      <c r="C7" s="238" t="s">
        <v>27</v>
      </c>
      <c r="D7" s="238" t="s">
        <v>28</v>
      </c>
      <c r="E7" s="238" t="s">
        <v>29</v>
      </c>
      <c r="F7" s="239" t="s">
        <v>30</v>
      </c>
      <c r="G7" s="240" t="s">
        <v>31</v>
      </c>
      <c r="H7" s="239" t="s">
        <v>21</v>
      </c>
      <c r="I7" s="241" t="s">
        <v>32</v>
      </c>
    </row>
    <row r="8" spans="1:10" ht="18" x14ac:dyDescent="0.25">
      <c r="A8" s="242" t="s">
        <v>22</v>
      </c>
      <c r="B8" s="164"/>
      <c r="C8" s="243"/>
      <c r="D8" s="244"/>
      <c r="E8" s="243"/>
      <c r="F8" s="245"/>
      <c r="G8" s="245"/>
      <c r="H8" s="246">
        <f>H10+H38+H47+H77</f>
        <v>0</v>
      </c>
      <c r="I8" s="247"/>
    </row>
    <row r="9" spans="1:10" x14ac:dyDescent="0.25">
      <c r="A9" s="248"/>
      <c r="B9" s="249"/>
      <c r="C9" s="250"/>
      <c r="D9" s="251"/>
      <c r="E9" s="250"/>
      <c r="F9" s="252"/>
      <c r="G9" s="252"/>
      <c r="H9" s="253"/>
      <c r="I9" s="247"/>
    </row>
    <row r="10" spans="1:10" ht="15.75" x14ac:dyDescent="0.3">
      <c r="A10" s="254"/>
      <c r="B10" s="353" t="s">
        <v>33</v>
      </c>
      <c r="C10" s="341">
        <v>725</v>
      </c>
      <c r="D10" s="256" t="s">
        <v>221</v>
      </c>
      <c r="E10" s="349"/>
      <c r="F10" s="257"/>
      <c r="G10" s="258"/>
      <c r="H10" s="259">
        <f>SUM(H11:H37)</f>
        <v>0</v>
      </c>
      <c r="I10" s="260"/>
    </row>
    <row r="11" spans="1:10" x14ac:dyDescent="0.25">
      <c r="A11" s="277">
        <v>1</v>
      </c>
      <c r="B11" s="344" t="s">
        <v>44</v>
      </c>
      <c r="C11" s="265">
        <v>725210821</v>
      </c>
      <c r="D11" s="266" t="s">
        <v>73</v>
      </c>
      <c r="E11" s="269" t="s">
        <v>46</v>
      </c>
      <c r="F11" s="264">
        <v>10</v>
      </c>
      <c r="G11" s="477">
        <v>0</v>
      </c>
      <c r="H11" s="270">
        <f>F11*G11</f>
        <v>0</v>
      </c>
      <c r="I11" s="278" t="s">
        <v>222</v>
      </c>
    </row>
    <row r="12" spans="1:10" x14ac:dyDescent="0.25">
      <c r="A12" s="277">
        <v>2</v>
      </c>
      <c r="B12" s="344" t="s">
        <v>44</v>
      </c>
      <c r="C12" s="265">
        <v>725820802</v>
      </c>
      <c r="D12" s="266" t="s">
        <v>74</v>
      </c>
      <c r="E12" s="269" t="s">
        <v>46</v>
      </c>
      <c r="F12" s="264">
        <v>4</v>
      </c>
      <c r="G12" s="477">
        <v>0</v>
      </c>
      <c r="H12" s="270">
        <f t="shared" ref="H12:H37" si="0">F12*G12</f>
        <v>0</v>
      </c>
      <c r="I12" s="278" t="s">
        <v>222</v>
      </c>
    </row>
    <row r="13" spans="1:10" x14ac:dyDescent="0.25">
      <c r="A13" s="277">
        <v>3</v>
      </c>
      <c r="B13" s="344" t="s">
        <v>44</v>
      </c>
      <c r="C13" s="265">
        <v>725820801</v>
      </c>
      <c r="D13" s="266" t="s">
        <v>136</v>
      </c>
      <c r="E13" s="262" t="s">
        <v>46</v>
      </c>
      <c r="F13" s="264">
        <v>6</v>
      </c>
      <c r="G13" s="477">
        <v>0</v>
      </c>
      <c r="H13" s="270">
        <f t="shared" si="0"/>
        <v>0</v>
      </c>
      <c r="I13" s="278" t="s">
        <v>222</v>
      </c>
    </row>
    <row r="14" spans="1:10" x14ac:dyDescent="0.25">
      <c r="A14" s="277">
        <v>4</v>
      </c>
      <c r="B14" s="344" t="s">
        <v>44</v>
      </c>
      <c r="C14" s="265">
        <v>725810811</v>
      </c>
      <c r="D14" s="266" t="s">
        <v>75</v>
      </c>
      <c r="E14" s="262" t="s">
        <v>46</v>
      </c>
      <c r="F14" s="263">
        <v>4</v>
      </c>
      <c r="G14" s="477">
        <v>0</v>
      </c>
      <c r="H14" s="270">
        <f t="shared" si="0"/>
        <v>0</v>
      </c>
      <c r="I14" s="278" t="s">
        <v>222</v>
      </c>
    </row>
    <row r="15" spans="1:10" x14ac:dyDescent="0.25">
      <c r="A15" s="277">
        <v>5</v>
      </c>
      <c r="B15" s="344" t="s">
        <v>44</v>
      </c>
      <c r="C15" s="265">
        <v>725840850</v>
      </c>
      <c r="D15" s="266" t="s">
        <v>76</v>
      </c>
      <c r="E15" s="262" t="s">
        <v>46</v>
      </c>
      <c r="F15" s="263">
        <v>12</v>
      </c>
      <c r="G15" s="477">
        <v>0</v>
      </c>
      <c r="H15" s="270">
        <f t="shared" si="0"/>
        <v>0</v>
      </c>
      <c r="I15" s="278" t="s">
        <v>222</v>
      </c>
    </row>
    <row r="16" spans="1:10" x14ac:dyDescent="0.25">
      <c r="A16" s="277">
        <v>6</v>
      </c>
      <c r="B16" s="344" t="s">
        <v>44</v>
      </c>
      <c r="C16" s="250">
        <v>725101101</v>
      </c>
      <c r="D16" s="271" t="s">
        <v>77</v>
      </c>
      <c r="E16" s="262" t="s">
        <v>46</v>
      </c>
      <c r="F16" s="272">
        <v>10</v>
      </c>
      <c r="G16" s="477">
        <v>0</v>
      </c>
      <c r="H16" s="270">
        <f t="shared" si="0"/>
        <v>0</v>
      </c>
      <c r="I16" s="278" t="s">
        <v>222</v>
      </c>
    </row>
    <row r="17" spans="1:9" x14ac:dyDescent="0.25">
      <c r="A17" s="277">
        <v>7</v>
      </c>
      <c r="B17" s="344" t="s">
        <v>44</v>
      </c>
      <c r="C17" s="265">
        <v>725122814</v>
      </c>
      <c r="D17" s="273" t="s">
        <v>290</v>
      </c>
      <c r="E17" s="262" t="s">
        <v>46</v>
      </c>
      <c r="F17" s="264">
        <v>3</v>
      </c>
      <c r="G17" s="477">
        <v>0</v>
      </c>
      <c r="H17" s="270">
        <f t="shared" si="0"/>
        <v>0</v>
      </c>
      <c r="I17" s="278" t="s">
        <v>222</v>
      </c>
    </row>
    <row r="18" spans="1:9" ht="26.25" x14ac:dyDescent="0.25">
      <c r="A18" s="277">
        <v>8</v>
      </c>
      <c r="B18" s="344" t="s">
        <v>44</v>
      </c>
      <c r="C18" s="265">
        <v>725290010</v>
      </c>
      <c r="D18" s="335" t="s">
        <v>289</v>
      </c>
      <c r="E18" s="262" t="s">
        <v>46</v>
      </c>
      <c r="F18" s="264">
        <v>7</v>
      </c>
      <c r="G18" s="477">
        <v>0</v>
      </c>
      <c r="H18" s="270">
        <f t="shared" si="0"/>
        <v>0</v>
      </c>
      <c r="I18" s="278" t="s">
        <v>222</v>
      </c>
    </row>
    <row r="19" spans="1:9" x14ac:dyDescent="0.25">
      <c r="A19" s="277">
        <v>9</v>
      </c>
      <c r="B19" s="344" t="s">
        <v>44</v>
      </c>
      <c r="C19" s="265">
        <v>725849201</v>
      </c>
      <c r="D19" s="273" t="s">
        <v>149</v>
      </c>
      <c r="E19" s="262" t="s">
        <v>46</v>
      </c>
      <c r="F19" s="264">
        <v>2</v>
      </c>
      <c r="G19" s="477">
        <v>0</v>
      </c>
      <c r="H19" s="270">
        <f t="shared" si="0"/>
        <v>0</v>
      </c>
      <c r="I19" s="278" t="s">
        <v>222</v>
      </c>
    </row>
    <row r="20" spans="1:9" x14ac:dyDescent="0.25">
      <c r="A20" s="277">
        <v>10</v>
      </c>
      <c r="B20" s="344" t="s">
        <v>44</v>
      </c>
      <c r="C20" s="265">
        <v>725240811</v>
      </c>
      <c r="D20" s="273" t="s">
        <v>150</v>
      </c>
      <c r="E20" s="262" t="s">
        <v>46</v>
      </c>
      <c r="F20" s="264">
        <v>2</v>
      </c>
      <c r="G20" s="477">
        <v>0</v>
      </c>
      <c r="H20" s="270">
        <f t="shared" si="0"/>
        <v>0</v>
      </c>
      <c r="I20" s="278" t="s">
        <v>222</v>
      </c>
    </row>
    <row r="21" spans="1:9" x14ac:dyDescent="0.25">
      <c r="A21" s="277">
        <v>11</v>
      </c>
      <c r="B21" s="344" t="s">
        <v>44</v>
      </c>
      <c r="C21" s="265">
        <v>721210818</v>
      </c>
      <c r="D21" s="273" t="s">
        <v>240</v>
      </c>
      <c r="E21" s="262" t="s">
        <v>46</v>
      </c>
      <c r="F21" s="264">
        <v>10</v>
      </c>
      <c r="G21" s="477">
        <v>0</v>
      </c>
      <c r="H21" s="270">
        <f t="shared" si="0"/>
        <v>0</v>
      </c>
      <c r="I21" s="278" t="s">
        <v>222</v>
      </c>
    </row>
    <row r="22" spans="1:9" ht="25.5" x14ac:dyDescent="0.25">
      <c r="A22" s="277">
        <v>12</v>
      </c>
      <c r="B22" s="344" t="s">
        <v>44</v>
      </c>
      <c r="C22" s="262">
        <v>721210819</v>
      </c>
      <c r="D22" s="274" t="s">
        <v>158</v>
      </c>
      <c r="E22" s="262" t="s">
        <v>129</v>
      </c>
      <c r="F22" s="264">
        <v>1</v>
      </c>
      <c r="G22" s="477">
        <v>0</v>
      </c>
      <c r="H22" s="270">
        <f t="shared" si="0"/>
        <v>0</v>
      </c>
      <c r="I22" s="278" t="s">
        <v>222</v>
      </c>
    </row>
    <row r="23" spans="1:9" ht="25.5" x14ac:dyDescent="0.25">
      <c r="A23" s="277">
        <v>13</v>
      </c>
      <c r="B23" s="344" t="s">
        <v>44</v>
      </c>
      <c r="C23" s="262">
        <v>998725111</v>
      </c>
      <c r="D23" s="274" t="s">
        <v>237</v>
      </c>
      <c r="E23" s="262" t="s">
        <v>164</v>
      </c>
      <c r="F23" s="264">
        <v>1</v>
      </c>
      <c r="G23" s="477">
        <v>0</v>
      </c>
      <c r="H23" s="270">
        <f t="shared" si="0"/>
        <v>0</v>
      </c>
      <c r="I23" s="278" t="s">
        <v>222</v>
      </c>
    </row>
    <row r="24" spans="1:9" ht="38.25" x14ac:dyDescent="0.25">
      <c r="A24" s="277">
        <v>14</v>
      </c>
      <c r="B24" s="344" t="s">
        <v>44</v>
      </c>
      <c r="C24" s="275" t="s">
        <v>225</v>
      </c>
      <c r="D24" s="274" t="s">
        <v>226</v>
      </c>
      <c r="E24" s="262" t="s">
        <v>46</v>
      </c>
      <c r="F24" s="264">
        <v>3</v>
      </c>
      <c r="G24" s="477">
        <v>0</v>
      </c>
      <c r="H24" s="270">
        <f t="shared" si="0"/>
        <v>0</v>
      </c>
      <c r="I24" s="278" t="s">
        <v>222</v>
      </c>
    </row>
    <row r="25" spans="1:9" ht="38.25" x14ac:dyDescent="0.25">
      <c r="A25" s="277">
        <v>15</v>
      </c>
      <c r="B25" s="344" t="s">
        <v>44</v>
      </c>
      <c r="C25" s="262">
        <v>64271108</v>
      </c>
      <c r="D25" s="274" t="s">
        <v>227</v>
      </c>
      <c r="E25" s="262" t="s">
        <v>46</v>
      </c>
      <c r="F25" s="264">
        <v>1</v>
      </c>
      <c r="G25" s="477">
        <v>0</v>
      </c>
      <c r="H25" s="270">
        <f t="shared" si="0"/>
        <v>0</v>
      </c>
      <c r="I25" s="278" t="s">
        <v>222</v>
      </c>
    </row>
    <row r="26" spans="1:9" ht="25.5" x14ac:dyDescent="0.25">
      <c r="A26" s="277">
        <v>16</v>
      </c>
      <c r="B26" s="344" t="s">
        <v>44</v>
      </c>
      <c r="C26" s="262">
        <v>725013138</v>
      </c>
      <c r="D26" s="274" t="s">
        <v>228</v>
      </c>
      <c r="E26" s="262" t="s">
        <v>46</v>
      </c>
      <c r="F26" s="264">
        <v>7</v>
      </c>
      <c r="G26" s="477">
        <v>0</v>
      </c>
      <c r="H26" s="270">
        <f t="shared" si="0"/>
        <v>0</v>
      </c>
      <c r="I26" s="278" t="s">
        <v>222</v>
      </c>
    </row>
    <row r="27" spans="1:9" ht="38.25" x14ac:dyDescent="0.25">
      <c r="A27" s="277">
        <v>17</v>
      </c>
      <c r="B27" s="344" t="s">
        <v>44</v>
      </c>
      <c r="C27" s="262">
        <v>725001002</v>
      </c>
      <c r="D27" s="274" t="s">
        <v>229</v>
      </c>
      <c r="E27" s="262" t="s">
        <v>46</v>
      </c>
      <c r="F27" s="264">
        <v>8</v>
      </c>
      <c r="G27" s="477">
        <v>0</v>
      </c>
      <c r="H27" s="270">
        <f t="shared" si="0"/>
        <v>0</v>
      </c>
      <c r="I27" s="278" t="s">
        <v>222</v>
      </c>
    </row>
    <row r="28" spans="1:9" ht="25.5" x14ac:dyDescent="0.25">
      <c r="A28" s="277">
        <v>18</v>
      </c>
      <c r="B28" s="344" t="s">
        <v>44</v>
      </c>
      <c r="C28" s="262">
        <v>725001003</v>
      </c>
      <c r="D28" s="274" t="s">
        <v>233</v>
      </c>
      <c r="E28" s="262" t="s">
        <v>46</v>
      </c>
      <c r="F28" s="264">
        <v>2</v>
      </c>
      <c r="G28" s="477">
        <v>0</v>
      </c>
      <c r="H28" s="270">
        <f t="shared" si="0"/>
        <v>0</v>
      </c>
      <c r="I28" s="278" t="s">
        <v>222</v>
      </c>
    </row>
    <row r="29" spans="1:9" ht="25.5" x14ac:dyDescent="0.25">
      <c r="A29" s="277">
        <v>19</v>
      </c>
      <c r="B29" s="344" t="s">
        <v>44</v>
      </c>
      <c r="C29" s="262">
        <v>725001004</v>
      </c>
      <c r="D29" s="274" t="s">
        <v>234</v>
      </c>
      <c r="E29" s="262" t="s">
        <v>46</v>
      </c>
      <c r="F29" s="264">
        <v>2</v>
      </c>
      <c r="G29" s="477">
        <v>0</v>
      </c>
      <c r="H29" s="270">
        <f t="shared" si="0"/>
        <v>0</v>
      </c>
      <c r="I29" s="278" t="s">
        <v>222</v>
      </c>
    </row>
    <row r="30" spans="1:9" ht="25.5" x14ac:dyDescent="0.25">
      <c r="A30" s="277">
        <v>20</v>
      </c>
      <c r="B30" s="344" t="s">
        <v>44</v>
      </c>
      <c r="C30" s="262">
        <v>725001005</v>
      </c>
      <c r="D30" s="274" t="s">
        <v>230</v>
      </c>
      <c r="E30" s="262" t="s">
        <v>46</v>
      </c>
      <c r="F30" s="264">
        <v>12</v>
      </c>
      <c r="G30" s="477">
        <v>0</v>
      </c>
      <c r="H30" s="270">
        <f t="shared" si="0"/>
        <v>0</v>
      </c>
      <c r="I30" s="278" t="s">
        <v>222</v>
      </c>
    </row>
    <row r="31" spans="1:9" ht="25.5" x14ac:dyDescent="0.25">
      <c r="A31" s="277">
        <v>21</v>
      </c>
      <c r="B31" s="344" t="s">
        <v>44</v>
      </c>
      <c r="C31" s="262">
        <v>725001006</v>
      </c>
      <c r="D31" s="274" t="s">
        <v>231</v>
      </c>
      <c r="E31" s="262" t="s">
        <v>46</v>
      </c>
      <c r="F31" s="264">
        <v>12</v>
      </c>
      <c r="G31" s="477">
        <v>0</v>
      </c>
      <c r="H31" s="270">
        <f t="shared" si="0"/>
        <v>0</v>
      </c>
      <c r="I31" s="278" t="s">
        <v>222</v>
      </c>
    </row>
    <row r="32" spans="1:9" x14ac:dyDescent="0.25">
      <c r="A32" s="277">
        <v>22</v>
      </c>
      <c r="B32" s="344" t="s">
        <v>44</v>
      </c>
      <c r="C32" s="262">
        <v>725001007</v>
      </c>
      <c r="D32" s="274" t="s">
        <v>232</v>
      </c>
      <c r="E32" s="262" t="s">
        <v>46</v>
      </c>
      <c r="F32" s="264">
        <v>4</v>
      </c>
      <c r="G32" s="477">
        <v>0</v>
      </c>
      <c r="H32" s="270">
        <f t="shared" si="0"/>
        <v>0</v>
      </c>
      <c r="I32" s="278" t="s">
        <v>222</v>
      </c>
    </row>
    <row r="33" spans="1:9" ht="25.5" x14ac:dyDescent="0.25">
      <c r="A33" s="277">
        <v>23</v>
      </c>
      <c r="B33" s="344" t="s">
        <v>44</v>
      </c>
      <c r="C33" s="262">
        <v>725001008</v>
      </c>
      <c r="D33" s="285" t="s">
        <v>235</v>
      </c>
      <c r="E33" s="262" t="s">
        <v>46</v>
      </c>
      <c r="F33" s="264">
        <v>2</v>
      </c>
      <c r="G33" s="477">
        <v>0</v>
      </c>
      <c r="H33" s="270">
        <f t="shared" si="0"/>
        <v>0</v>
      </c>
      <c r="I33" s="278" t="s">
        <v>222</v>
      </c>
    </row>
    <row r="34" spans="1:9" x14ac:dyDescent="0.25">
      <c r="A34" s="277">
        <v>24</v>
      </c>
      <c r="B34" s="344" t="s">
        <v>44</v>
      </c>
      <c r="C34" s="262">
        <v>725001009</v>
      </c>
      <c r="D34" s="285" t="s">
        <v>236</v>
      </c>
      <c r="E34" s="262" t="s">
        <v>46</v>
      </c>
      <c r="F34" s="264">
        <v>2</v>
      </c>
      <c r="G34" s="477">
        <v>0</v>
      </c>
      <c r="H34" s="270">
        <f t="shared" si="0"/>
        <v>0</v>
      </c>
      <c r="I34" s="278" t="s">
        <v>222</v>
      </c>
    </row>
    <row r="35" spans="1:9" ht="25.5" x14ac:dyDescent="0.25">
      <c r="A35" s="277">
        <v>25</v>
      </c>
      <c r="B35" s="344" t="s">
        <v>44</v>
      </c>
      <c r="C35" s="265">
        <v>725001010</v>
      </c>
      <c r="D35" s="285" t="s">
        <v>317</v>
      </c>
      <c r="E35" s="262" t="s">
        <v>46</v>
      </c>
      <c r="F35" s="264">
        <v>10</v>
      </c>
      <c r="G35" s="477">
        <v>0</v>
      </c>
      <c r="H35" s="270">
        <f t="shared" si="0"/>
        <v>0</v>
      </c>
      <c r="I35" s="278" t="s">
        <v>222</v>
      </c>
    </row>
    <row r="36" spans="1:9" x14ac:dyDescent="0.25">
      <c r="A36" s="277">
        <v>26</v>
      </c>
      <c r="B36" s="286" t="s">
        <v>44</v>
      </c>
      <c r="C36" s="262">
        <v>892855112</v>
      </c>
      <c r="D36" s="285" t="s">
        <v>251</v>
      </c>
      <c r="E36" s="262" t="s">
        <v>164</v>
      </c>
      <c r="F36" s="264">
        <v>1</v>
      </c>
      <c r="G36" s="477">
        <v>0</v>
      </c>
      <c r="H36" s="270">
        <f t="shared" si="0"/>
        <v>0</v>
      </c>
      <c r="I36" s="278" t="s">
        <v>222</v>
      </c>
    </row>
    <row r="37" spans="1:9" x14ac:dyDescent="0.25">
      <c r="A37" s="277">
        <v>27</v>
      </c>
      <c r="B37" s="286" t="s">
        <v>44</v>
      </c>
      <c r="C37" s="265">
        <v>998721101</v>
      </c>
      <c r="D37" s="274" t="s">
        <v>260</v>
      </c>
      <c r="E37" s="262" t="s">
        <v>151</v>
      </c>
      <c r="F37" s="264">
        <v>3</v>
      </c>
      <c r="G37" s="477">
        <v>0</v>
      </c>
      <c r="H37" s="270">
        <f t="shared" si="0"/>
        <v>0</v>
      </c>
      <c r="I37" s="278" t="s">
        <v>222</v>
      </c>
    </row>
    <row r="38" spans="1:9" ht="15.75" x14ac:dyDescent="0.3">
      <c r="A38" s="352"/>
      <c r="B38" s="286"/>
      <c r="C38" s="256" t="s">
        <v>291</v>
      </c>
      <c r="D38" s="256" t="s">
        <v>318</v>
      </c>
      <c r="E38" s="343" t="s">
        <v>262</v>
      </c>
      <c r="F38" s="329" t="s">
        <v>262</v>
      </c>
      <c r="G38" s="329" t="s">
        <v>262</v>
      </c>
      <c r="H38" s="259">
        <f>SUM(H39:H46)</f>
        <v>0</v>
      </c>
      <c r="I38" s="278"/>
    </row>
    <row r="39" spans="1:9" x14ac:dyDescent="0.25">
      <c r="A39" s="352">
        <v>28</v>
      </c>
      <c r="B39" s="286" t="s">
        <v>44</v>
      </c>
      <c r="C39" s="329" t="s">
        <v>299</v>
      </c>
      <c r="D39" s="339" t="s">
        <v>294</v>
      </c>
      <c r="E39" s="343" t="s">
        <v>292</v>
      </c>
      <c r="F39" s="340">
        <v>7</v>
      </c>
      <c r="G39" s="479">
        <v>0</v>
      </c>
      <c r="H39" s="270">
        <f>F39*G39</f>
        <v>0</v>
      </c>
      <c r="I39" s="278" t="s">
        <v>222</v>
      </c>
    </row>
    <row r="40" spans="1:9" ht="25.5" x14ac:dyDescent="0.25">
      <c r="A40" s="352">
        <v>29</v>
      </c>
      <c r="B40" s="286" t="s">
        <v>44</v>
      </c>
      <c r="C40" s="329" t="s">
        <v>304</v>
      </c>
      <c r="D40" s="339" t="s">
        <v>295</v>
      </c>
      <c r="E40" s="343" t="s">
        <v>292</v>
      </c>
      <c r="F40" s="340">
        <v>4</v>
      </c>
      <c r="G40" s="479">
        <v>0</v>
      </c>
      <c r="H40" s="270">
        <f t="shared" ref="H40:H46" si="1">F40*G40</f>
        <v>0</v>
      </c>
      <c r="I40" s="278" t="s">
        <v>222</v>
      </c>
    </row>
    <row r="41" spans="1:9" ht="25.5" x14ac:dyDescent="0.25">
      <c r="A41" s="352">
        <v>30</v>
      </c>
      <c r="B41" s="286" t="s">
        <v>44</v>
      </c>
      <c r="C41" s="329" t="s">
        <v>303</v>
      </c>
      <c r="D41" s="339" t="s">
        <v>293</v>
      </c>
      <c r="E41" s="343" t="s">
        <v>292</v>
      </c>
      <c r="F41" s="340">
        <v>2</v>
      </c>
      <c r="G41" s="479">
        <v>0</v>
      </c>
      <c r="H41" s="270">
        <f t="shared" si="1"/>
        <v>0</v>
      </c>
      <c r="I41" s="278" t="s">
        <v>222</v>
      </c>
    </row>
    <row r="42" spans="1:9" x14ac:dyDescent="0.25">
      <c r="A42" s="352">
        <v>31</v>
      </c>
      <c r="B42" s="286" t="s">
        <v>44</v>
      </c>
      <c r="C42" s="329" t="s">
        <v>301</v>
      </c>
      <c r="D42" s="329" t="s">
        <v>296</v>
      </c>
      <c r="E42" s="343" t="s">
        <v>292</v>
      </c>
      <c r="F42" s="340">
        <v>2</v>
      </c>
      <c r="G42" s="479">
        <v>0</v>
      </c>
      <c r="H42" s="270">
        <f t="shared" si="1"/>
        <v>0</v>
      </c>
      <c r="I42" s="278" t="s">
        <v>222</v>
      </c>
    </row>
    <row r="43" spans="1:9" x14ac:dyDescent="0.25">
      <c r="A43" s="352">
        <v>32</v>
      </c>
      <c r="B43" s="286" t="s">
        <v>44</v>
      </c>
      <c r="C43" s="329" t="s">
        <v>305</v>
      </c>
      <c r="D43" s="329" t="s">
        <v>307</v>
      </c>
      <c r="E43" s="343" t="s">
        <v>292</v>
      </c>
      <c r="F43" s="340">
        <v>4</v>
      </c>
      <c r="G43" s="479">
        <v>0</v>
      </c>
      <c r="H43" s="270">
        <f t="shared" si="1"/>
        <v>0</v>
      </c>
      <c r="I43" s="278" t="s">
        <v>222</v>
      </c>
    </row>
    <row r="44" spans="1:9" x14ac:dyDescent="0.25">
      <c r="A44" s="352">
        <v>33</v>
      </c>
      <c r="B44" s="286" t="s">
        <v>44</v>
      </c>
      <c r="C44" s="329" t="s">
        <v>302</v>
      </c>
      <c r="D44" s="329" t="s">
        <v>297</v>
      </c>
      <c r="E44" s="343" t="s">
        <v>292</v>
      </c>
      <c r="F44" s="340">
        <v>7</v>
      </c>
      <c r="G44" s="479">
        <v>0</v>
      </c>
      <c r="H44" s="270">
        <f t="shared" si="1"/>
        <v>0</v>
      </c>
      <c r="I44" s="278" t="s">
        <v>222</v>
      </c>
    </row>
    <row r="45" spans="1:9" x14ac:dyDescent="0.25">
      <c r="A45" s="352">
        <v>34</v>
      </c>
      <c r="B45" s="286" t="s">
        <v>44</v>
      </c>
      <c r="C45" s="329" t="s">
        <v>306</v>
      </c>
      <c r="D45" s="329" t="s">
        <v>298</v>
      </c>
      <c r="E45" s="343" t="s">
        <v>292</v>
      </c>
      <c r="F45" s="340">
        <v>2</v>
      </c>
      <c r="G45" s="479">
        <v>0</v>
      </c>
      <c r="H45" s="270">
        <f t="shared" si="1"/>
        <v>0</v>
      </c>
      <c r="I45" s="278" t="s">
        <v>222</v>
      </c>
    </row>
    <row r="46" spans="1:9" x14ac:dyDescent="0.25">
      <c r="A46" s="352">
        <v>35</v>
      </c>
      <c r="B46" s="286" t="s">
        <v>44</v>
      </c>
      <c r="C46" s="329" t="s">
        <v>300</v>
      </c>
      <c r="D46" s="329" t="s">
        <v>365</v>
      </c>
      <c r="E46" s="343" t="s">
        <v>64</v>
      </c>
      <c r="F46" s="340">
        <v>0.27</v>
      </c>
      <c r="G46" s="479">
        <v>0</v>
      </c>
      <c r="H46" s="270">
        <f t="shared" si="1"/>
        <v>0</v>
      </c>
      <c r="I46" s="278" t="s">
        <v>222</v>
      </c>
    </row>
    <row r="47" spans="1:9" ht="15.75" x14ac:dyDescent="0.3">
      <c r="A47" s="248"/>
      <c r="B47" s="249"/>
      <c r="C47" s="256" t="s">
        <v>364</v>
      </c>
      <c r="D47" s="256" t="s">
        <v>363</v>
      </c>
      <c r="E47" s="343"/>
      <c r="F47" s="330"/>
      <c r="G47" s="330"/>
      <c r="H47" s="259">
        <f>SUM(H48:H76)</f>
        <v>0</v>
      </c>
      <c r="I47" s="278"/>
    </row>
    <row r="48" spans="1:9" x14ac:dyDescent="0.25">
      <c r="A48" s="288">
        <v>36</v>
      </c>
      <c r="B48" s="351" t="s">
        <v>44</v>
      </c>
      <c r="C48" s="331" t="s">
        <v>264</v>
      </c>
      <c r="D48" s="350" t="s">
        <v>347</v>
      </c>
      <c r="E48" s="345" t="s">
        <v>65</v>
      </c>
      <c r="F48" s="346">
        <v>28</v>
      </c>
      <c r="G48" s="480">
        <v>0</v>
      </c>
      <c r="H48" s="408">
        <f>F48*G48</f>
        <v>0</v>
      </c>
      <c r="I48" s="278" t="s">
        <v>222</v>
      </c>
    </row>
    <row r="49" spans="1:9" x14ac:dyDescent="0.25">
      <c r="A49" s="288">
        <v>37</v>
      </c>
      <c r="B49" s="351" t="s">
        <v>44</v>
      </c>
      <c r="C49" s="331" t="s">
        <v>264</v>
      </c>
      <c r="D49" s="350" t="s">
        <v>348</v>
      </c>
      <c r="E49" s="345" t="s">
        <v>65</v>
      </c>
      <c r="F49" s="346">
        <v>28</v>
      </c>
      <c r="G49" s="480">
        <v>0</v>
      </c>
      <c r="H49" s="408">
        <f t="shared" ref="H49:H50" si="2">F49*G49</f>
        <v>0</v>
      </c>
      <c r="I49" s="278" t="s">
        <v>222</v>
      </c>
    </row>
    <row r="50" spans="1:9" x14ac:dyDescent="0.25">
      <c r="A50" s="288">
        <v>38</v>
      </c>
      <c r="B50" s="351" t="s">
        <v>44</v>
      </c>
      <c r="C50" s="331" t="s">
        <v>263</v>
      </c>
      <c r="D50" s="350" t="s">
        <v>346</v>
      </c>
      <c r="E50" s="345" t="s">
        <v>65</v>
      </c>
      <c r="F50" s="346">
        <v>28</v>
      </c>
      <c r="G50" s="480">
        <v>0</v>
      </c>
      <c r="H50" s="408">
        <f t="shared" si="2"/>
        <v>0</v>
      </c>
      <c r="I50" s="278" t="s">
        <v>222</v>
      </c>
    </row>
    <row r="51" spans="1:9" x14ac:dyDescent="0.25">
      <c r="A51" s="288"/>
      <c r="B51" s="351"/>
      <c r="C51" s="331"/>
      <c r="D51" s="407" t="s">
        <v>349</v>
      </c>
      <c r="E51" s="345"/>
      <c r="F51" s="346"/>
      <c r="G51" s="332"/>
      <c r="H51" s="259"/>
      <c r="I51" s="278"/>
    </row>
    <row r="52" spans="1:9" ht="25.5" x14ac:dyDescent="0.25">
      <c r="A52" s="288">
        <v>39</v>
      </c>
      <c r="B52" s="351" t="s">
        <v>44</v>
      </c>
      <c r="C52" s="331" t="s">
        <v>263</v>
      </c>
      <c r="D52" s="350" t="s">
        <v>341</v>
      </c>
      <c r="E52" s="345" t="s">
        <v>65</v>
      </c>
      <c r="F52" s="346">
        <v>15.5</v>
      </c>
      <c r="G52" s="480">
        <v>0</v>
      </c>
      <c r="H52" s="270">
        <f>F52*G52</f>
        <v>0</v>
      </c>
      <c r="I52" s="278" t="s">
        <v>222</v>
      </c>
    </row>
    <row r="53" spans="1:9" ht="25.5" x14ac:dyDescent="0.25">
      <c r="A53" s="288">
        <v>40</v>
      </c>
      <c r="B53" s="351" t="s">
        <v>44</v>
      </c>
      <c r="C53" s="331" t="s">
        <v>329</v>
      </c>
      <c r="D53" s="350" t="s">
        <v>343</v>
      </c>
      <c r="E53" s="345" t="s">
        <v>65</v>
      </c>
      <c r="F53" s="346">
        <v>4.5</v>
      </c>
      <c r="G53" s="480">
        <v>0</v>
      </c>
      <c r="H53" s="270">
        <f t="shared" ref="H53:H54" si="3">F53*G53</f>
        <v>0</v>
      </c>
      <c r="I53" s="278" t="s">
        <v>222</v>
      </c>
    </row>
    <row r="54" spans="1:9" ht="25.5" x14ac:dyDescent="0.25">
      <c r="A54" s="288">
        <v>41</v>
      </c>
      <c r="B54" s="351" t="s">
        <v>44</v>
      </c>
      <c r="C54" s="331" t="s">
        <v>263</v>
      </c>
      <c r="D54" s="350" t="s">
        <v>342</v>
      </c>
      <c r="E54" s="345" t="s">
        <v>65</v>
      </c>
      <c r="F54" s="346">
        <v>2</v>
      </c>
      <c r="G54" s="480">
        <v>0</v>
      </c>
      <c r="H54" s="270">
        <f t="shared" si="3"/>
        <v>0</v>
      </c>
      <c r="I54" s="278" t="s">
        <v>222</v>
      </c>
    </row>
    <row r="55" spans="1:9" x14ac:dyDescent="0.25">
      <c r="A55" s="288"/>
      <c r="B55" s="351"/>
      <c r="C55" s="331"/>
      <c r="D55" s="407" t="s">
        <v>350</v>
      </c>
      <c r="E55" s="345"/>
      <c r="F55" s="346"/>
      <c r="G55" s="332"/>
      <c r="H55" s="270"/>
      <c r="I55" s="278"/>
    </row>
    <row r="56" spans="1:9" ht="25.5" x14ac:dyDescent="0.25">
      <c r="A56" s="288">
        <v>42</v>
      </c>
      <c r="B56" s="351" t="s">
        <v>44</v>
      </c>
      <c r="C56" s="331" t="s">
        <v>263</v>
      </c>
      <c r="D56" s="350" t="s">
        <v>341</v>
      </c>
      <c r="E56" s="345" t="s">
        <v>65</v>
      </c>
      <c r="F56" s="346">
        <v>15.5</v>
      </c>
      <c r="G56" s="480">
        <v>0</v>
      </c>
      <c r="H56" s="270">
        <f t="shared" ref="H56:H73" si="4">F56*G56</f>
        <v>0</v>
      </c>
      <c r="I56" s="278" t="s">
        <v>222</v>
      </c>
    </row>
    <row r="57" spans="1:9" ht="25.5" x14ac:dyDescent="0.25">
      <c r="A57" s="288">
        <v>43</v>
      </c>
      <c r="B57" s="351" t="s">
        <v>44</v>
      </c>
      <c r="C57" s="331" t="s">
        <v>329</v>
      </c>
      <c r="D57" s="350" t="s">
        <v>343</v>
      </c>
      <c r="E57" s="345" t="s">
        <v>65</v>
      </c>
      <c r="F57" s="346">
        <v>4.5</v>
      </c>
      <c r="G57" s="480">
        <v>0</v>
      </c>
      <c r="H57" s="270">
        <f t="shared" si="4"/>
        <v>0</v>
      </c>
      <c r="I57" s="278" t="s">
        <v>222</v>
      </c>
    </row>
    <row r="58" spans="1:9" ht="25.5" x14ac:dyDescent="0.25">
      <c r="A58" s="288">
        <v>44</v>
      </c>
      <c r="B58" s="351" t="s">
        <v>44</v>
      </c>
      <c r="C58" s="331" t="s">
        <v>263</v>
      </c>
      <c r="D58" s="350" t="s">
        <v>342</v>
      </c>
      <c r="E58" s="345" t="s">
        <v>65</v>
      </c>
      <c r="F58" s="346">
        <v>2</v>
      </c>
      <c r="G58" s="480">
        <v>0</v>
      </c>
      <c r="H58" s="270">
        <f t="shared" si="4"/>
        <v>0</v>
      </c>
      <c r="I58" s="278" t="s">
        <v>222</v>
      </c>
    </row>
    <row r="59" spans="1:9" x14ac:dyDescent="0.25">
      <c r="A59" s="288"/>
      <c r="B59" s="351"/>
      <c r="C59" s="331"/>
      <c r="D59" s="407" t="s">
        <v>351</v>
      </c>
      <c r="E59" s="345"/>
      <c r="F59" s="346"/>
      <c r="G59" s="332"/>
      <c r="H59" s="270"/>
      <c r="I59" s="278"/>
    </row>
    <row r="60" spans="1:9" x14ac:dyDescent="0.25">
      <c r="A60" s="288">
        <v>45</v>
      </c>
      <c r="B60" s="351" t="s">
        <v>44</v>
      </c>
      <c r="C60" s="331" t="s">
        <v>263</v>
      </c>
      <c r="D60" s="350" t="s">
        <v>352</v>
      </c>
      <c r="E60" s="345" t="s">
        <v>65</v>
      </c>
      <c r="F60" s="346">
        <v>5</v>
      </c>
      <c r="G60" s="480">
        <v>0</v>
      </c>
      <c r="H60" s="270">
        <f t="shared" si="4"/>
        <v>0</v>
      </c>
      <c r="I60" s="278" t="s">
        <v>222</v>
      </c>
    </row>
    <row r="61" spans="1:9" x14ac:dyDescent="0.25">
      <c r="A61" s="288">
        <v>46</v>
      </c>
      <c r="B61" s="351" t="s">
        <v>44</v>
      </c>
      <c r="C61" s="331" t="s">
        <v>263</v>
      </c>
      <c r="D61" s="350" t="s">
        <v>353</v>
      </c>
      <c r="E61" s="345" t="s">
        <v>65</v>
      </c>
      <c r="F61" s="346">
        <v>5</v>
      </c>
      <c r="G61" s="480">
        <v>0</v>
      </c>
      <c r="H61" s="270">
        <f t="shared" si="4"/>
        <v>0</v>
      </c>
      <c r="I61" s="278" t="s">
        <v>222</v>
      </c>
    </row>
    <row r="62" spans="1:9" x14ac:dyDescent="0.25">
      <c r="A62" s="288"/>
      <c r="B62" s="351"/>
      <c r="C62" s="331"/>
      <c r="D62" s="407" t="s">
        <v>354</v>
      </c>
      <c r="E62" s="345"/>
      <c r="F62" s="346"/>
      <c r="G62" s="332"/>
      <c r="H62" s="270"/>
      <c r="I62" s="278"/>
    </row>
    <row r="63" spans="1:9" ht="25.5" x14ac:dyDescent="0.25">
      <c r="A63" s="288">
        <v>47</v>
      </c>
      <c r="B63" s="351" t="s">
        <v>44</v>
      </c>
      <c r="C63" s="331" t="s">
        <v>263</v>
      </c>
      <c r="D63" s="350" t="s">
        <v>355</v>
      </c>
      <c r="E63" s="345" t="s">
        <v>65</v>
      </c>
      <c r="F63" s="346">
        <v>5.2</v>
      </c>
      <c r="G63" s="480">
        <v>0</v>
      </c>
      <c r="H63" s="270">
        <f t="shared" si="4"/>
        <v>0</v>
      </c>
      <c r="I63" s="278" t="s">
        <v>222</v>
      </c>
    </row>
    <row r="64" spans="1:9" x14ac:dyDescent="0.25">
      <c r="A64" s="288">
        <v>48</v>
      </c>
      <c r="B64" s="351" t="s">
        <v>44</v>
      </c>
      <c r="C64" s="331" t="s">
        <v>329</v>
      </c>
      <c r="D64" s="350" t="s">
        <v>344</v>
      </c>
      <c r="E64" s="345" t="s">
        <v>65</v>
      </c>
      <c r="F64" s="346">
        <v>6</v>
      </c>
      <c r="G64" s="480">
        <v>0</v>
      </c>
      <c r="H64" s="270">
        <f t="shared" si="4"/>
        <v>0</v>
      </c>
      <c r="I64" s="278" t="s">
        <v>222</v>
      </c>
    </row>
    <row r="65" spans="1:9" x14ac:dyDescent="0.25">
      <c r="A65" s="288">
        <v>49</v>
      </c>
      <c r="B65" s="351" t="s">
        <v>44</v>
      </c>
      <c r="C65" s="331" t="s">
        <v>329</v>
      </c>
      <c r="D65" s="350" t="s">
        <v>345</v>
      </c>
      <c r="E65" s="345" t="s">
        <v>65</v>
      </c>
      <c r="F65" s="346">
        <v>6</v>
      </c>
      <c r="G65" s="480">
        <v>0</v>
      </c>
      <c r="H65" s="270">
        <f t="shared" si="4"/>
        <v>0</v>
      </c>
      <c r="I65" s="278" t="s">
        <v>222</v>
      </c>
    </row>
    <row r="66" spans="1:9" ht="25.5" x14ac:dyDescent="0.25">
      <c r="A66" s="288">
        <v>50</v>
      </c>
      <c r="B66" s="351" t="s">
        <v>44</v>
      </c>
      <c r="C66" s="331" t="s">
        <v>263</v>
      </c>
      <c r="D66" s="350" t="s">
        <v>356</v>
      </c>
      <c r="E66" s="345" t="s">
        <v>65</v>
      </c>
      <c r="F66" s="346">
        <v>2</v>
      </c>
      <c r="G66" s="480">
        <v>0</v>
      </c>
      <c r="H66" s="270">
        <f t="shared" si="4"/>
        <v>0</v>
      </c>
      <c r="I66" s="278" t="s">
        <v>222</v>
      </c>
    </row>
    <row r="67" spans="1:9" ht="25.5" x14ac:dyDescent="0.25">
      <c r="A67" s="288">
        <v>51</v>
      </c>
      <c r="B67" s="351" t="s">
        <v>44</v>
      </c>
      <c r="C67" s="331" t="s">
        <v>263</v>
      </c>
      <c r="D67" s="350" t="s">
        <v>357</v>
      </c>
      <c r="E67" s="345" t="s">
        <v>65</v>
      </c>
      <c r="F67" s="346">
        <v>2</v>
      </c>
      <c r="G67" s="480">
        <v>0</v>
      </c>
      <c r="H67" s="270">
        <f t="shared" si="4"/>
        <v>0</v>
      </c>
      <c r="I67" s="278" t="s">
        <v>222</v>
      </c>
    </row>
    <row r="68" spans="1:9" ht="25.5" x14ac:dyDescent="0.25">
      <c r="A68" s="288">
        <v>52</v>
      </c>
      <c r="B68" s="351" t="s">
        <v>44</v>
      </c>
      <c r="C68" s="331" t="s">
        <v>263</v>
      </c>
      <c r="D68" s="350" t="s">
        <v>358</v>
      </c>
      <c r="E68" s="345" t="s">
        <v>65</v>
      </c>
      <c r="F68" s="346">
        <v>2</v>
      </c>
      <c r="G68" s="480">
        <v>0</v>
      </c>
      <c r="H68" s="270">
        <f t="shared" si="4"/>
        <v>0</v>
      </c>
      <c r="I68" s="278" t="s">
        <v>222</v>
      </c>
    </row>
    <row r="69" spans="1:9" x14ac:dyDescent="0.25">
      <c r="A69" s="288"/>
      <c r="B69" s="351"/>
      <c r="C69" s="331"/>
      <c r="D69" s="407" t="s">
        <v>359</v>
      </c>
      <c r="E69" s="345"/>
      <c r="F69" s="346"/>
      <c r="G69" s="332"/>
      <c r="H69" s="270"/>
      <c r="I69" s="278"/>
    </row>
    <row r="70" spans="1:9" ht="25.5" x14ac:dyDescent="0.25">
      <c r="A70" s="288">
        <v>53</v>
      </c>
      <c r="B70" s="351" t="s">
        <v>44</v>
      </c>
      <c r="C70" s="331" t="s">
        <v>263</v>
      </c>
      <c r="D70" s="350" t="s">
        <v>355</v>
      </c>
      <c r="E70" s="345" t="s">
        <v>65</v>
      </c>
      <c r="F70" s="346">
        <v>4.2</v>
      </c>
      <c r="G70" s="480">
        <v>0</v>
      </c>
      <c r="H70" s="270">
        <f t="shared" si="4"/>
        <v>0</v>
      </c>
      <c r="I70" s="278" t="s">
        <v>222</v>
      </c>
    </row>
    <row r="71" spans="1:9" x14ac:dyDescent="0.25">
      <c r="A71" s="288">
        <v>54</v>
      </c>
      <c r="B71" s="351" t="s">
        <v>44</v>
      </c>
      <c r="C71" s="331" t="s">
        <v>329</v>
      </c>
      <c r="D71" s="350" t="s">
        <v>344</v>
      </c>
      <c r="E71" s="345" t="s">
        <v>65</v>
      </c>
      <c r="F71" s="346">
        <v>6</v>
      </c>
      <c r="G71" s="480">
        <v>0</v>
      </c>
      <c r="H71" s="270">
        <f t="shared" si="4"/>
        <v>0</v>
      </c>
      <c r="I71" s="278" t="s">
        <v>222</v>
      </c>
    </row>
    <row r="72" spans="1:9" x14ac:dyDescent="0.25">
      <c r="A72" s="288">
        <v>55</v>
      </c>
      <c r="B72" s="351" t="s">
        <v>44</v>
      </c>
      <c r="C72" s="331" t="s">
        <v>329</v>
      </c>
      <c r="D72" s="350" t="s">
        <v>345</v>
      </c>
      <c r="E72" s="345" t="s">
        <v>65</v>
      </c>
      <c r="F72" s="346">
        <v>6</v>
      </c>
      <c r="G72" s="480">
        <v>0</v>
      </c>
      <c r="H72" s="270">
        <f t="shared" si="4"/>
        <v>0</v>
      </c>
      <c r="I72" s="278" t="s">
        <v>222</v>
      </c>
    </row>
    <row r="73" spans="1:9" ht="25.5" x14ac:dyDescent="0.25">
      <c r="A73" s="288">
        <v>56</v>
      </c>
      <c r="B73" s="351" t="s">
        <v>44</v>
      </c>
      <c r="C73" s="331" t="s">
        <v>263</v>
      </c>
      <c r="D73" s="350" t="s">
        <v>357</v>
      </c>
      <c r="E73" s="345" t="s">
        <v>65</v>
      </c>
      <c r="F73" s="346">
        <v>2</v>
      </c>
      <c r="G73" s="480">
        <v>0</v>
      </c>
      <c r="H73" s="270">
        <f t="shared" si="4"/>
        <v>0</v>
      </c>
      <c r="I73" s="278" t="s">
        <v>222</v>
      </c>
    </row>
    <row r="74" spans="1:9" x14ac:dyDescent="0.25">
      <c r="A74" s="288"/>
      <c r="B74" s="351"/>
      <c r="C74" s="331"/>
      <c r="D74" s="407" t="s">
        <v>360</v>
      </c>
      <c r="E74" s="345"/>
      <c r="F74" s="346"/>
      <c r="G74" s="332"/>
      <c r="H74" s="270"/>
      <c r="I74" s="278"/>
    </row>
    <row r="75" spans="1:9" ht="38.25" x14ac:dyDescent="0.25">
      <c r="A75" s="288">
        <v>57</v>
      </c>
      <c r="B75" s="351" t="s">
        <v>44</v>
      </c>
      <c r="C75" s="331" t="s">
        <v>265</v>
      </c>
      <c r="D75" s="350" t="s">
        <v>361</v>
      </c>
      <c r="E75" s="345" t="s">
        <v>65</v>
      </c>
      <c r="F75" s="346">
        <v>28</v>
      </c>
      <c r="G75" s="480">
        <v>0</v>
      </c>
      <c r="H75" s="270">
        <f t="shared" ref="H75:H76" si="5">F75*G75</f>
        <v>0</v>
      </c>
      <c r="I75" s="278" t="s">
        <v>222</v>
      </c>
    </row>
    <row r="76" spans="1:9" ht="38.25" x14ac:dyDescent="0.25">
      <c r="A76" s="288">
        <v>58</v>
      </c>
      <c r="B76" s="351" t="s">
        <v>44</v>
      </c>
      <c r="C76" s="331" t="s">
        <v>266</v>
      </c>
      <c r="D76" s="350" t="s">
        <v>362</v>
      </c>
      <c r="E76" s="345" t="s">
        <v>65</v>
      </c>
      <c r="F76" s="346">
        <f>179.4-28</f>
        <v>151.4</v>
      </c>
      <c r="G76" s="480">
        <v>0</v>
      </c>
      <c r="H76" s="270">
        <f t="shared" si="5"/>
        <v>0</v>
      </c>
      <c r="I76" s="278" t="s">
        <v>222</v>
      </c>
    </row>
    <row r="77" spans="1:9" ht="15.75" x14ac:dyDescent="0.3">
      <c r="A77" s="288"/>
      <c r="B77" s="351"/>
      <c r="C77" s="256">
        <v>722</v>
      </c>
      <c r="D77" s="256" t="s">
        <v>308</v>
      </c>
      <c r="E77" s="345"/>
      <c r="F77" s="346"/>
      <c r="G77" s="332"/>
      <c r="H77" s="259">
        <f>SUM(H78:H95)</f>
        <v>0</v>
      </c>
      <c r="I77" s="278"/>
    </row>
    <row r="78" spans="1:9" ht="25.5" x14ac:dyDescent="0.25">
      <c r="A78" s="288">
        <v>59</v>
      </c>
      <c r="B78" s="351" t="s">
        <v>44</v>
      </c>
      <c r="C78" s="331" t="s">
        <v>327</v>
      </c>
      <c r="D78" s="350" t="s">
        <v>328</v>
      </c>
      <c r="E78" s="345" t="s">
        <v>65</v>
      </c>
      <c r="F78" s="346">
        <v>101.4</v>
      </c>
      <c r="G78" s="480">
        <v>0</v>
      </c>
      <c r="H78" s="270">
        <f>F78*G78</f>
        <v>0</v>
      </c>
      <c r="I78" s="278" t="s">
        <v>222</v>
      </c>
    </row>
    <row r="79" spans="1:9" ht="25.5" x14ac:dyDescent="0.25">
      <c r="A79" s="288">
        <v>60</v>
      </c>
      <c r="B79" s="351" t="s">
        <v>44</v>
      </c>
      <c r="C79" s="331" t="s">
        <v>267</v>
      </c>
      <c r="D79" s="350" t="s">
        <v>319</v>
      </c>
      <c r="E79" s="345" t="s">
        <v>46</v>
      </c>
      <c r="F79" s="346">
        <v>1</v>
      </c>
      <c r="G79" s="480">
        <v>0</v>
      </c>
      <c r="H79" s="270">
        <f t="shared" ref="H79:H95" si="6">F79*G79</f>
        <v>0</v>
      </c>
      <c r="I79" s="278" t="s">
        <v>222</v>
      </c>
    </row>
    <row r="80" spans="1:9" ht="25.5" x14ac:dyDescent="0.25">
      <c r="A80" s="288">
        <v>61</v>
      </c>
      <c r="B80" s="351" t="s">
        <v>44</v>
      </c>
      <c r="C80" s="331" t="s">
        <v>324</v>
      </c>
      <c r="D80" s="350" t="s">
        <v>330</v>
      </c>
      <c r="E80" s="345" t="s">
        <v>46</v>
      </c>
      <c r="F80" s="346">
        <v>1</v>
      </c>
      <c r="G80" s="480">
        <v>0</v>
      </c>
      <c r="H80" s="270">
        <f t="shared" si="6"/>
        <v>0</v>
      </c>
      <c r="I80" s="278" t="s">
        <v>222</v>
      </c>
    </row>
    <row r="81" spans="1:9" ht="38.25" x14ac:dyDescent="0.25">
      <c r="A81" s="288">
        <v>62</v>
      </c>
      <c r="B81" s="351" t="s">
        <v>44</v>
      </c>
      <c r="C81" s="331" t="s">
        <v>325</v>
      </c>
      <c r="D81" s="350" t="s">
        <v>339</v>
      </c>
      <c r="E81" s="345" t="s">
        <v>46</v>
      </c>
      <c r="F81" s="346">
        <v>2</v>
      </c>
      <c r="G81" s="480">
        <v>0</v>
      </c>
      <c r="H81" s="270">
        <f t="shared" si="6"/>
        <v>0</v>
      </c>
      <c r="I81" s="278" t="s">
        <v>222</v>
      </c>
    </row>
    <row r="82" spans="1:9" ht="38.25" x14ac:dyDescent="0.25">
      <c r="A82" s="288">
        <v>63</v>
      </c>
      <c r="B82" s="351" t="s">
        <v>44</v>
      </c>
      <c r="C82" s="331" t="s">
        <v>326</v>
      </c>
      <c r="D82" s="354" t="s">
        <v>340</v>
      </c>
      <c r="E82" s="345" t="s">
        <v>46</v>
      </c>
      <c r="F82" s="346">
        <v>2</v>
      </c>
      <c r="G82" s="480">
        <v>0</v>
      </c>
      <c r="H82" s="270">
        <f t="shared" si="6"/>
        <v>0</v>
      </c>
      <c r="I82" s="278" t="s">
        <v>222</v>
      </c>
    </row>
    <row r="83" spans="1:9" ht="51" x14ac:dyDescent="0.25">
      <c r="A83" s="288">
        <v>64</v>
      </c>
      <c r="B83" s="351" t="s">
        <v>44</v>
      </c>
      <c r="C83" s="331" t="s">
        <v>268</v>
      </c>
      <c r="D83" s="350" t="s">
        <v>269</v>
      </c>
      <c r="E83" s="345" t="s">
        <v>46</v>
      </c>
      <c r="F83" s="346">
        <v>8</v>
      </c>
      <c r="G83" s="480">
        <v>0</v>
      </c>
      <c r="H83" s="270">
        <f t="shared" si="6"/>
        <v>0</v>
      </c>
      <c r="I83" s="278" t="s">
        <v>222</v>
      </c>
    </row>
    <row r="84" spans="1:9" ht="38.25" x14ac:dyDescent="0.25">
      <c r="A84" s="288">
        <v>65</v>
      </c>
      <c r="B84" s="351" t="s">
        <v>44</v>
      </c>
      <c r="C84" s="331" t="s">
        <v>270</v>
      </c>
      <c r="D84" s="350" t="s">
        <v>271</v>
      </c>
      <c r="E84" s="345" t="s">
        <v>46</v>
      </c>
      <c r="F84" s="346">
        <v>1</v>
      </c>
      <c r="G84" s="480">
        <v>0</v>
      </c>
      <c r="H84" s="270">
        <f t="shared" si="6"/>
        <v>0</v>
      </c>
      <c r="I84" s="278" t="s">
        <v>222</v>
      </c>
    </row>
    <row r="85" spans="1:9" x14ac:dyDescent="0.25">
      <c r="A85" s="288">
        <v>66</v>
      </c>
      <c r="B85" s="351" t="s">
        <v>44</v>
      </c>
      <c r="C85" s="331" t="s">
        <v>322</v>
      </c>
      <c r="D85" s="350" t="s">
        <v>320</v>
      </c>
      <c r="E85" s="345" t="s">
        <v>46</v>
      </c>
      <c r="F85" s="346">
        <v>30</v>
      </c>
      <c r="G85" s="480">
        <v>0</v>
      </c>
      <c r="H85" s="270">
        <f t="shared" si="6"/>
        <v>0</v>
      </c>
      <c r="I85" s="278" t="s">
        <v>222</v>
      </c>
    </row>
    <row r="86" spans="1:9" x14ac:dyDescent="0.25">
      <c r="A86" s="288">
        <v>67</v>
      </c>
      <c r="B86" s="351" t="s">
        <v>44</v>
      </c>
      <c r="C86" s="331" t="s">
        <v>323</v>
      </c>
      <c r="D86" s="350" t="s">
        <v>321</v>
      </c>
      <c r="E86" s="345" t="s">
        <v>65</v>
      </c>
      <c r="F86" s="346">
        <v>27</v>
      </c>
      <c r="G86" s="480">
        <v>0</v>
      </c>
      <c r="H86" s="270">
        <f t="shared" si="6"/>
        <v>0</v>
      </c>
      <c r="I86" s="278" t="s">
        <v>222</v>
      </c>
    </row>
    <row r="87" spans="1:9" x14ac:dyDescent="0.25">
      <c r="A87" s="288">
        <v>68</v>
      </c>
      <c r="B87" s="351" t="s">
        <v>44</v>
      </c>
      <c r="C87" s="331" t="s">
        <v>272</v>
      </c>
      <c r="D87" s="350" t="s">
        <v>273</v>
      </c>
      <c r="E87" s="345" t="s">
        <v>129</v>
      </c>
      <c r="F87" s="346">
        <v>5</v>
      </c>
      <c r="G87" s="480">
        <v>0</v>
      </c>
      <c r="H87" s="270">
        <f t="shared" si="6"/>
        <v>0</v>
      </c>
      <c r="I87" s="278" t="s">
        <v>222</v>
      </c>
    </row>
    <row r="88" spans="1:9" x14ac:dyDescent="0.25">
      <c r="A88" s="288">
        <v>69</v>
      </c>
      <c r="B88" s="351" t="s">
        <v>44</v>
      </c>
      <c r="C88" s="331" t="s">
        <v>274</v>
      </c>
      <c r="D88" s="350" t="s">
        <v>275</v>
      </c>
      <c r="E88" s="345" t="s">
        <v>46</v>
      </c>
      <c r="F88" s="346">
        <v>1</v>
      </c>
      <c r="G88" s="480">
        <v>0</v>
      </c>
      <c r="H88" s="270">
        <f t="shared" si="6"/>
        <v>0</v>
      </c>
      <c r="I88" s="278" t="s">
        <v>222</v>
      </c>
    </row>
    <row r="89" spans="1:9" x14ac:dyDescent="0.25">
      <c r="A89" s="288">
        <v>70</v>
      </c>
      <c r="B89" s="351" t="s">
        <v>44</v>
      </c>
      <c r="C89" s="331" t="s">
        <v>276</v>
      </c>
      <c r="D89" s="350" t="s">
        <v>277</v>
      </c>
      <c r="E89" s="345" t="s">
        <v>46</v>
      </c>
      <c r="F89" s="346">
        <v>1</v>
      </c>
      <c r="G89" s="480">
        <v>0</v>
      </c>
      <c r="H89" s="270">
        <f t="shared" si="6"/>
        <v>0</v>
      </c>
      <c r="I89" s="278" t="s">
        <v>222</v>
      </c>
    </row>
    <row r="90" spans="1:9" x14ac:dyDescent="0.25">
      <c r="A90" s="288">
        <v>71</v>
      </c>
      <c r="B90" s="351" t="s">
        <v>44</v>
      </c>
      <c r="C90" s="331" t="s">
        <v>278</v>
      </c>
      <c r="D90" s="350" t="s">
        <v>279</v>
      </c>
      <c r="E90" s="345" t="s">
        <v>164</v>
      </c>
      <c r="F90" s="346">
        <v>1</v>
      </c>
      <c r="G90" s="480">
        <v>0</v>
      </c>
      <c r="H90" s="270">
        <f t="shared" si="6"/>
        <v>0</v>
      </c>
      <c r="I90" s="278" t="s">
        <v>222</v>
      </c>
    </row>
    <row r="91" spans="1:9" x14ac:dyDescent="0.25">
      <c r="A91" s="288">
        <v>72</v>
      </c>
      <c r="B91" s="351" t="s">
        <v>44</v>
      </c>
      <c r="C91" s="331" t="s">
        <v>280</v>
      </c>
      <c r="D91" s="350" t="s">
        <v>281</v>
      </c>
      <c r="E91" s="345" t="s">
        <v>65</v>
      </c>
      <c r="F91" s="346">
        <v>179.4</v>
      </c>
      <c r="G91" s="480">
        <v>0</v>
      </c>
      <c r="H91" s="270">
        <f t="shared" si="6"/>
        <v>0</v>
      </c>
      <c r="I91" s="278" t="s">
        <v>222</v>
      </c>
    </row>
    <row r="92" spans="1:9" ht="25.5" x14ac:dyDescent="0.25">
      <c r="A92" s="288">
        <v>73</v>
      </c>
      <c r="B92" s="351" t="s">
        <v>44</v>
      </c>
      <c r="C92" s="331" t="s">
        <v>282</v>
      </c>
      <c r="D92" s="350" t="s">
        <v>283</v>
      </c>
      <c r="E92" s="345" t="s">
        <v>65</v>
      </c>
      <c r="F92" s="346">
        <v>179.4</v>
      </c>
      <c r="G92" s="480">
        <v>0</v>
      </c>
      <c r="H92" s="270">
        <f t="shared" si="6"/>
        <v>0</v>
      </c>
      <c r="I92" s="278" t="s">
        <v>222</v>
      </c>
    </row>
    <row r="93" spans="1:9" x14ac:dyDescent="0.25">
      <c r="A93" s="288">
        <v>74</v>
      </c>
      <c r="B93" s="351" t="s">
        <v>44</v>
      </c>
      <c r="C93" s="331" t="s">
        <v>284</v>
      </c>
      <c r="D93" s="350" t="s">
        <v>285</v>
      </c>
      <c r="E93" s="345" t="s">
        <v>65</v>
      </c>
      <c r="F93" s="346">
        <v>179.4</v>
      </c>
      <c r="G93" s="480">
        <v>0</v>
      </c>
      <c r="H93" s="270">
        <f t="shared" si="6"/>
        <v>0</v>
      </c>
      <c r="I93" s="278" t="s">
        <v>222</v>
      </c>
    </row>
    <row r="94" spans="1:9" ht="25.5" x14ac:dyDescent="0.25">
      <c r="A94" s="288">
        <v>75</v>
      </c>
      <c r="B94" s="351" t="s">
        <v>44</v>
      </c>
      <c r="C94" s="331" t="s">
        <v>286</v>
      </c>
      <c r="D94" s="350" t="s">
        <v>287</v>
      </c>
      <c r="E94" s="345" t="s">
        <v>164</v>
      </c>
      <c r="F94" s="346">
        <v>1</v>
      </c>
      <c r="G94" s="480">
        <v>0</v>
      </c>
      <c r="H94" s="270">
        <f t="shared" si="6"/>
        <v>0</v>
      </c>
      <c r="I94" s="278" t="s">
        <v>222</v>
      </c>
    </row>
    <row r="95" spans="1:9" x14ac:dyDescent="0.25">
      <c r="A95" s="288">
        <v>76</v>
      </c>
      <c r="B95" s="351" t="s">
        <v>44</v>
      </c>
      <c r="C95" s="331" t="s">
        <v>288</v>
      </c>
      <c r="D95" s="350" t="s">
        <v>43</v>
      </c>
      <c r="E95" s="345" t="s">
        <v>164</v>
      </c>
      <c r="F95" s="346">
        <v>1</v>
      </c>
      <c r="G95" s="480">
        <v>0</v>
      </c>
      <c r="H95" s="270">
        <f t="shared" si="6"/>
        <v>0</v>
      </c>
      <c r="I95" s="278" t="s">
        <v>222</v>
      </c>
    </row>
    <row r="96" spans="1:9" x14ac:dyDescent="0.25">
      <c r="A96" s="355"/>
      <c r="D96" s="358"/>
      <c r="E96" s="32"/>
      <c r="F96" s="357"/>
      <c r="G96" s="357"/>
      <c r="H96" s="357"/>
    </row>
  </sheetData>
  <sheetProtection algorithmName="SHA-512" hashValue="dhQjNP6n92f5ksbkIzgiFSoolY9VP/1kIZVpuq5ztFocwbGdP7nRdr7Nnav08zUEgV2fbEfXTegNSH07jb5mEg==" saltValue="0epR2vNPmAfcNGpC22zO4w==" spinCount="100000" sheet="1" objects="1" scenarios="1"/>
  <mergeCells count="3">
    <mergeCell ref="A1:I1"/>
    <mergeCell ref="B3:I3"/>
    <mergeCell ref="B4:D4"/>
  </mergeCells>
  <pageMargins left="0.7" right="0.7" top="0.78740157499999996" bottom="0.78740157499999996" header="0.3" footer="0.3"/>
  <pageSetup paperSize="9" scale="67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4"/>
  <sheetViews>
    <sheetView view="pageBreakPreview" zoomScale="145" zoomScaleNormal="100" zoomScaleSheetLayoutView="145" workbookViewId="0">
      <selection activeCell="G11" sqref="G11:G21"/>
    </sheetView>
  </sheetViews>
  <sheetFormatPr defaultRowHeight="15" x14ac:dyDescent="0.25"/>
  <cols>
    <col min="2" max="2" width="9.140625" style="56"/>
    <col min="3" max="3" width="10.85546875" style="34" customWidth="1"/>
    <col min="4" max="4" width="42.140625" style="71" customWidth="1"/>
    <col min="5" max="5" width="9.140625" style="34"/>
    <col min="6" max="6" width="9.7109375" style="30" customWidth="1"/>
    <col min="7" max="7" width="9.140625" style="30"/>
    <col min="8" max="8" width="15" style="33" customWidth="1"/>
    <col min="9" max="9" width="9.140625" style="57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166"/>
    </row>
    <row r="2" spans="1:10" x14ac:dyDescent="0.25">
      <c r="A2" s="14"/>
      <c r="B2" s="55"/>
      <c r="C2" s="35"/>
      <c r="D2" s="70"/>
      <c r="E2" s="35"/>
      <c r="F2" s="28"/>
      <c r="G2" s="28"/>
      <c r="H2" s="40"/>
      <c r="I2" s="74"/>
      <c r="J2" s="166"/>
    </row>
    <row r="3" spans="1:10" ht="18" customHeight="1" x14ac:dyDescent="0.25">
      <c r="A3" s="19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16"/>
    </row>
    <row r="4" spans="1:10" x14ac:dyDescent="0.25">
      <c r="A4" s="20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73">
        <v>43305</v>
      </c>
      <c r="J4" s="166"/>
    </row>
    <row r="5" spans="1:10" ht="18" x14ac:dyDescent="0.25">
      <c r="A5" s="20" t="s">
        <v>19</v>
      </c>
      <c r="B5" s="320" t="s">
        <v>162</v>
      </c>
      <c r="C5" s="35"/>
      <c r="D5" s="70"/>
      <c r="E5" s="35"/>
      <c r="F5" s="28"/>
      <c r="G5" s="28"/>
      <c r="H5" s="40"/>
      <c r="I5" s="74"/>
      <c r="J5" s="166"/>
    </row>
    <row r="6" spans="1:10" x14ac:dyDescent="0.25">
      <c r="A6" s="168"/>
      <c r="B6" s="169"/>
      <c r="C6" s="36"/>
      <c r="D6" s="65"/>
      <c r="E6" s="36"/>
      <c r="F6" s="29"/>
      <c r="G6" s="29"/>
      <c r="H6" s="40"/>
      <c r="I6" s="74"/>
    </row>
    <row r="7" spans="1:10" ht="30" customHeight="1" x14ac:dyDescent="0.25">
      <c r="A7" s="400" t="s">
        <v>25</v>
      </c>
      <c r="B7" s="401" t="s">
        <v>26</v>
      </c>
      <c r="C7" s="402" t="s">
        <v>27</v>
      </c>
      <c r="D7" s="402" t="s">
        <v>28</v>
      </c>
      <c r="E7" s="402" t="s">
        <v>29</v>
      </c>
      <c r="F7" s="403" t="s">
        <v>30</v>
      </c>
      <c r="G7" s="404" t="s">
        <v>31</v>
      </c>
      <c r="H7" s="403" t="s">
        <v>21</v>
      </c>
      <c r="I7" s="405" t="s">
        <v>32</v>
      </c>
    </row>
    <row r="8" spans="1:10" ht="18" x14ac:dyDescent="0.25">
      <c r="A8" s="386" t="s">
        <v>22</v>
      </c>
      <c r="B8" s="164"/>
      <c r="C8" s="243"/>
      <c r="D8" s="244"/>
      <c r="E8" s="243"/>
      <c r="F8" s="245"/>
      <c r="G8" s="245"/>
      <c r="H8" s="246">
        <f>H10</f>
        <v>0</v>
      </c>
      <c r="I8" s="387"/>
    </row>
    <row r="9" spans="1:10" x14ac:dyDescent="0.25">
      <c r="A9" s="388"/>
      <c r="B9" s="249"/>
      <c r="C9" s="250"/>
      <c r="D9" s="251"/>
      <c r="E9" s="250"/>
      <c r="F9" s="252"/>
      <c r="G9" s="252"/>
      <c r="H9" s="253"/>
      <c r="I9" s="387"/>
    </row>
    <row r="10" spans="1:10" ht="15.75" x14ac:dyDescent="0.3">
      <c r="A10" s="389"/>
      <c r="B10" s="255" t="s">
        <v>33</v>
      </c>
      <c r="C10" s="256">
        <v>735</v>
      </c>
      <c r="D10" s="256" t="s">
        <v>78</v>
      </c>
      <c r="E10" s="257"/>
      <c r="F10" s="257"/>
      <c r="G10" s="258"/>
      <c r="H10" s="259">
        <f>SUM(H11:H21)</f>
        <v>0</v>
      </c>
      <c r="I10" s="390"/>
    </row>
    <row r="11" spans="1:10" ht="25.5" x14ac:dyDescent="0.25">
      <c r="A11" s="391">
        <v>1</v>
      </c>
      <c r="B11" s="286" t="s">
        <v>44</v>
      </c>
      <c r="C11" s="250">
        <v>735151812</v>
      </c>
      <c r="D11" s="261" t="s">
        <v>239</v>
      </c>
      <c r="E11" s="262" t="s">
        <v>46</v>
      </c>
      <c r="F11" s="263">
        <v>8</v>
      </c>
      <c r="G11" s="478">
        <v>0</v>
      </c>
      <c r="H11" s="264">
        <f t="shared" ref="H11:H21" si="0">F11*G11</f>
        <v>0</v>
      </c>
      <c r="I11" s="392" t="s">
        <v>152</v>
      </c>
    </row>
    <row r="12" spans="1:10" x14ac:dyDescent="0.25">
      <c r="A12" s="391">
        <v>2</v>
      </c>
      <c r="B12" s="286" t="s">
        <v>44</v>
      </c>
      <c r="C12" s="265">
        <v>733120815</v>
      </c>
      <c r="D12" s="266" t="s">
        <v>241</v>
      </c>
      <c r="E12" s="262" t="s">
        <v>65</v>
      </c>
      <c r="F12" s="263">
        <v>15</v>
      </c>
      <c r="G12" s="478">
        <v>0</v>
      </c>
      <c r="H12" s="264">
        <f t="shared" si="0"/>
        <v>0</v>
      </c>
      <c r="I12" s="392" t="s">
        <v>152</v>
      </c>
    </row>
    <row r="13" spans="1:10" ht="25.5" x14ac:dyDescent="0.25">
      <c r="A13" s="391">
        <v>3</v>
      </c>
      <c r="B13" s="286" t="s">
        <v>44</v>
      </c>
      <c r="C13" s="250">
        <v>735221839</v>
      </c>
      <c r="D13" s="267" t="s">
        <v>238</v>
      </c>
      <c r="E13" s="262" t="s">
        <v>46</v>
      </c>
      <c r="F13" s="264">
        <v>2</v>
      </c>
      <c r="G13" s="478">
        <v>0</v>
      </c>
      <c r="H13" s="264">
        <f t="shared" si="0"/>
        <v>0</v>
      </c>
      <c r="I13" s="392" t="s">
        <v>152</v>
      </c>
    </row>
    <row r="14" spans="1:10" x14ac:dyDescent="0.25">
      <c r="A14" s="393">
        <v>4</v>
      </c>
      <c r="B14" s="287" t="s">
        <v>44</v>
      </c>
      <c r="C14" s="250">
        <v>735211101</v>
      </c>
      <c r="D14" s="251" t="s">
        <v>252</v>
      </c>
      <c r="E14" s="250" t="s">
        <v>46</v>
      </c>
      <c r="F14" s="272">
        <v>2</v>
      </c>
      <c r="G14" s="478">
        <v>0</v>
      </c>
      <c r="H14" s="264">
        <f t="shared" si="0"/>
        <v>0</v>
      </c>
      <c r="I14" s="392" t="s">
        <v>152</v>
      </c>
    </row>
    <row r="15" spans="1:10" x14ac:dyDescent="0.25">
      <c r="A15" s="394">
        <v>5</v>
      </c>
      <c r="B15" s="250" t="s">
        <v>44</v>
      </c>
      <c r="C15" s="250">
        <v>735211102</v>
      </c>
      <c r="D15" s="251" t="s">
        <v>253</v>
      </c>
      <c r="E15" s="250" t="s">
        <v>46</v>
      </c>
      <c r="F15" s="272">
        <v>4</v>
      </c>
      <c r="G15" s="478">
        <v>0</v>
      </c>
      <c r="H15" s="264">
        <f t="shared" si="0"/>
        <v>0</v>
      </c>
      <c r="I15" s="392" t="s">
        <v>152</v>
      </c>
    </row>
    <row r="16" spans="1:10" x14ac:dyDescent="0.25">
      <c r="A16" s="394">
        <v>6</v>
      </c>
      <c r="B16" s="250" t="s">
        <v>44</v>
      </c>
      <c r="C16" s="250">
        <v>735211103</v>
      </c>
      <c r="D16" s="251" t="s">
        <v>254</v>
      </c>
      <c r="E16" s="250" t="s">
        <v>46</v>
      </c>
      <c r="F16" s="272">
        <v>2</v>
      </c>
      <c r="G16" s="478">
        <v>0</v>
      </c>
      <c r="H16" s="264">
        <f t="shared" si="0"/>
        <v>0</v>
      </c>
      <c r="I16" s="392" t="s">
        <v>152</v>
      </c>
    </row>
    <row r="17" spans="1:9" x14ac:dyDescent="0.25">
      <c r="A17" s="394">
        <v>7</v>
      </c>
      <c r="B17" s="250" t="s">
        <v>44</v>
      </c>
      <c r="C17" s="250">
        <v>735211104</v>
      </c>
      <c r="D17" s="251" t="s">
        <v>255</v>
      </c>
      <c r="E17" s="250" t="s">
        <v>46</v>
      </c>
      <c r="F17" s="272">
        <v>2</v>
      </c>
      <c r="G17" s="478">
        <v>0</v>
      </c>
      <c r="H17" s="264">
        <f t="shared" si="0"/>
        <v>0</v>
      </c>
      <c r="I17" s="392" t="s">
        <v>152</v>
      </c>
    </row>
    <row r="18" spans="1:9" x14ac:dyDescent="0.25">
      <c r="A18" s="394">
        <v>8</v>
      </c>
      <c r="B18" s="250" t="s">
        <v>44</v>
      </c>
      <c r="C18" s="250">
        <v>735211105</v>
      </c>
      <c r="D18" s="251" t="s">
        <v>256</v>
      </c>
      <c r="E18" s="250" t="s">
        <v>46</v>
      </c>
      <c r="F18" s="272">
        <v>10</v>
      </c>
      <c r="G18" s="478">
        <v>0</v>
      </c>
      <c r="H18" s="264">
        <f t="shared" si="0"/>
        <v>0</v>
      </c>
      <c r="I18" s="392" t="s">
        <v>152</v>
      </c>
    </row>
    <row r="19" spans="1:9" x14ac:dyDescent="0.25">
      <c r="A19" s="394">
        <v>9</v>
      </c>
      <c r="B19" s="250" t="s">
        <v>44</v>
      </c>
      <c r="C19" s="250">
        <v>735211106</v>
      </c>
      <c r="D19" s="251" t="s">
        <v>259</v>
      </c>
      <c r="E19" s="250" t="s">
        <v>46</v>
      </c>
      <c r="F19" s="272">
        <v>10</v>
      </c>
      <c r="G19" s="478">
        <v>0</v>
      </c>
      <c r="H19" s="264">
        <f t="shared" si="0"/>
        <v>0</v>
      </c>
      <c r="I19" s="392" t="s">
        <v>152</v>
      </c>
    </row>
    <row r="20" spans="1:9" x14ac:dyDescent="0.25">
      <c r="A20" s="393">
        <v>10</v>
      </c>
      <c r="B20" s="250" t="s">
        <v>257</v>
      </c>
      <c r="C20" s="250">
        <v>735211107</v>
      </c>
      <c r="D20" s="251" t="s">
        <v>258</v>
      </c>
      <c r="E20" s="250" t="s">
        <v>65</v>
      </c>
      <c r="F20" s="272">
        <v>15</v>
      </c>
      <c r="G20" s="478">
        <v>0</v>
      </c>
      <c r="H20" s="264">
        <f t="shared" si="0"/>
        <v>0</v>
      </c>
      <c r="I20" s="392" t="s">
        <v>152</v>
      </c>
    </row>
    <row r="21" spans="1:9" ht="38.25" x14ac:dyDescent="0.25">
      <c r="A21" s="395">
        <v>11</v>
      </c>
      <c r="B21" s="396" t="s">
        <v>44</v>
      </c>
      <c r="C21" s="396">
        <v>735211108</v>
      </c>
      <c r="D21" s="397" t="s">
        <v>261</v>
      </c>
      <c r="E21" s="396" t="s">
        <v>164</v>
      </c>
      <c r="F21" s="398">
        <v>1</v>
      </c>
      <c r="G21" s="478">
        <v>0</v>
      </c>
      <c r="H21" s="264">
        <f t="shared" si="0"/>
        <v>0</v>
      </c>
      <c r="I21" s="399" t="s">
        <v>152</v>
      </c>
    </row>
    <row r="22" spans="1:9" x14ac:dyDescent="0.25">
      <c r="A22" s="378"/>
      <c r="B22" s="378"/>
      <c r="C22" s="378"/>
      <c r="D22" s="379"/>
      <c r="E22" s="378"/>
      <c r="F22" s="380"/>
      <c r="G22" s="380"/>
      <c r="H22" s="381"/>
      <c r="I22" s="382"/>
    </row>
    <row r="23" spans="1:9" x14ac:dyDescent="0.25">
      <c r="A23" s="36"/>
      <c r="B23" s="36"/>
      <c r="C23" s="36"/>
      <c r="D23" s="383"/>
      <c r="E23" s="36"/>
      <c r="F23" s="384"/>
      <c r="G23" s="384"/>
      <c r="H23" s="385"/>
      <c r="I23" s="35"/>
    </row>
    <row r="24" spans="1:9" x14ac:dyDescent="0.25">
      <c r="A24" s="36"/>
      <c r="B24" s="36"/>
      <c r="C24" s="36"/>
      <c r="D24" s="383"/>
      <c r="E24" s="36"/>
      <c r="F24" s="384"/>
      <c r="G24" s="384"/>
      <c r="H24" s="385"/>
      <c r="I24" s="35"/>
    </row>
  </sheetData>
  <sheetProtection algorithmName="SHA-512" hashValue="FcbdqOmebI5RN+YBYSbW31ywwrDJvOfvkMH4UYRQv6SfER/jSDz/kcr6WOX//a0bHN8h1syL1WpxPoXV/7H1OQ==" saltValue="bW3kMV6Gc+gNLazkWOtxew==" spinCount="100000" sheet="1" objects="1" scenarios="1"/>
  <mergeCells count="3">
    <mergeCell ref="A1:I1"/>
    <mergeCell ref="B3:I3"/>
    <mergeCell ref="B4:D4"/>
  </mergeCells>
  <pageMargins left="0.7" right="0.7" top="0.78740157499999996" bottom="0.78740157499999996" header="0.3" footer="0.3"/>
  <pageSetup paperSize="9" scale="67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2"/>
  <sheetViews>
    <sheetView view="pageBreakPreview" topLeftCell="A4" zoomScale="145" zoomScaleNormal="100" zoomScaleSheetLayoutView="145" workbookViewId="0">
      <selection activeCell="G11" sqref="G11:G19"/>
    </sheetView>
  </sheetViews>
  <sheetFormatPr defaultRowHeight="15" x14ac:dyDescent="0.25"/>
  <cols>
    <col min="2" max="2" width="9.140625" style="56"/>
    <col min="3" max="3" width="10.85546875" style="34" customWidth="1"/>
    <col min="4" max="4" width="45.85546875" style="71" customWidth="1"/>
    <col min="5" max="5" width="9.140625" style="34"/>
    <col min="6" max="6" width="9.7109375" style="30" customWidth="1"/>
    <col min="7" max="7" width="11.28515625" style="30" bestFit="1" customWidth="1"/>
    <col min="8" max="8" width="15" style="33" customWidth="1"/>
    <col min="9" max="9" width="9.140625" style="57" customWidth="1"/>
  </cols>
  <sheetData>
    <row r="1" spans="1:10" ht="21" x14ac:dyDescent="0.25">
      <c r="A1" s="565" t="s">
        <v>24</v>
      </c>
      <c r="B1" s="566"/>
      <c r="C1" s="566"/>
      <c r="D1" s="566"/>
      <c r="E1" s="566"/>
      <c r="F1" s="566"/>
      <c r="G1" s="566"/>
      <c r="H1" s="566"/>
      <c r="I1" s="567"/>
      <c r="J1" s="166"/>
    </row>
    <row r="2" spans="1:10" x14ac:dyDescent="0.25">
      <c r="A2" s="429"/>
      <c r="B2" s="289"/>
      <c r="C2" s="287"/>
      <c r="D2" s="290"/>
      <c r="E2" s="287"/>
      <c r="F2" s="291"/>
      <c r="G2" s="291"/>
      <c r="H2" s="253"/>
      <c r="I2" s="387"/>
      <c r="J2" s="166"/>
    </row>
    <row r="3" spans="1:10" ht="18" customHeight="1" x14ac:dyDescent="0.25">
      <c r="A3" s="430" t="s">
        <v>0</v>
      </c>
      <c r="B3" s="568" t="s">
        <v>125</v>
      </c>
      <c r="C3" s="568"/>
      <c r="D3" s="568"/>
      <c r="E3" s="568"/>
      <c r="F3" s="568"/>
      <c r="G3" s="568"/>
      <c r="H3" s="568"/>
      <c r="I3" s="569"/>
      <c r="J3" s="16"/>
    </row>
    <row r="4" spans="1:10" x14ac:dyDescent="0.25">
      <c r="A4" s="431" t="s">
        <v>2</v>
      </c>
      <c r="B4" s="551" t="s">
        <v>336</v>
      </c>
      <c r="C4" s="551"/>
      <c r="D4" s="551"/>
      <c r="E4" s="250"/>
      <c r="F4" s="252"/>
      <c r="G4" s="252"/>
      <c r="H4" s="292" t="s">
        <v>3</v>
      </c>
      <c r="I4" s="432">
        <v>43305</v>
      </c>
      <c r="J4" s="166"/>
    </row>
    <row r="5" spans="1:10" ht="18" x14ac:dyDescent="0.25">
      <c r="A5" s="431" t="s">
        <v>19</v>
      </c>
      <c r="B5" s="293" t="s">
        <v>242</v>
      </c>
      <c r="C5" s="287"/>
      <c r="D5" s="290"/>
      <c r="E5" s="287"/>
      <c r="F5" s="291"/>
      <c r="G5" s="291"/>
      <c r="H5" s="253"/>
      <c r="I5" s="387"/>
      <c r="J5" s="166"/>
    </row>
    <row r="6" spans="1:10" x14ac:dyDescent="0.25">
      <c r="A6" s="433"/>
      <c r="B6" s="333"/>
      <c r="C6" s="268"/>
      <c r="D6" s="347"/>
      <c r="E6" s="268"/>
      <c r="F6" s="348"/>
      <c r="G6" s="348"/>
      <c r="H6" s="334"/>
      <c r="I6" s="434"/>
    </row>
    <row r="7" spans="1:10" ht="30" customHeight="1" x14ac:dyDescent="0.25">
      <c r="A7" s="435" t="s">
        <v>25</v>
      </c>
      <c r="B7" s="237" t="s">
        <v>26</v>
      </c>
      <c r="C7" s="238" t="s">
        <v>27</v>
      </c>
      <c r="D7" s="238" t="s">
        <v>28</v>
      </c>
      <c r="E7" s="238" t="s">
        <v>29</v>
      </c>
      <c r="F7" s="239" t="s">
        <v>30</v>
      </c>
      <c r="G7" s="240" t="s">
        <v>31</v>
      </c>
      <c r="H7" s="239" t="s">
        <v>21</v>
      </c>
      <c r="I7" s="436" t="s">
        <v>32</v>
      </c>
    </row>
    <row r="8" spans="1:10" ht="18" x14ac:dyDescent="0.25">
      <c r="A8" s="386" t="s">
        <v>22</v>
      </c>
      <c r="B8" s="164"/>
      <c r="C8" s="243"/>
      <c r="D8" s="244"/>
      <c r="E8" s="243"/>
      <c r="F8" s="245"/>
      <c r="G8" s="245"/>
      <c r="H8" s="246">
        <f>H10</f>
        <v>0</v>
      </c>
      <c r="I8" s="387"/>
    </row>
    <row r="9" spans="1:10" x14ac:dyDescent="0.25">
      <c r="A9" s="388"/>
      <c r="B9" s="249"/>
      <c r="C9" s="250"/>
      <c r="D9" s="251"/>
      <c r="E9" s="250"/>
      <c r="F9" s="252"/>
      <c r="G9" s="252"/>
      <c r="H9" s="253"/>
      <c r="I9" s="387"/>
    </row>
    <row r="10" spans="1:10" ht="15.75" x14ac:dyDescent="0.3">
      <c r="A10" s="389"/>
      <c r="B10" s="342" t="s">
        <v>33</v>
      </c>
      <c r="C10" s="341" t="s">
        <v>242</v>
      </c>
      <c r="D10" s="256" t="s">
        <v>243</v>
      </c>
      <c r="E10" s="257"/>
      <c r="F10" s="257"/>
      <c r="G10" s="258"/>
      <c r="H10" s="259">
        <f>SUM(H11:H22)</f>
        <v>0</v>
      </c>
      <c r="I10" s="390"/>
    </row>
    <row r="11" spans="1:10" x14ac:dyDescent="0.25">
      <c r="A11" s="391">
        <v>1</v>
      </c>
      <c r="B11" s="344" t="s">
        <v>242</v>
      </c>
      <c r="C11" s="345" t="s">
        <v>310</v>
      </c>
      <c r="D11" s="331" t="s">
        <v>366</v>
      </c>
      <c r="E11" s="345" t="s">
        <v>164</v>
      </c>
      <c r="F11" s="346">
        <v>1</v>
      </c>
      <c r="G11" s="481">
        <v>0</v>
      </c>
      <c r="H11" s="346">
        <f>F11*G11</f>
        <v>0</v>
      </c>
      <c r="I11" s="392" t="s">
        <v>222</v>
      </c>
      <c r="J11" s="338"/>
    </row>
    <row r="12" spans="1:10" x14ac:dyDescent="0.25">
      <c r="A12" s="391">
        <v>2</v>
      </c>
      <c r="B12" s="344" t="s">
        <v>242</v>
      </c>
      <c r="C12" s="345" t="s">
        <v>311</v>
      </c>
      <c r="D12" s="331" t="s">
        <v>367</v>
      </c>
      <c r="E12" s="345" t="s">
        <v>164</v>
      </c>
      <c r="F12" s="346">
        <v>1</v>
      </c>
      <c r="G12" s="481">
        <v>0</v>
      </c>
      <c r="H12" s="346">
        <f t="shared" ref="H12:H19" si="0">F12*G12</f>
        <v>0</v>
      </c>
      <c r="I12" s="392" t="s">
        <v>222</v>
      </c>
      <c r="J12" s="338"/>
    </row>
    <row r="13" spans="1:10" x14ac:dyDescent="0.25">
      <c r="A13" s="394">
        <v>3</v>
      </c>
      <c r="B13" s="344" t="s">
        <v>242</v>
      </c>
      <c r="C13" s="345" t="s">
        <v>312</v>
      </c>
      <c r="D13" s="331" t="s">
        <v>368</v>
      </c>
      <c r="E13" s="345" t="s">
        <v>164</v>
      </c>
      <c r="F13" s="346">
        <v>1</v>
      </c>
      <c r="G13" s="481">
        <v>0</v>
      </c>
      <c r="H13" s="346">
        <f t="shared" si="0"/>
        <v>0</v>
      </c>
      <c r="I13" s="392" t="s">
        <v>222</v>
      </c>
      <c r="J13" s="338"/>
    </row>
    <row r="14" spans="1:10" x14ac:dyDescent="0.25">
      <c r="A14" s="394">
        <v>4</v>
      </c>
      <c r="B14" s="344" t="s">
        <v>242</v>
      </c>
      <c r="C14" s="345" t="s">
        <v>313</v>
      </c>
      <c r="D14" s="331" t="s">
        <v>369</v>
      </c>
      <c r="E14" s="345" t="s">
        <v>164</v>
      </c>
      <c r="F14" s="346">
        <v>1</v>
      </c>
      <c r="G14" s="481">
        <v>0</v>
      </c>
      <c r="H14" s="346">
        <f t="shared" si="0"/>
        <v>0</v>
      </c>
      <c r="I14" s="392" t="s">
        <v>222</v>
      </c>
      <c r="J14" s="338"/>
    </row>
    <row r="15" spans="1:10" x14ac:dyDescent="0.25">
      <c r="A15" s="391">
        <v>5</v>
      </c>
      <c r="B15" s="344" t="s">
        <v>242</v>
      </c>
      <c r="C15" s="345" t="s">
        <v>314</v>
      </c>
      <c r="D15" s="331" t="s">
        <v>370</v>
      </c>
      <c r="E15" s="345" t="s">
        <v>164</v>
      </c>
      <c r="F15" s="346">
        <v>1</v>
      </c>
      <c r="G15" s="481">
        <v>0</v>
      </c>
      <c r="H15" s="346">
        <f t="shared" si="0"/>
        <v>0</v>
      </c>
      <c r="I15" s="392" t="s">
        <v>222</v>
      </c>
      <c r="J15" s="338"/>
    </row>
    <row r="16" spans="1:10" x14ac:dyDescent="0.25">
      <c r="A16" s="442">
        <v>6</v>
      </c>
      <c r="B16" s="417" t="s">
        <v>242</v>
      </c>
      <c r="C16" s="419" t="s">
        <v>315</v>
      </c>
      <c r="D16" s="418" t="s">
        <v>371</v>
      </c>
      <c r="E16" s="419" t="s">
        <v>164</v>
      </c>
      <c r="F16" s="420">
        <v>1</v>
      </c>
      <c r="G16" s="481">
        <v>0</v>
      </c>
      <c r="H16" s="346">
        <f t="shared" si="0"/>
        <v>0</v>
      </c>
      <c r="I16" s="443" t="s">
        <v>222</v>
      </c>
      <c r="J16" s="338"/>
    </row>
    <row r="17" spans="1:10" x14ac:dyDescent="0.25">
      <c r="A17" s="444">
        <v>7</v>
      </c>
      <c r="B17" s="445" t="s">
        <v>242</v>
      </c>
      <c r="C17" s="446" t="s">
        <v>316</v>
      </c>
      <c r="D17" s="447" t="s">
        <v>372</v>
      </c>
      <c r="E17" s="446" t="s">
        <v>164</v>
      </c>
      <c r="F17" s="448">
        <v>1</v>
      </c>
      <c r="G17" s="481">
        <v>0</v>
      </c>
      <c r="H17" s="346">
        <f t="shared" si="0"/>
        <v>0</v>
      </c>
      <c r="I17" s="449" t="s">
        <v>222</v>
      </c>
      <c r="J17" s="338"/>
    </row>
    <row r="18" spans="1:10" x14ac:dyDescent="0.25">
      <c r="A18" s="394">
        <v>8</v>
      </c>
      <c r="B18" s="344" t="s">
        <v>242</v>
      </c>
      <c r="C18" s="345" t="s">
        <v>375</v>
      </c>
      <c r="D18" s="331" t="s">
        <v>373</v>
      </c>
      <c r="E18" s="345" t="s">
        <v>164</v>
      </c>
      <c r="F18" s="346">
        <v>1</v>
      </c>
      <c r="G18" s="481">
        <v>0</v>
      </c>
      <c r="H18" s="346">
        <f t="shared" si="0"/>
        <v>0</v>
      </c>
      <c r="I18" s="392" t="s">
        <v>222</v>
      </c>
      <c r="J18" s="338"/>
    </row>
    <row r="19" spans="1:10" x14ac:dyDescent="0.25">
      <c r="A19" s="437">
        <v>9</v>
      </c>
      <c r="B19" s="438" t="s">
        <v>242</v>
      </c>
      <c r="C19" s="439" t="s">
        <v>376</v>
      </c>
      <c r="D19" s="440" t="s">
        <v>374</v>
      </c>
      <c r="E19" s="439" t="s">
        <v>164</v>
      </c>
      <c r="F19" s="441">
        <v>1</v>
      </c>
      <c r="G19" s="481">
        <v>0</v>
      </c>
      <c r="H19" s="346">
        <f t="shared" si="0"/>
        <v>0</v>
      </c>
      <c r="I19" s="399" t="s">
        <v>222</v>
      </c>
      <c r="J19" s="338"/>
    </row>
    <row r="20" spans="1:10" x14ac:dyDescent="0.25">
      <c r="A20" s="378"/>
      <c r="B20" s="421"/>
      <c r="C20" s="422"/>
      <c r="D20" s="423"/>
      <c r="E20" s="422"/>
      <c r="F20" s="424"/>
      <c r="G20" s="424"/>
      <c r="H20" s="424"/>
      <c r="I20" s="425"/>
      <c r="J20" s="338"/>
    </row>
    <row r="21" spans="1:10" x14ac:dyDescent="0.25">
      <c r="A21" s="426"/>
      <c r="B21" s="427"/>
      <c r="C21" s="343"/>
      <c r="D21" s="329"/>
      <c r="E21" s="343"/>
      <c r="F21" s="340"/>
      <c r="G21" s="340"/>
      <c r="H21" s="340"/>
      <c r="I21" s="428"/>
      <c r="J21" s="338"/>
    </row>
    <row r="22" spans="1:10" x14ac:dyDescent="0.25">
      <c r="A22" s="426"/>
      <c r="B22" s="427"/>
      <c r="C22" s="343"/>
      <c r="D22" s="329"/>
      <c r="E22" s="343"/>
      <c r="F22" s="340"/>
      <c r="G22" s="340"/>
      <c r="H22" s="340"/>
      <c r="I22" s="428"/>
      <c r="J22" s="338"/>
    </row>
  </sheetData>
  <sheetProtection algorithmName="SHA-512" hashValue="TV0wfOHXLkc0bXjnzffJkN4UaEJKgQ157eceIZmgN/I5Wmz3CM6NekUnpn8rrzY0hJ2+9grDxSgzBNGbGawVnQ==" saltValue="YjeRUw9zQSnwPl4E2iUCjg==" spinCount="100000" sheet="1" objects="1" scenarios="1"/>
  <mergeCells count="3">
    <mergeCell ref="A1:I1"/>
    <mergeCell ref="B3:I3"/>
    <mergeCell ref="B4:D4"/>
  </mergeCells>
  <pageMargins left="0.7" right="0.7" top="0.78740157499999996" bottom="0.78740157499999996" header="0.3" footer="0.3"/>
  <pageSetup paperSize="9" scale="6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0"/>
  <sheetViews>
    <sheetView view="pageBreakPreview" zoomScale="130" zoomScaleNormal="70" zoomScaleSheetLayoutView="130" workbookViewId="0">
      <selection activeCell="H12" sqref="H12"/>
    </sheetView>
  </sheetViews>
  <sheetFormatPr defaultRowHeight="15" x14ac:dyDescent="0.25"/>
  <cols>
    <col min="9" max="9" width="13.140625" bestFit="1" customWidth="1"/>
    <col min="12" max="12" width="12" customWidth="1"/>
  </cols>
  <sheetData>
    <row r="1" spans="1:13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21" x14ac:dyDescent="0.25">
      <c r="A2" s="297" t="s">
        <v>18</v>
      </c>
      <c r="B2" s="22"/>
      <c r="C2" s="412"/>
      <c r="D2" s="412"/>
      <c r="E2" s="412"/>
      <c r="F2" s="412"/>
      <c r="G2" s="412"/>
      <c r="H2" s="412"/>
      <c r="I2" s="412"/>
      <c r="J2" s="412"/>
      <c r="K2" s="410"/>
      <c r="L2" s="410"/>
      <c r="M2" s="411"/>
    </row>
    <row r="3" spans="1:13" x14ac:dyDescent="0.25">
      <c r="A3" s="6"/>
      <c r="B3" s="412"/>
      <c r="C3" s="412"/>
      <c r="D3" s="412"/>
      <c r="E3" s="412"/>
      <c r="F3" s="412"/>
      <c r="G3" s="412"/>
      <c r="H3" s="412"/>
      <c r="I3" s="412"/>
      <c r="J3" s="412"/>
      <c r="K3" s="410"/>
      <c r="L3" s="410"/>
      <c r="M3" s="411"/>
    </row>
    <row r="4" spans="1:13" ht="18" customHeight="1" x14ac:dyDescent="0.35">
      <c r="A4" s="9" t="s">
        <v>0</v>
      </c>
      <c r="B4" s="18" t="s">
        <v>125</v>
      </c>
      <c r="C4" s="410"/>
      <c r="D4" s="410"/>
      <c r="E4" s="15"/>
      <c r="F4" s="16"/>
      <c r="G4" s="16"/>
      <c r="H4" s="16"/>
      <c r="I4" s="16"/>
      <c r="J4" s="16"/>
      <c r="K4" s="16"/>
      <c r="L4" s="16"/>
      <c r="M4" s="17"/>
    </row>
    <row r="5" spans="1:13" x14ac:dyDescent="0.25">
      <c r="A5" s="10" t="s">
        <v>2</v>
      </c>
      <c r="B5" s="551" t="s">
        <v>336</v>
      </c>
      <c r="C5" s="551"/>
      <c r="D5" s="551"/>
      <c r="E5" s="409"/>
      <c r="F5" s="410"/>
      <c r="G5" s="410"/>
      <c r="H5" s="410"/>
      <c r="I5" s="410"/>
      <c r="J5" s="410"/>
      <c r="K5" s="4" t="s">
        <v>3</v>
      </c>
      <c r="L5" s="5">
        <v>43305</v>
      </c>
      <c r="M5" s="411"/>
    </row>
    <row r="6" spans="1:13" ht="18" x14ac:dyDescent="0.25">
      <c r="A6" s="10" t="s">
        <v>19</v>
      </c>
      <c r="B6" s="21" t="s">
        <v>333</v>
      </c>
      <c r="C6" s="412"/>
      <c r="D6" s="412"/>
      <c r="E6" s="21"/>
      <c r="F6" s="412"/>
      <c r="G6" s="412"/>
      <c r="H6" s="412"/>
      <c r="I6" s="412"/>
      <c r="J6" s="412"/>
      <c r="K6" s="410"/>
      <c r="L6" s="410"/>
      <c r="M6" s="411"/>
    </row>
    <row r="7" spans="1:13" ht="18" x14ac:dyDescent="0.25">
      <c r="A7" s="6"/>
      <c r="B7" s="412"/>
      <c r="C7" s="412"/>
      <c r="D7" s="552"/>
      <c r="E7" s="553"/>
      <c r="F7" s="553"/>
      <c r="G7" s="553"/>
      <c r="H7" s="412"/>
      <c r="I7" s="412"/>
      <c r="J7" s="412"/>
      <c r="K7" s="410"/>
      <c r="L7" s="410"/>
      <c r="M7" s="411"/>
    </row>
    <row r="8" spans="1:13" x14ac:dyDescent="0.25">
      <c r="A8" s="6"/>
      <c r="B8" s="412"/>
      <c r="C8" s="412"/>
      <c r="D8" s="412"/>
      <c r="E8" s="412"/>
      <c r="F8" s="412"/>
      <c r="G8" s="412"/>
      <c r="H8" s="412"/>
      <c r="I8" s="412"/>
      <c r="J8" s="412"/>
      <c r="K8" s="410"/>
      <c r="L8" s="410"/>
      <c r="M8" s="411"/>
    </row>
    <row r="9" spans="1:13" x14ac:dyDescent="0.25">
      <c r="A9" s="363"/>
      <c r="B9" s="364" t="s">
        <v>20</v>
      </c>
      <c r="C9" s="365"/>
      <c r="D9" s="365"/>
      <c r="E9" s="365"/>
      <c r="F9" s="365"/>
      <c r="G9" s="365"/>
      <c r="H9" s="365"/>
      <c r="I9" s="366" t="s">
        <v>21</v>
      </c>
      <c r="J9" s="365"/>
      <c r="K9" s="194"/>
      <c r="L9" s="194"/>
      <c r="M9" s="195"/>
    </row>
    <row r="10" spans="1:13" x14ac:dyDescent="0.25">
      <c r="A10" s="196"/>
      <c r="B10" s="326"/>
      <c r="C10" s="326"/>
      <c r="D10" s="326"/>
      <c r="E10" s="326"/>
      <c r="F10" s="326"/>
      <c r="G10" s="326"/>
      <c r="H10" s="326"/>
      <c r="I10" s="326"/>
      <c r="J10" s="326"/>
      <c r="K10" s="327"/>
      <c r="L10" s="327"/>
      <c r="M10" s="328"/>
    </row>
    <row r="11" spans="1:13" ht="18" x14ac:dyDescent="0.25">
      <c r="A11" s="196"/>
      <c r="B11" s="197" t="s">
        <v>22</v>
      </c>
      <c r="C11" s="326"/>
      <c r="D11" s="326"/>
      <c r="E11" s="326"/>
      <c r="F11" s="326"/>
      <c r="G11" s="326"/>
      <c r="H11" s="326"/>
      <c r="I11" s="198">
        <f>I12+I18</f>
        <v>0</v>
      </c>
      <c r="J11" s="326"/>
      <c r="K11" s="327"/>
      <c r="L11" s="327"/>
      <c r="M11" s="328"/>
    </row>
    <row r="12" spans="1:13" ht="18" x14ac:dyDescent="0.25">
      <c r="A12" s="556" t="s">
        <v>23</v>
      </c>
      <c r="B12" s="557"/>
      <c r="C12" s="557"/>
      <c r="D12" s="557"/>
      <c r="E12" s="199"/>
      <c r="F12" s="199"/>
      <c r="G12" s="199"/>
      <c r="H12" s="199"/>
      <c r="I12" s="200">
        <f>SUM(I13:I17)</f>
        <v>0</v>
      </c>
      <c r="J12" s="199"/>
      <c r="K12" s="327"/>
      <c r="L12" s="327"/>
      <c r="M12" s="328"/>
    </row>
    <row r="13" spans="1:13" x14ac:dyDescent="0.25">
      <c r="A13" s="554" t="str">
        <f>Sprchy!D11</f>
        <v>Úpravy povrchů, podlahy a osazování výplní</v>
      </c>
      <c r="B13" s="555"/>
      <c r="C13" s="555"/>
      <c r="D13" s="555"/>
      <c r="E13" s="555"/>
      <c r="F13" s="201"/>
      <c r="G13" s="201"/>
      <c r="H13" s="201"/>
      <c r="I13" s="202">
        <f>Sprchy!H11</f>
        <v>0</v>
      </c>
      <c r="J13" s="201"/>
      <c r="K13" s="327"/>
      <c r="L13" s="327"/>
      <c r="M13" s="328"/>
    </row>
    <row r="14" spans="1:13" x14ac:dyDescent="0.25">
      <c r="A14" s="554" t="str">
        <f>Sprchy!D19</f>
        <v>Lešení lehké pomocné</v>
      </c>
      <c r="B14" s="555"/>
      <c r="C14" s="555"/>
      <c r="D14" s="555"/>
      <c r="E14" s="201"/>
      <c r="F14" s="201"/>
      <c r="G14" s="201"/>
      <c r="H14" s="201"/>
      <c r="I14" s="202">
        <f>Sprchy!H19</f>
        <v>0</v>
      </c>
      <c r="J14" s="201"/>
      <c r="K14" s="327"/>
      <c r="L14" s="327"/>
      <c r="M14" s="328"/>
    </row>
    <row r="15" spans="1:13" x14ac:dyDescent="0.25">
      <c r="A15" s="554" t="str">
        <f>Sprchy!D21</f>
        <v>Ostatní konstrukce a práce-bourání</v>
      </c>
      <c r="B15" s="555"/>
      <c r="C15" s="555"/>
      <c r="D15" s="201"/>
      <c r="E15" s="201"/>
      <c r="F15" s="201"/>
      <c r="G15" s="201"/>
      <c r="H15" s="201"/>
      <c r="I15" s="202">
        <f>Sprchy!H21</f>
        <v>0</v>
      </c>
      <c r="J15" s="201"/>
      <c r="K15" s="327"/>
      <c r="L15" s="327"/>
      <c r="M15" s="328"/>
    </row>
    <row r="16" spans="1:13" x14ac:dyDescent="0.25">
      <c r="A16" s="554" t="str">
        <f>Sprchy!D27</f>
        <v>Přesun sutě</v>
      </c>
      <c r="B16" s="555"/>
      <c r="C16" s="555"/>
      <c r="D16" s="201"/>
      <c r="E16" s="201"/>
      <c r="F16" s="201"/>
      <c r="G16" s="201"/>
      <c r="H16" s="201"/>
      <c r="I16" s="202">
        <f>Sprchy!H27</f>
        <v>0</v>
      </c>
      <c r="J16" s="201"/>
      <c r="K16" s="327"/>
      <c r="L16" s="327"/>
      <c r="M16" s="328"/>
    </row>
    <row r="17" spans="1:13" x14ac:dyDescent="0.25">
      <c r="A17" s="413" t="str">
        <f>Sprchy!D34</f>
        <v>Přesun hmot</v>
      </c>
      <c r="B17" s="414"/>
      <c r="C17" s="414"/>
      <c r="D17" s="201"/>
      <c r="E17" s="201"/>
      <c r="F17" s="201"/>
      <c r="G17" s="201"/>
      <c r="H17" s="201"/>
      <c r="I17" s="202">
        <f>Sprchy!H34</f>
        <v>0</v>
      </c>
      <c r="J17" s="201"/>
      <c r="K17" s="327"/>
      <c r="L17" s="327"/>
      <c r="M17" s="328"/>
    </row>
    <row r="18" spans="1:13" ht="18" x14ac:dyDescent="0.25">
      <c r="A18" s="415" t="str">
        <f>Sprchy!D36</f>
        <v>Práce a dodávky PSV</v>
      </c>
      <c r="B18" s="199"/>
      <c r="C18" s="416"/>
      <c r="D18" s="199"/>
      <c r="E18" s="199"/>
      <c r="F18" s="199"/>
      <c r="G18" s="199"/>
      <c r="H18" s="199"/>
      <c r="I18" s="200">
        <f>SUM(I19:I23)</f>
        <v>0</v>
      </c>
      <c r="J18" s="199"/>
      <c r="K18" s="327"/>
      <c r="L18" s="327"/>
      <c r="M18" s="328"/>
    </row>
    <row r="19" spans="1:13" x14ac:dyDescent="0.25">
      <c r="A19" s="413" t="str">
        <f>Sprchy!D37</f>
        <v>Izolace proti vodě, vlhkosti</v>
      </c>
      <c r="B19" s="201"/>
      <c r="C19" s="414"/>
      <c r="D19" s="201"/>
      <c r="E19" s="201"/>
      <c r="F19" s="201"/>
      <c r="G19" s="201"/>
      <c r="H19" s="201"/>
      <c r="I19" s="202">
        <f>Sprchy!H37</f>
        <v>0</v>
      </c>
      <c r="J19" s="201"/>
      <c r="K19" s="327"/>
      <c r="L19" s="327"/>
      <c r="M19" s="328"/>
    </row>
    <row r="20" spans="1:13" x14ac:dyDescent="0.25">
      <c r="A20" s="413" t="str">
        <f>Sprchy!D45</f>
        <v>Podlahy z dlaždic</v>
      </c>
      <c r="B20" s="201"/>
      <c r="C20" s="414"/>
      <c r="D20" s="201"/>
      <c r="E20" s="201"/>
      <c r="F20" s="201"/>
      <c r="G20" s="201"/>
      <c r="H20" s="201"/>
      <c r="I20" s="202">
        <f>Sprchy!H45</f>
        <v>0</v>
      </c>
      <c r="J20" s="201"/>
      <c r="K20" s="327"/>
      <c r="L20" s="327"/>
      <c r="M20" s="328"/>
    </row>
    <row r="21" spans="1:13" x14ac:dyDescent="0.25">
      <c r="A21" s="413" t="str">
        <f>Sprchy!D52</f>
        <v>Obklady keramické</v>
      </c>
      <c r="B21" s="201"/>
      <c r="C21" s="414"/>
      <c r="D21" s="201"/>
      <c r="E21" s="201"/>
      <c r="F21" s="201"/>
      <c r="G21" s="201"/>
      <c r="H21" s="201"/>
      <c r="I21" s="202">
        <f>Sprchy!H52</f>
        <v>0</v>
      </c>
      <c r="J21" s="201"/>
      <c r="K21" s="327"/>
      <c r="L21" s="327"/>
      <c r="M21" s="328"/>
    </row>
    <row r="22" spans="1:13" x14ac:dyDescent="0.25">
      <c r="A22" s="413" t="str">
        <f>Sprchy!D60</f>
        <v>Nátěry</v>
      </c>
      <c r="B22" s="201"/>
      <c r="C22" s="414"/>
      <c r="D22" s="201"/>
      <c r="E22" s="201"/>
      <c r="F22" s="201"/>
      <c r="G22" s="201"/>
      <c r="H22" s="201"/>
      <c r="I22" s="202">
        <f>Sprchy!H60</f>
        <v>0</v>
      </c>
      <c r="J22" s="201"/>
      <c r="K22" s="327"/>
      <c r="L22" s="327"/>
      <c r="M22" s="328"/>
    </row>
    <row r="23" spans="1:13" ht="18" x14ac:dyDescent="0.25">
      <c r="A23" s="413" t="str">
        <f>Sprchy!D67</f>
        <v>Malby</v>
      </c>
      <c r="B23" s="201"/>
      <c r="C23" s="414"/>
      <c r="D23" s="201"/>
      <c r="E23" s="201"/>
      <c r="F23" s="201"/>
      <c r="G23" s="201"/>
      <c r="H23" s="201"/>
      <c r="I23" s="202">
        <f>Sprchy!H67</f>
        <v>0</v>
      </c>
      <c r="J23" s="199"/>
      <c r="K23" s="327"/>
      <c r="L23" s="327"/>
      <c r="M23" s="328"/>
    </row>
    <row r="24" spans="1:13" x14ac:dyDescent="0.25">
      <c r="A24" s="203"/>
      <c r="B24" s="204"/>
      <c r="C24" s="204"/>
      <c r="D24" s="204"/>
      <c r="E24" s="204"/>
      <c r="F24" s="204"/>
      <c r="G24" s="204"/>
      <c r="H24" s="204"/>
      <c r="I24" s="204"/>
      <c r="J24" s="204"/>
      <c r="K24" s="205"/>
      <c r="L24" s="205"/>
      <c r="M24" s="206"/>
    </row>
    <row r="25" spans="1:13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25">
      <c r="A26" s="12"/>
      <c r="B26" s="12"/>
      <c r="C26" s="12"/>
      <c r="D26" s="12"/>
      <c r="E26" s="12"/>
      <c r="F26" s="12"/>
      <c r="G26" s="12"/>
      <c r="H26" s="12"/>
      <c r="I26" s="50"/>
      <c r="J26" s="12"/>
      <c r="K26" s="42"/>
      <c r="L26" s="42"/>
      <c r="M26" s="42"/>
    </row>
    <row r="27" spans="1:13" x14ac:dyDescent="0.25">
      <c r="A27" s="12"/>
      <c r="B27" s="12"/>
      <c r="C27" s="12"/>
      <c r="D27" s="12"/>
      <c r="E27" s="12"/>
      <c r="F27" s="12"/>
      <c r="G27" s="12"/>
      <c r="H27" s="12"/>
      <c r="I27" s="50"/>
      <c r="J27" s="12"/>
      <c r="K27" s="42"/>
      <c r="L27" s="42"/>
      <c r="M27" s="42"/>
    </row>
    <row r="28" spans="1:13" x14ac:dyDescent="0.25">
      <c r="A28" s="44"/>
      <c r="B28" s="44"/>
      <c r="C28" s="44"/>
      <c r="D28" s="12"/>
      <c r="E28" s="12"/>
      <c r="F28" s="12"/>
      <c r="G28" s="12"/>
      <c r="H28" s="12"/>
      <c r="I28" s="50"/>
      <c r="J28" s="12"/>
      <c r="K28" s="42"/>
      <c r="L28" s="42"/>
      <c r="M28" s="42"/>
    </row>
    <row r="29" spans="1:13" ht="18" x14ac:dyDescent="0.25">
      <c r="A29" s="45"/>
      <c r="B29" s="11"/>
      <c r="C29" s="45"/>
      <c r="D29" s="11"/>
      <c r="E29" s="11"/>
      <c r="F29" s="11"/>
      <c r="G29" s="11"/>
      <c r="H29" s="11"/>
      <c r="I29" s="51"/>
      <c r="J29" s="11"/>
      <c r="K29" s="42"/>
      <c r="L29" s="42"/>
      <c r="M29" s="42"/>
    </row>
    <row r="30" spans="1:13" x14ac:dyDescent="0.25">
      <c r="A30" s="44"/>
      <c r="B30" s="12"/>
      <c r="C30" s="44"/>
      <c r="D30" s="12"/>
      <c r="E30" s="12"/>
      <c r="F30" s="12"/>
      <c r="G30" s="12"/>
      <c r="H30" s="12"/>
      <c r="I30" s="50"/>
      <c r="J30" s="12"/>
      <c r="K30" s="42"/>
      <c r="L30" s="42"/>
      <c r="M30" s="42"/>
    </row>
    <row r="31" spans="1:13" x14ac:dyDescent="0.25">
      <c r="A31" s="44"/>
      <c r="B31" s="12"/>
      <c r="C31" s="44"/>
      <c r="D31" s="12"/>
      <c r="E31" s="12"/>
      <c r="F31" s="12"/>
      <c r="G31" s="12"/>
      <c r="H31" s="12"/>
      <c r="I31" s="50"/>
      <c r="J31" s="12"/>
      <c r="K31" s="42"/>
      <c r="L31" s="42"/>
      <c r="M31" s="42"/>
    </row>
    <row r="32" spans="1:13" x14ac:dyDescent="0.25">
      <c r="A32" s="44"/>
      <c r="B32" s="12"/>
      <c r="C32" s="44"/>
      <c r="D32" s="12"/>
      <c r="E32" s="12"/>
      <c r="F32" s="12"/>
      <c r="G32" s="12"/>
      <c r="H32" s="12"/>
      <c r="I32" s="50"/>
      <c r="J32" s="12"/>
      <c r="K32" s="42"/>
      <c r="L32" s="42"/>
      <c r="M32" s="42"/>
    </row>
    <row r="33" spans="1:13" x14ac:dyDescent="0.25">
      <c r="A33" s="44"/>
      <c r="B33" s="12"/>
      <c r="C33" s="44"/>
      <c r="D33" s="12"/>
      <c r="E33" s="12"/>
      <c r="F33" s="12"/>
      <c r="G33" s="12"/>
      <c r="H33" s="12"/>
      <c r="I33" s="50"/>
      <c r="J33" s="12"/>
      <c r="K33" s="42"/>
      <c r="L33" s="42"/>
      <c r="M33" s="42"/>
    </row>
    <row r="34" spans="1:13" x14ac:dyDescent="0.25">
      <c r="A34" s="44"/>
      <c r="B34" s="12"/>
      <c r="C34" s="44"/>
      <c r="D34" s="12"/>
      <c r="E34" s="12"/>
      <c r="F34" s="12"/>
      <c r="G34" s="12"/>
      <c r="H34" s="12"/>
      <c r="I34" s="50"/>
      <c r="J34" s="12"/>
      <c r="K34" s="42"/>
      <c r="L34" s="42"/>
      <c r="M34" s="42"/>
    </row>
    <row r="35" spans="1:13" x14ac:dyDescent="0.25">
      <c r="A35" s="44"/>
      <c r="B35" s="12"/>
      <c r="C35" s="44"/>
      <c r="D35" s="12"/>
      <c r="E35" s="12"/>
      <c r="F35" s="12"/>
      <c r="G35" s="12"/>
      <c r="H35" s="12"/>
      <c r="I35" s="50"/>
      <c r="J35" s="12"/>
      <c r="K35" s="42"/>
      <c r="L35" s="42"/>
      <c r="M35" s="42"/>
    </row>
    <row r="36" spans="1:13" x14ac:dyDescent="0.25">
      <c r="A36" s="44"/>
      <c r="B36" s="12"/>
      <c r="C36" s="44"/>
      <c r="D36" s="12"/>
      <c r="E36" s="12"/>
      <c r="F36" s="12"/>
      <c r="G36" s="12"/>
      <c r="H36" s="12"/>
      <c r="I36" s="50"/>
      <c r="J36" s="12"/>
      <c r="K36" s="42"/>
      <c r="L36" s="42"/>
      <c r="M36" s="42"/>
    </row>
    <row r="37" spans="1:13" x14ac:dyDescent="0.25">
      <c r="A37" s="44"/>
      <c r="B37" s="12"/>
      <c r="C37" s="44"/>
      <c r="D37" s="12"/>
      <c r="E37" s="12"/>
      <c r="F37" s="12"/>
      <c r="G37" s="12"/>
      <c r="H37" s="12"/>
      <c r="I37" s="50"/>
      <c r="J37" s="12"/>
      <c r="K37" s="42"/>
      <c r="L37" s="42"/>
      <c r="M37" s="42"/>
    </row>
    <row r="38" spans="1:13" x14ac:dyDescent="0.25">
      <c r="A38" s="44"/>
      <c r="B38" s="12"/>
      <c r="C38" s="44"/>
      <c r="D38" s="12"/>
      <c r="E38" s="12"/>
      <c r="F38" s="12"/>
      <c r="G38" s="12"/>
      <c r="H38" s="12"/>
      <c r="I38" s="50"/>
      <c r="J38" s="12"/>
      <c r="K38" s="42"/>
      <c r="L38" s="42"/>
      <c r="M38" s="42"/>
    </row>
    <row r="39" spans="1:13" ht="18" x14ac:dyDescent="0.25">
      <c r="A39" s="44"/>
      <c r="B39" s="12"/>
      <c r="C39" s="44"/>
      <c r="D39" s="12"/>
      <c r="E39" s="12"/>
      <c r="F39" s="12"/>
      <c r="G39" s="12"/>
      <c r="H39" s="12"/>
      <c r="I39" s="50"/>
      <c r="J39" s="11"/>
      <c r="K39" s="42"/>
      <c r="L39" s="42"/>
      <c r="M39" s="42"/>
    </row>
    <row r="40" spans="1:13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2"/>
      <c r="L40" s="42"/>
      <c r="M40" s="42"/>
    </row>
  </sheetData>
  <sheetProtection algorithmName="SHA-512" hashValue="4J48Z0LImzLiti10hb7C4mBU6fF3bI2mXc2uCMTgYkjiQG9L+XdCI9Nhz9K9LAnVfaFx2vzm7aPZ8vCPSqv71g==" saltValue="lVNQLFho1Xp98pS8fuwUhg==" spinCount="100000" sheet="1" objects="1" scenarios="1"/>
  <mergeCells count="7">
    <mergeCell ref="B5:D5"/>
    <mergeCell ref="D7:G7"/>
    <mergeCell ref="A16:C16"/>
    <mergeCell ref="A15:C15"/>
    <mergeCell ref="A14:D14"/>
    <mergeCell ref="A13:E13"/>
    <mergeCell ref="A12:D12"/>
  </mergeCells>
  <pageMargins left="0.7" right="0.7" top="0.78740157499999996" bottom="0.78740157499999996" header="0.3" footer="0.3"/>
  <pageSetup paperSize="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1"/>
  <sheetViews>
    <sheetView view="pageBreakPreview" topLeftCell="A52" zoomScale="130" zoomScaleNormal="100" zoomScaleSheetLayoutView="130" workbookViewId="0">
      <selection activeCell="D68" sqref="D68"/>
    </sheetView>
  </sheetViews>
  <sheetFormatPr defaultRowHeight="15" x14ac:dyDescent="0.25"/>
  <cols>
    <col min="2" max="2" width="9.140625" style="56"/>
    <col min="3" max="3" width="10.85546875" style="34" customWidth="1"/>
    <col min="4" max="4" width="42.140625" style="26" customWidth="1"/>
    <col min="5" max="5" width="9.140625" style="34"/>
    <col min="6" max="7" width="9.140625" style="30"/>
    <col min="8" max="8" width="13.7109375" style="33" customWidth="1"/>
    <col min="9" max="9" width="8.85546875" style="72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168"/>
    </row>
    <row r="2" spans="1:10" x14ac:dyDescent="0.25">
      <c r="A2" s="14"/>
      <c r="B2" s="55"/>
      <c r="C2" s="35"/>
      <c r="D2" s="37"/>
      <c r="E2" s="35"/>
      <c r="F2" s="28"/>
      <c r="G2" s="28"/>
      <c r="H2" s="40"/>
      <c r="I2" s="298"/>
      <c r="J2" s="168"/>
    </row>
    <row r="3" spans="1:10" ht="18" customHeight="1" x14ac:dyDescent="0.25">
      <c r="A3" s="19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406"/>
    </row>
    <row r="4" spans="1:10" x14ac:dyDescent="0.25">
      <c r="A4" s="20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299">
        <v>43305</v>
      </c>
      <c r="J4" s="168"/>
    </row>
    <row r="5" spans="1:10" ht="18" x14ac:dyDescent="0.25">
      <c r="A5" s="20" t="s">
        <v>19</v>
      </c>
      <c r="B5" s="562" t="s">
        <v>338</v>
      </c>
      <c r="C5" s="562"/>
      <c r="D5" s="37"/>
      <c r="E5" s="35"/>
      <c r="F5" s="28"/>
      <c r="G5" s="28"/>
      <c r="H5" s="40"/>
      <c r="I5" s="298"/>
      <c r="J5" s="168"/>
    </row>
    <row r="6" spans="1:10" x14ac:dyDescent="0.25">
      <c r="A6" s="168"/>
      <c r="B6" s="169"/>
      <c r="C6" s="36"/>
      <c r="D6" s="38"/>
      <c r="E6" s="36"/>
      <c r="F6" s="29"/>
      <c r="G6" s="29"/>
      <c r="H6" s="40"/>
      <c r="I6" s="298"/>
    </row>
    <row r="7" spans="1:10" ht="30" customHeight="1" x14ac:dyDescent="0.25">
      <c r="A7" s="170" t="s">
        <v>25</v>
      </c>
      <c r="B7" s="24" t="s">
        <v>26</v>
      </c>
      <c r="C7" s="25" t="s">
        <v>27</v>
      </c>
      <c r="D7" s="25" t="s">
        <v>28</v>
      </c>
      <c r="E7" s="25" t="s">
        <v>29</v>
      </c>
      <c r="F7" s="31" t="s">
        <v>30</v>
      </c>
      <c r="G7" s="27" t="s">
        <v>31</v>
      </c>
      <c r="H7" s="31" t="s">
        <v>21</v>
      </c>
      <c r="I7" s="300" t="s">
        <v>32</v>
      </c>
    </row>
    <row r="8" spans="1:10" ht="18" x14ac:dyDescent="0.25">
      <c r="A8" s="171" t="s">
        <v>22</v>
      </c>
      <c r="B8" s="172"/>
      <c r="C8" s="61"/>
      <c r="D8" s="62"/>
      <c r="E8" s="61"/>
      <c r="F8" s="63"/>
      <c r="G8" s="63"/>
      <c r="H8" s="64">
        <f>H10+H36</f>
        <v>0</v>
      </c>
      <c r="I8" s="298"/>
    </row>
    <row r="9" spans="1:10" x14ac:dyDescent="0.25">
      <c r="A9" s="168"/>
      <c r="B9" s="169"/>
      <c r="C9" s="36"/>
      <c r="D9" s="38"/>
      <c r="E9" s="36"/>
      <c r="F9" s="29"/>
      <c r="G9" s="29"/>
      <c r="H9" s="40"/>
      <c r="I9" s="298"/>
    </row>
    <row r="10" spans="1:10" ht="18" x14ac:dyDescent="0.35">
      <c r="A10" s="226"/>
      <c r="B10" s="76" t="s">
        <v>33</v>
      </c>
      <c r="C10" s="76" t="s">
        <v>34</v>
      </c>
      <c r="D10" s="77" t="s">
        <v>35</v>
      </c>
      <c r="E10" s="76"/>
      <c r="F10" s="78"/>
      <c r="G10" s="78"/>
      <c r="H10" s="79">
        <f>H11+H19+H21+H27+H34</f>
        <v>0</v>
      </c>
      <c r="I10" s="301"/>
    </row>
    <row r="11" spans="1:10" ht="15.75" x14ac:dyDescent="0.3">
      <c r="A11" s="226"/>
      <c r="B11" s="80" t="s">
        <v>33</v>
      </c>
      <c r="C11" s="81" t="s">
        <v>36</v>
      </c>
      <c r="D11" s="82" t="s">
        <v>37</v>
      </c>
      <c r="E11" s="81"/>
      <c r="F11" s="83"/>
      <c r="G11" s="83"/>
      <c r="H11" s="84">
        <f>SUM(H12:H18)</f>
        <v>0</v>
      </c>
      <c r="I11" s="301"/>
    </row>
    <row r="12" spans="1:10" ht="15.75" x14ac:dyDescent="0.3">
      <c r="A12" s="302">
        <v>1</v>
      </c>
      <c r="B12" s="80" t="s">
        <v>44</v>
      </c>
      <c r="C12" s="86">
        <v>610991111</v>
      </c>
      <c r="D12" s="87" t="s">
        <v>66</v>
      </c>
      <c r="E12" s="88" t="s">
        <v>49</v>
      </c>
      <c r="F12" s="89">
        <v>4.8600000000000003</v>
      </c>
      <c r="G12" s="104">
        <v>0</v>
      </c>
      <c r="H12" s="89">
        <f>F12*G12</f>
        <v>0</v>
      </c>
      <c r="I12" s="301" t="s">
        <v>152</v>
      </c>
    </row>
    <row r="13" spans="1:10" ht="25.5" x14ac:dyDescent="0.3">
      <c r="A13" s="302">
        <v>2</v>
      </c>
      <c r="B13" s="80" t="s">
        <v>44</v>
      </c>
      <c r="C13" s="88">
        <v>612420010</v>
      </c>
      <c r="D13" s="90" t="s">
        <v>67</v>
      </c>
      <c r="E13" s="88" t="s">
        <v>49</v>
      </c>
      <c r="F13" s="89">
        <v>89.76</v>
      </c>
      <c r="G13" s="104">
        <v>0</v>
      </c>
      <c r="H13" s="89">
        <f t="shared" ref="H13:H18" si="0">F13*G13</f>
        <v>0</v>
      </c>
      <c r="I13" s="301" t="s">
        <v>152</v>
      </c>
    </row>
    <row r="14" spans="1:10" ht="15.75" x14ac:dyDescent="0.3">
      <c r="A14" s="302">
        <v>3</v>
      </c>
      <c r="B14" s="80" t="s">
        <v>44</v>
      </c>
      <c r="C14" s="86">
        <v>784011111</v>
      </c>
      <c r="D14" s="91" t="s">
        <v>68</v>
      </c>
      <c r="E14" s="88" t="s">
        <v>49</v>
      </c>
      <c r="F14" s="89">
        <v>145.76</v>
      </c>
      <c r="G14" s="104">
        <v>0</v>
      </c>
      <c r="H14" s="89">
        <f t="shared" si="0"/>
        <v>0</v>
      </c>
      <c r="I14" s="301" t="s">
        <v>152</v>
      </c>
    </row>
    <row r="15" spans="1:10" ht="15.75" x14ac:dyDescent="0.3">
      <c r="A15" s="302">
        <v>4</v>
      </c>
      <c r="B15" s="80" t="s">
        <v>44</v>
      </c>
      <c r="C15" s="86">
        <v>611471411</v>
      </c>
      <c r="D15" s="92" t="s">
        <v>69</v>
      </c>
      <c r="E15" s="88" t="s">
        <v>49</v>
      </c>
      <c r="F15" s="89">
        <v>52</v>
      </c>
      <c r="G15" s="104">
        <v>0</v>
      </c>
      <c r="H15" s="89">
        <f t="shared" si="0"/>
        <v>0</v>
      </c>
      <c r="I15" s="301" t="s">
        <v>152</v>
      </c>
    </row>
    <row r="16" spans="1:10" ht="15.75" x14ac:dyDescent="0.3">
      <c r="A16" s="302">
        <v>5</v>
      </c>
      <c r="B16" s="80" t="s">
        <v>44</v>
      </c>
      <c r="C16" s="86">
        <v>612471411</v>
      </c>
      <c r="D16" s="92" t="s">
        <v>70</v>
      </c>
      <c r="E16" s="88" t="s">
        <v>49</v>
      </c>
      <c r="F16" s="89">
        <v>8</v>
      </c>
      <c r="G16" s="104">
        <v>0</v>
      </c>
      <c r="H16" s="89">
        <f t="shared" si="0"/>
        <v>0</v>
      </c>
      <c r="I16" s="301" t="s">
        <v>152</v>
      </c>
    </row>
    <row r="17" spans="1:9" ht="15.75" x14ac:dyDescent="0.3">
      <c r="A17" s="302">
        <v>6</v>
      </c>
      <c r="B17" s="80" t="s">
        <v>44</v>
      </c>
      <c r="C17" s="86">
        <v>631320022</v>
      </c>
      <c r="D17" s="92" t="s">
        <v>82</v>
      </c>
      <c r="E17" s="88" t="s">
        <v>49</v>
      </c>
      <c r="F17" s="89">
        <v>52</v>
      </c>
      <c r="G17" s="104">
        <v>0</v>
      </c>
      <c r="H17" s="89">
        <f t="shared" si="0"/>
        <v>0</v>
      </c>
      <c r="I17" s="301" t="s">
        <v>152</v>
      </c>
    </row>
    <row r="18" spans="1:9" ht="26.25" x14ac:dyDescent="0.25">
      <c r="A18" s="302">
        <v>7</v>
      </c>
      <c r="B18" s="93" t="s">
        <v>44</v>
      </c>
      <c r="C18" s="86">
        <v>631111212</v>
      </c>
      <c r="D18" s="94" t="s">
        <v>119</v>
      </c>
      <c r="E18" s="95" t="s">
        <v>46</v>
      </c>
      <c r="F18" s="89">
        <v>2</v>
      </c>
      <c r="G18" s="104">
        <v>0</v>
      </c>
      <c r="H18" s="89">
        <f t="shared" si="0"/>
        <v>0</v>
      </c>
      <c r="I18" s="301" t="s">
        <v>152</v>
      </c>
    </row>
    <row r="19" spans="1:9" ht="15.75" x14ac:dyDescent="0.3">
      <c r="A19" s="302"/>
      <c r="B19" s="80" t="s">
        <v>33</v>
      </c>
      <c r="C19" s="81">
        <v>94</v>
      </c>
      <c r="D19" s="82" t="s">
        <v>71</v>
      </c>
      <c r="E19" s="81"/>
      <c r="F19" s="83"/>
      <c r="G19" s="96"/>
      <c r="H19" s="84">
        <f>H20</f>
        <v>0</v>
      </c>
      <c r="I19" s="301"/>
    </row>
    <row r="20" spans="1:9" ht="15.75" x14ac:dyDescent="0.3">
      <c r="A20" s="302">
        <v>8</v>
      </c>
      <c r="B20" s="80" t="s">
        <v>44</v>
      </c>
      <c r="C20" s="86">
        <v>941955002</v>
      </c>
      <c r="D20" s="92" t="s">
        <v>124</v>
      </c>
      <c r="E20" s="88" t="s">
        <v>49</v>
      </c>
      <c r="F20" s="89">
        <v>10</v>
      </c>
      <c r="G20" s="104">
        <v>0</v>
      </c>
      <c r="H20" s="89">
        <f>G20*F20</f>
        <v>0</v>
      </c>
      <c r="I20" s="301" t="s">
        <v>152</v>
      </c>
    </row>
    <row r="21" spans="1:9" ht="15.75" x14ac:dyDescent="0.3">
      <c r="A21" s="302"/>
      <c r="B21" s="80" t="s">
        <v>33</v>
      </c>
      <c r="C21" s="81" t="s">
        <v>38</v>
      </c>
      <c r="D21" s="82" t="s">
        <v>39</v>
      </c>
      <c r="E21" s="81"/>
      <c r="F21" s="83"/>
      <c r="G21" s="96"/>
      <c r="H21" s="84">
        <f>SUM(H22:H26)</f>
        <v>0</v>
      </c>
      <c r="I21" s="301"/>
    </row>
    <row r="22" spans="1:9" ht="15.75" x14ac:dyDescent="0.3">
      <c r="A22" s="302">
        <v>9</v>
      </c>
      <c r="B22" s="80" t="s">
        <v>44</v>
      </c>
      <c r="C22" s="97">
        <v>968061125</v>
      </c>
      <c r="D22" s="94" t="s">
        <v>45</v>
      </c>
      <c r="E22" s="86" t="s">
        <v>46</v>
      </c>
      <c r="F22" s="98">
        <v>4</v>
      </c>
      <c r="G22" s="99">
        <v>0</v>
      </c>
      <c r="H22" s="89">
        <f>F22*G22</f>
        <v>0</v>
      </c>
      <c r="I22" s="301" t="s">
        <v>152</v>
      </c>
    </row>
    <row r="23" spans="1:9" ht="15.75" x14ac:dyDescent="0.3">
      <c r="A23" s="302">
        <v>10</v>
      </c>
      <c r="B23" s="80" t="s">
        <v>44</v>
      </c>
      <c r="C23" s="100" t="s">
        <v>47</v>
      </c>
      <c r="D23" s="87" t="s">
        <v>48</v>
      </c>
      <c r="E23" s="101" t="s">
        <v>49</v>
      </c>
      <c r="F23" s="98">
        <v>52</v>
      </c>
      <c r="G23" s="99">
        <v>0</v>
      </c>
      <c r="H23" s="89">
        <f t="shared" ref="H23:H26" si="1">F23*G23</f>
        <v>0</v>
      </c>
      <c r="I23" s="301" t="s">
        <v>152</v>
      </c>
    </row>
    <row r="24" spans="1:9" ht="15.75" x14ac:dyDescent="0.3">
      <c r="A24" s="302">
        <v>11</v>
      </c>
      <c r="B24" s="80" t="s">
        <v>44</v>
      </c>
      <c r="C24" s="100" t="s">
        <v>50</v>
      </c>
      <c r="D24" s="92" t="s">
        <v>51</v>
      </c>
      <c r="E24" s="101" t="s">
        <v>53</v>
      </c>
      <c r="F24" s="101" t="s">
        <v>52</v>
      </c>
      <c r="G24" s="99">
        <v>0</v>
      </c>
      <c r="H24" s="89">
        <f t="shared" si="1"/>
        <v>0</v>
      </c>
      <c r="I24" s="301" t="s">
        <v>152</v>
      </c>
    </row>
    <row r="25" spans="1:9" ht="25.5" x14ac:dyDescent="0.3">
      <c r="A25" s="302">
        <v>12</v>
      </c>
      <c r="B25" s="80" t="s">
        <v>44</v>
      </c>
      <c r="C25" s="102" t="s">
        <v>54</v>
      </c>
      <c r="D25" s="103" t="s">
        <v>55</v>
      </c>
      <c r="E25" s="102" t="s">
        <v>49</v>
      </c>
      <c r="F25" s="102" t="s">
        <v>56</v>
      </c>
      <c r="G25" s="104">
        <v>0</v>
      </c>
      <c r="H25" s="89">
        <f t="shared" si="1"/>
        <v>0</v>
      </c>
      <c r="I25" s="301" t="s">
        <v>152</v>
      </c>
    </row>
    <row r="26" spans="1:9" ht="15.75" x14ac:dyDescent="0.3">
      <c r="A26" s="302">
        <v>13</v>
      </c>
      <c r="B26" s="80" t="s">
        <v>44</v>
      </c>
      <c r="C26" s="101" t="s">
        <v>57</v>
      </c>
      <c r="D26" s="105" t="s">
        <v>58</v>
      </c>
      <c r="E26" s="101" t="s">
        <v>46</v>
      </c>
      <c r="F26" s="101" t="s">
        <v>59</v>
      </c>
      <c r="G26" s="99">
        <v>0</v>
      </c>
      <c r="H26" s="89">
        <f t="shared" si="1"/>
        <v>0</v>
      </c>
      <c r="I26" s="301" t="s">
        <v>152</v>
      </c>
    </row>
    <row r="27" spans="1:9" ht="15.75" x14ac:dyDescent="0.3">
      <c r="A27" s="302"/>
      <c r="B27" s="80" t="s">
        <v>33</v>
      </c>
      <c r="C27" s="81" t="s">
        <v>40</v>
      </c>
      <c r="D27" s="82" t="s">
        <v>41</v>
      </c>
      <c r="E27" s="81"/>
      <c r="F27" s="83"/>
      <c r="G27" s="96"/>
      <c r="H27" s="84">
        <f>SUM(H28:H33)</f>
        <v>0</v>
      </c>
      <c r="I27" s="301"/>
    </row>
    <row r="28" spans="1:9" ht="15.75" x14ac:dyDescent="0.3">
      <c r="A28" s="302">
        <v>14</v>
      </c>
      <c r="B28" s="80" t="s">
        <v>44</v>
      </c>
      <c r="C28" s="86">
        <v>979082111</v>
      </c>
      <c r="D28" s="92" t="s">
        <v>60</v>
      </c>
      <c r="E28" s="86" t="s">
        <v>64</v>
      </c>
      <c r="F28" s="98">
        <v>18.52</v>
      </c>
      <c r="G28" s="99">
        <v>0</v>
      </c>
      <c r="H28" s="89">
        <f>F28*G28</f>
        <v>0</v>
      </c>
      <c r="I28" s="301" t="s">
        <v>152</v>
      </c>
    </row>
    <row r="29" spans="1:9" ht="15.75" x14ac:dyDescent="0.3">
      <c r="A29" s="302">
        <v>15</v>
      </c>
      <c r="B29" s="80" t="s">
        <v>44</v>
      </c>
      <c r="C29" s="86">
        <v>979082121</v>
      </c>
      <c r="D29" s="92" t="s">
        <v>61</v>
      </c>
      <c r="E29" s="86" t="s">
        <v>64</v>
      </c>
      <c r="F29" s="98">
        <f>2*18.52</f>
        <v>37.04</v>
      </c>
      <c r="G29" s="99">
        <v>0</v>
      </c>
      <c r="H29" s="89">
        <f t="shared" ref="H29:H33" si="2">F29*G29</f>
        <v>0</v>
      </c>
      <c r="I29" s="301" t="s">
        <v>152</v>
      </c>
    </row>
    <row r="30" spans="1:9" ht="15.75" x14ac:dyDescent="0.3">
      <c r="A30" s="302">
        <v>16</v>
      </c>
      <c r="B30" s="80" t="s">
        <v>44</v>
      </c>
      <c r="C30" s="86">
        <v>979081111</v>
      </c>
      <c r="D30" s="92" t="s">
        <v>62</v>
      </c>
      <c r="E30" s="86" t="s">
        <v>64</v>
      </c>
      <c r="F30" s="98">
        <v>18.52</v>
      </c>
      <c r="G30" s="99">
        <v>0</v>
      </c>
      <c r="H30" s="89">
        <f t="shared" si="2"/>
        <v>0</v>
      </c>
      <c r="I30" s="301" t="s">
        <v>152</v>
      </c>
    </row>
    <row r="31" spans="1:9" ht="15.75" x14ac:dyDescent="0.3">
      <c r="A31" s="302">
        <v>17</v>
      </c>
      <c r="B31" s="80" t="s">
        <v>44</v>
      </c>
      <c r="C31" s="86">
        <v>979081121</v>
      </c>
      <c r="D31" s="87" t="s">
        <v>63</v>
      </c>
      <c r="E31" s="86" t="s">
        <v>64</v>
      </c>
      <c r="F31" s="98">
        <f>18.52*19</f>
        <v>351.88</v>
      </c>
      <c r="G31" s="99">
        <v>0</v>
      </c>
      <c r="H31" s="89">
        <f t="shared" si="2"/>
        <v>0</v>
      </c>
      <c r="I31" s="301" t="s">
        <v>152</v>
      </c>
    </row>
    <row r="32" spans="1:9" ht="15.75" x14ac:dyDescent="0.3">
      <c r="A32" s="302">
        <v>18</v>
      </c>
      <c r="B32" s="80" t="s">
        <v>44</v>
      </c>
      <c r="C32" s="86">
        <v>979990111</v>
      </c>
      <c r="D32" s="106" t="s">
        <v>146</v>
      </c>
      <c r="E32" s="86" t="s">
        <v>64</v>
      </c>
      <c r="F32" s="98">
        <v>0.1</v>
      </c>
      <c r="G32" s="99">
        <v>0</v>
      </c>
      <c r="H32" s="89">
        <f t="shared" si="2"/>
        <v>0</v>
      </c>
      <c r="I32" s="301" t="s">
        <v>152</v>
      </c>
    </row>
    <row r="33" spans="1:9" ht="15.75" x14ac:dyDescent="0.3">
      <c r="A33" s="302">
        <v>19</v>
      </c>
      <c r="B33" s="80" t="s">
        <v>44</v>
      </c>
      <c r="C33" s="86">
        <v>979990101</v>
      </c>
      <c r="D33" s="92" t="s">
        <v>126</v>
      </c>
      <c r="E33" s="86" t="s">
        <v>64</v>
      </c>
      <c r="F33" s="98">
        <v>18.52</v>
      </c>
      <c r="G33" s="99">
        <v>0</v>
      </c>
      <c r="H33" s="89">
        <f t="shared" si="2"/>
        <v>0</v>
      </c>
      <c r="I33" s="301" t="s">
        <v>152</v>
      </c>
    </row>
    <row r="34" spans="1:9" ht="15.75" x14ac:dyDescent="0.3">
      <c r="A34" s="302"/>
      <c r="B34" s="80" t="s">
        <v>33</v>
      </c>
      <c r="C34" s="81" t="s">
        <v>42</v>
      </c>
      <c r="D34" s="82" t="s">
        <v>43</v>
      </c>
      <c r="E34" s="107"/>
      <c r="F34" s="83"/>
      <c r="G34" s="96"/>
      <c r="H34" s="84">
        <f>H35</f>
        <v>0</v>
      </c>
      <c r="I34" s="301"/>
    </row>
    <row r="35" spans="1:9" ht="15.75" x14ac:dyDescent="0.3">
      <c r="A35" s="302">
        <v>20</v>
      </c>
      <c r="B35" s="108" t="s">
        <v>44</v>
      </c>
      <c r="C35" s="109">
        <v>999281105</v>
      </c>
      <c r="D35" s="110" t="s">
        <v>72</v>
      </c>
      <c r="E35" s="86" t="s">
        <v>64</v>
      </c>
      <c r="F35" s="111">
        <v>25.22</v>
      </c>
      <c r="G35" s="473">
        <v>0</v>
      </c>
      <c r="H35" s="112">
        <f>F35*G35</f>
        <v>0</v>
      </c>
      <c r="I35" s="301" t="s">
        <v>152</v>
      </c>
    </row>
    <row r="36" spans="1:9" ht="18" x14ac:dyDescent="0.35">
      <c r="A36" s="302"/>
      <c r="B36" s="76" t="s">
        <v>33</v>
      </c>
      <c r="C36" s="76" t="s">
        <v>79</v>
      </c>
      <c r="D36" s="77" t="s">
        <v>80</v>
      </c>
      <c r="E36" s="76"/>
      <c r="F36" s="78"/>
      <c r="G36" s="78"/>
      <c r="H36" s="79">
        <f>H37+H45+H52+H60+H67</f>
        <v>0</v>
      </c>
      <c r="I36" s="301"/>
    </row>
    <row r="37" spans="1:9" ht="15.75" x14ac:dyDescent="0.3">
      <c r="A37" s="302"/>
      <c r="B37" s="80" t="s">
        <v>33</v>
      </c>
      <c r="C37" s="81">
        <v>711</v>
      </c>
      <c r="D37" s="82" t="s">
        <v>84</v>
      </c>
      <c r="E37" s="107"/>
      <c r="F37" s="83"/>
      <c r="G37" s="96"/>
      <c r="H37" s="84">
        <f>SUM(H38:H44)</f>
        <v>0</v>
      </c>
      <c r="I37" s="301"/>
    </row>
    <row r="38" spans="1:9" ht="25.5" x14ac:dyDescent="0.3">
      <c r="A38" s="302">
        <v>21</v>
      </c>
      <c r="B38" s="80" t="s">
        <v>44</v>
      </c>
      <c r="C38" s="88">
        <v>711212002</v>
      </c>
      <c r="D38" s="113" t="s">
        <v>147</v>
      </c>
      <c r="E38" s="88" t="s">
        <v>49</v>
      </c>
      <c r="F38" s="89">
        <v>52</v>
      </c>
      <c r="G38" s="104">
        <v>0</v>
      </c>
      <c r="H38" s="89">
        <f>F38*G38</f>
        <v>0</v>
      </c>
      <c r="I38" s="301" t="s">
        <v>152</v>
      </c>
    </row>
    <row r="39" spans="1:9" ht="25.5" x14ac:dyDescent="0.3">
      <c r="A39" s="302">
        <v>22</v>
      </c>
      <c r="B39" s="80" t="s">
        <v>44</v>
      </c>
      <c r="C39" s="88">
        <v>711210000</v>
      </c>
      <c r="D39" s="90" t="s">
        <v>85</v>
      </c>
      <c r="E39" s="88" t="s">
        <v>49</v>
      </c>
      <c r="F39" s="89">
        <f>52+89.76</f>
        <v>141.76</v>
      </c>
      <c r="G39" s="104">
        <v>0</v>
      </c>
      <c r="H39" s="89">
        <f t="shared" ref="H39:H44" si="3">F39*G39</f>
        <v>0</v>
      </c>
      <c r="I39" s="301" t="s">
        <v>152</v>
      </c>
    </row>
    <row r="40" spans="1:9" ht="15.75" x14ac:dyDescent="0.3">
      <c r="A40" s="302">
        <v>23</v>
      </c>
      <c r="B40" s="80" t="s">
        <v>44</v>
      </c>
      <c r="C40" s="88">
        <v>711212003</v>
      </c>
      <c r="D40" s="113" t="s">
        <v>148</v>
      </c>
      <c r="E40" s="88" t="s">
        <v>49</v>
      </c>
      <c r="F40" s="89">
        <v>89.76</v>
      </c>
      <c r="G40" s="104">
        <v>0</v>
      </c>
      <c r="H40" s="89">
        <f t="shared" si="3"/>
        <v>0</v>
      </c>
      <c r="I40" s="301" t="s">
        <v>152</v>
      </c>
    </row>
    <row r="41" spans="1:9" ht="15.75" x14ac:dyDescent="0.3">
      <c r="A41" s="302">
        <v>24</v>
      </c>
      <c r="B41" s="80" t="s">
        <v>44</v>
      </c>
      <c r="C41" s="88">
        <v>711212601</v>
      </c>
      <c r="D41" s="92" t="s">
        <v>86</v>
      </c>
      <c r="E41" s="88" t="s">
        <v>65</v>
      </c>
      <c r="F41" s="89">
        <v>42</v>
      </c>
      <c r="G41" s="104">
        <v>0</v>
      </c>
      <c r="H41" s="89">
        <f t="shared" si="3"/>
        <v>0</v>
      </c>
      <c r="I41" s="301" t="s">
        <v>152</v>
      </c>
    </row>
    <row r="42" spans="1:9" ht="15.75" x14ac:dyDescent="0.3">
      <c r="A42" s="302">
        <v>25</v>
      </c>
      <c r="B42" s="80" t="s">
        <v>44</v>
      </c>
      <c r="C42" s="88">
        <v>711141559</v>
      </c>
      <c r="D42" s="92" t="s">
        <v>87</v>
      </c>
      <c r="E42" s="88" t="s">
        <v>49</v>
      </c>
      <c r="F42" s="89">
        <v>52</v>
      </c>
      <c r="G42" s="104">
        <v>0</v>
      </c>
      <c r="H42" s="89">
        <f t="shared" si="3"/>
        <v>0</v>
      </c>
      <c r="I42" s="301" t="s">
        <v>152</v>
      </c>
    </row>
    <row r="43" spans="1:9" ht="15.75" x14ac:dyDescent="0.3">
      <c r="A43" s="302">
        <v>26</v>
      </c>
      <c r="B43" s="80" t="s">
        <v>44</v>
      </c>
      <c r="C43" s="114" t="s">
        <v>88</v>
      </c>
      <c r="D43" s="115" t="s">
        <v>89</v>
      </c>
      <c r="E43" s="88" t="s">
        <v>49</v>
      </c>
      <c r="F43" s="89">
        <f>52*1.15</f>
        <v>59.8</v>
      </c>
      <c r="G43" s="104">
        <v>0</v>
      </c>
      <c r="H43" s="89">
        <f t="shared" si="3"/>
        <v>0</v>
      </c>
      <c r="I43" s="301" t="s">
        <v>152</v>
      </c>
    </row>
    <row r="44" spans="1:9" ht="15.75" x14ac:dyDescent="0.3">
      <c r="A44" s="302">
        <v>27</v>
      </c>
      <c r="B44" s="80" t="s">
        <v>44</v>
      </c>
      <c r="C44" s="88">
        <v>998711101</v>
      </c>
      <c r="D44" s="92" t="s">
        <v>90</v>
      </c>
      <c r="E44" s="88" t="s">
        <v>151</v>
      </c>
      <c r="F44" s="89">
        <v>3</v>
      </c>
      <c r="G44" s="104">
        <v>0</v>
      </c>
      <c r="H44" s="89">
        <f t="shared" si="3"/>
        <v>0</v>
      </c>
      <c r="I44" s="301" t="s">
        <v>152</v>
      </c>
    </row>
    <row r="45" spans="1:9" ht="15.75" x14ac:dyDescent="0.3">
      <c r="A45" s="302"/>
      <c r="B45" s="80" t="s">
        <v>33</v>
      </c>
      <c r="C45" s="81">
        <v>771</v>
      </c>
      <c r="D45" s="82" t="s">
        <v>81</v>
      </c>
      <c r="E45" s="107"/>
      <c r="F45" s="83"/>
      <c r="G45" s="96"/>
      <c r="H45" s="84">
        <f>SUM(H46:H51)</f>
        <v>0</v>
      </c>
      <c r="I45" s="301"/>
    </row>
    <row r="46" spans="1:9" ht="15.75" x14ac:dyDescent="0.3">
      <c r="A46" s="302">
        <v>28</v>
      </c>
      <c r="B46" s="108" t="s">
        <v>44</v>
      </c>
      <c r="C46" s="109">
        <v>771101210</v>
      </c>
      <c r="D46" s="92" t="s">
        <v>83</v>
      </c>
      <c r="E46" s="118" t="s">
        <v>49</v>
      </c>
      <c r="F46" s="117">
        <v>52</v>
      </c>
      <c r="G46" s="474">
        <v>0</v>
      </c>
      <c r="H46" s="117">
        <f>F46*G46</f>
        <v>0</v>
      </c>
      <c r="I46" s="301" t="s">
        <v>152</v>
      </c>
    </row>
    <row r="47" spans="1:9" ht="25.5" x14ac:dyDescent="0.3">
      <c r="A47" s="302">
        <v>29</v>
      </c>
      <c r="B47" s="108" t="s">
        <v>44</v>
      </c>
      <c r="C47" s="85">
        <v>771575109</v>
      </c>
      <c r="D47" s="90" t="s">
        <v>91</v>
      </c>
      <c r="E47" s="118" t="s">
        <v>49</v>
      </c>
      <c r="F47" s="117">
        <v>52</v>
      </c>
      <c r="G47" s="474">
        <v>0</v>
      </c>
      <c r="H47" s="117">
        <f t="shared" ref="H47:H51" si="4">F47*G47</f>
        <v>0</v>
      </c>
      <c r="I47" s="301" t="s">
        <v>152</v>
      </c>
    </row>
    <row r="48" spans="1:9" ht="25.5" x14ac:dyDescent="0.3">
      <c r="A48" s="302">
        <v>30</v>
      </c>
      <c r="B48" s="108" t="s">
        <v>92</v>
      </c>
      <c r="C48" s="114" t="s">
        <v>94</v>
      </c>
      <c r="D48" s="120" t="s">
        <v>159</v>
      </c>
      <c r="E48" s="118" t="s">
        <v>49</v>
      </c>
      <c r="F48" s="117">
        <f>52*1.15</f>
        <v>59.8</v>
      </c>
      <c r="G48" s="474">
        <v>0</v>
      </c>
      <c r="H48" s="117">
        <f t="shared" si="4"/>
        <v>0</v>
      </c>
      <c r="I48" s="301" t="s">
        <v>152</v>
      </c>
    </row>
    <row r="49" spans="1:9" ht="15.75" x14ac:dyDescent="0.3">
      <c r="A49" s="302">
        <v>31</v>
      </c>
      <c r="B49" s="108" t="s">
        <v>44</v>
      </c>
      <c r="C49" s="121" t="s">
        <v>100</v>
      </c>
      <c r="D49" s="92" t="s">
        <v>101</v>
      </c>
      <c r="E49" s="118" t="s">
        <v>49</v>
      </c>
      <c r="F49" s="116">
        <v>52</v>
      </c>
      <c r="G49" s="104">
        <v>0</v>
      </c>
      <c r="H49" s="117">
        <f t="shared" si="4"/>
        <v>0</v>
      </c>
      <c r="I49" s="301" t="s">
        <v>152</v>
      </c>
    </row>
    <row r="50" spans="1:9" ht="15.75" x14ac:dyDescent="0.3">
      <c r="A50" s="302">
        <v>32</v>
      </c>
      <c r="B50" s="108" t="s">
        <v>44</v>
      </c>
      <c r="C50" s="121" t="s">
        <v>142</v>
      </c>
      <c r="D50" s="122" t="s">
        <v>143</v>
      </c>
      <c r="E50" s="118" t="s">
        <v>49</v>
      </c>
      <c r="F50" s="116">
        <v>52</v>
      </c>
      <c r="G50" s="104">
        <v>0</v>
      </c>
      <c r="H50" s="117">
        <f t="shared" si="4"/>
        <v>0</v>
      </c>
      <c r="I50" s="301" t="s">
        <v>152</v>
      </c>
    </row>
    <row r="51" spans="1:9" ht="15.75" x14ac:dyDescent="0.3">
      <c r="A51" s="302">
        <v>33</v>
      </c>
      <c r="B51" s="108" t="s">
        <v>44</v>
      </c>
      <c r="C51" s="118">
        <v>998771101</v>
      </c>
      <c r="D51" s="87" t="s">
        <v>93</v>
      </c>
      <c r="E51" s="123" t="s">
        <v>151</v>
      </c>
      <c r="F51" s="111">
        <v>3</v>
      </c>
      <c r="G51" s="473">
        <v>0</v>
      </c>
      <c r="H51" s="117">
        <f t="shared" si="4"/>
        <v>0</v>
      </c>
      <c r="I51" s="301" t="s">
        <v>152</v>
      </c>
    </row>
    <row r="52" spans="1:9" ht="15.75" x14ac:dyDescent="0.3">
      <c r="A52" s="302"/>
      <c r="B52" s="80" t="s">
        <v>33</v>
      </c>
      <c r="C52" s="81">
        <v>781</v>
      </c>
      <c r="D52" s="82" t="s">
        <v>95</v>
      </c>
      <c r="E52" s="107"/>
      <c r="F52" s="83"/>
      <c r="G52" s="96"/>
      <c r="H52" s="84">
        <f>SUM(H53:H59)</f>
        <v>0</v>
      </c>
      <c r="I52" s="301"/>
    </row>
    <row r="53" spans="1:9" ht="15.75" x14ac:dyDescent="0.3">
      <c r="A53" s="302">
        <v>34</v>
      </c>
      <c r="B53" s="108" t="s">
        <v>44</v>
      </c>
      <c r="C53" s="97">
        <v>781101210</v>
      </c>
      <c r="D53" s="87" t="s">
        <v>96</v>
      </c>
      <c r="E53" s="123" t="s">
        <v>49</v>
      </c>
      <c r="F53" s="116">
        <v>89.76</v>
      </c>
      <c r="G53" s="104">
        <v>0</v>
      </c>
      <c r="H53" s="117">
        <f>F53*G53</f>
        <v>0</v>
      </c>
      <c r="I53" s="301" t="s">
        <v>152</v>
      </c>
    </row>
    <row r="54" spans="1:9" ht="25.5" x14ac:dyDescent="0.3">
      <c r="A54" s="302">
        <v>35</v>
      </c>
      <c r="B54" s="108" t="s">
        <v>44</v>
      </c>
      <c r="C54" s="118">
        <v>781415015</v>
      </c>
      <c r="D54" s="113" t="s">
        <v>97</v>
      </c>
      <c r="E54" s="123" t="s">
        <v>49</v>
      </c>
      <c r="F54" s="116">
        <v>89.76</v>
      </c>
      <c r="G54" s="104">
        <v>0</v>
      </c>
      <c r="H54" s="117">
        <f t="shared" ref="H54:H59" si="5">F54*G54</f>
        <v>0</v>
      </c>
      <c r="I54" s="276" t="s">
        <v>152</v>
      </c>
    </row>
    <row r="55" spans="1:9" ht="15.75" x14ac:dyDescent="0.3">
      <c r="A55" s="302">
        <v>36</v>
      </c>
      <c r="B55" s="108" t="s">
        <v>92</v>
      </c>
      <c r="C55" s="125" t="s">
        <v>98</v>
      </c>
      <c r="D55" s="120" t="s">
        <v>99</v>
      </c>
      <c r="E55" s="123" t="s">
        <v>49</v>
      </c>
      <c r="F55" s="111">
        <f>89.76*1.1</f>
        <v>98.736000000000018</v>
      </c>
      <c r="G55" s="473">
        <v>0</v>
      </c>
      <c r="H55" s="117">
        <f t="shared" si="5"/>
        <v>0</v>
      </c>
      <c r="I55" s="301" t="s">
        <v>152</v>
      </c>
    </row>
    <row r="56" spans="1:9" ht="15.75" x14ac:dyDescent="0.3">
      <c r="A56" s="302">
        <v>37</v>
      </c>
      <c r="B56" s="108" t="s">
        <v>44</v>
      </c>
      <c r="C56" s="118">
        <v>781419706</v>
      </c>
      <c r="D56" s="92" t="s">
        <v>102</v>
      </c>
      <c r="E56" s="123" t="s">
        <v>49</v>
      </c>
      <c r="F56" s="111">
        <v>89.76</v>
      </c>
      <c r="G56" s="473">
        <v>0</v>
      </c>
      <c r="H56" s="117">
        <f t="shared" si="5"/>
        <v>0</v>
      </c>
      <c r="I56" s="301" t="s">
        <v>152</v>
      </c>
    </row>
    <row r="57" spans="1:9" ht="25.5" customHeight="1" x14ac:dyDescent="0.3">
      <c r="A57" s="302">
        <v>38</v>
      </c>
      <c r="B57" s="108" t="s">
        <v>44</v>
      </c>
      <c r="C57" s="126" t="s">
        <v>103</v>
      </c>
      <c r="D57" s="127" t="s">
        <v>104</v>
      </c>
      <c r="E57" s="128" t="s">
        <v>65</v>
      </c>
      <c r="F57" s="129">
        <v>54</v>
      </c>
      <c r="G57" s="129">
        <v>0</v>
      </c>
      <c r="H57" s="117">
        <f t="shared" si="5"/>
        <v>0</v>
      </c>
      <c r="I57" s="301" t="s">
        <v>152</v>
      </c>
    </row>
    <row r="58" spans="1:9" ht="27" customHeight="1" x14ac:dyDescent="0.3">
      <c r="A58" s="302">
        <v>39</v>
      </c>
      <c r="B58" s="108" t="s">
        <v>44</v>
      </c>
      <c r="C58" s="130" t="s">
        <v>105</v>
      </c>
      <c r="D58" s="131" t="s">
        <v>106</v>
      </c>
      <c r="E58" s="132" t="s">
        <v>65</v>
      </c>
      <c r="F58" s="129">
        <v>42</v>
      </c>
      <c r="G58" s="129">
        <v>0</v>
      </c>
      <c r="H58" s="117">
        <f t="shared" si="5"/>
        <v>0</v>
      </c>
      <c r="I58" s="301" t="s">
        <v>152</v>
      </c>
    </row>
    <row r="59" spans="1:9" ht="15.75" x14ac:dyDescent="0.3">
      <c r="A59" s="302">
        <v>40</v>
      </c>
      <c r="B59" s="108" t="s">
        <v>44</v>
      </c>
      <c r="C59" s="97">
        <v>998781101</v>
      </c>
      <c r="D59" s="92" t="s">
        <v>107</v>
      </c>
      <c r="E59" s="118" t="s">
        <v>151</v>
      </c>
      <c r="F59" s="116">
        <v>3</v>
      </c>
      <c r="G59" s="104">
        <v>0</v>
      </c>
      <c r="H59" s="117">
        <f t="shared" si="5"/>
        <v>0</v>
      </c>
      <c r="I59" s="301" t="s">
        <v>152</v>
      </c>
    </row>
    <row r="60" spans="1:9" ht="15.75" x14ac:dyDescent="0.3">
      <c r="A60" s="302"/>
      <c r="B60" s="80" t="s">
        <v>33</v>
      </c>
      <c r="C60" s="81">
        <v>783</v>
      </c>
      <c r="D60" s="82" t="s">
        <v>108</v>
      </c>
      <c r="E60" s="107"/>
      <c r="F60" s="83"/>
      <c r="G60" s="96"/>
      <c r="H60" s="84">
        <f>SUM(H61:H66)</f>
        <v>0</v>
      </c>
      <c r="I60" s="301"/>
    </row>
    <row r="61" spans="1:9" ht="15.75" x14ac:dyDescent="0.3">
      <c r="A61" s="302">
        <v>41</v>
      </c>
      <c r="B61" s="108" t="s">
        <v>44</v>
      </c>
      <c r="C61" s="85">
        <v>783801812</v>
      </c>
      <c r="D61" s="87" t="s">
        <v>109</v>
      </c>
      <c r="E61" s="85" t="s">
        <v>49</v>
      </c>
      <c r="F61" s="117">
        <v>7</v>
      </c>
      <c r="G61" s="474">
        <v>0</v>
      </c>
      <c r="H61" s="117">
        <f>F61*G61</f>
        <v>0</v>
      </c>
      <c r="I61" s="301" t="s">
        <v>152</v>
      </c>
    </row>
    <row r="62" spans="1:9" ht="15.75" x14ac:dyDescent="0.3">
      <c r="A62" s="302">
        <v>42</v>
      </c>
      <c r="B62" s="108" t="s">
        <v>44</v>
      </c>
      <c r="C62" s="85">
        <v>783812100</v>
      </c>
      <c r="D62" s="87" t="s">
        <v>113</v>
      </c>
      <c r="E62" s="85" t="s">
        <v>49</v>
      </c>
      <c r="F62" s="117">
        <v>7</v>
      </c>
      <c r="G62" s="474">
        <v>0</v>
      </c>
      <c r="H62" s="117">
        <f t="shared" ref="H62:H66" si="6">F62*G62</f>
        <v>0</v>
      </c>
      <c r="I62" s="301" t="s">
        <v>152</v>
      </c>
    </row>
    <row r="63" spans="1:9" ht="15.75" x14ac:dyDescent="0.3">
      <c r="A63" s="302">
        <v>43</v>
      </c>
      <c r="B63" s="108" t="s">
        <v>44</v>
      </c>
      <c r="C63" s="85">
        <v>783101821</v>
      </c>
      <c r="D63" s="87" t="s">
        <v>115</v>
      </c>
      <c r="E63" s="85" t="s">
        <v>49</v>
      </c>
      <c r="F63" s="117">
        <v>0.96</v>
      </c>
      <c r="G63" s="474">
        <v>0</v>
      </c>
      <c r="H63" s="117">
        <f t="shared" si="6"/>
        <v>0</v>
      </c>
      <c r="I63" s="301" t="s">
        <v>152</v>
      </c>
    </row>
    <row r="64" spans="1:9" ht="25.5" x14ac:dyDescent="0.3">
      <c r="A64" s="302">
        <v>44</v>
      </c>
      <c r="B64" s="108" t="s">
        <v>44</v>
      </c>
      <c r="C64" s="85">
        <v>783220010</v>
      </c>
      <c r="D64" s="103" t="s">
        <v>116</v>
      </c>
      <c r="E64" s="85" t="s">
        <v>49</v>
      </c>
      <c r="F64" s="117">
        <v>0.96</v>
      </c>
      <c r="G64" s="474">
        <v>0</v>
      </c>
      <c r="H64" s="117">
        <f t="shared" si="6"/>
        <v>0</v>
      </c>
      <c r="I64" s="301" t="s">
        <v>152</v>
      </c>
    </row>
    <row r="65" spans="1:9" ht="25.5" x14ac:dyDescent="0.3">
      <c r="A65" s="302">
        <v>45</v>
      </c>
      <c r="B65" s="108" t="s">
        <v>44</v>
      </c>
      <c r="C65" s="118">
        <v>783222100</v>
      </c>
      <c r="D65" s="113" t="s">
        <v>117</v>
      </c>
      <c r="E65" s="118" t="s">
        <v>49</v>
      </c>
      <c r="F65" s="116">
        <v>0.96</v>
      </c>
      <c r="G65" s="104">
        <v>0</v>
      </c>
      <c r="H65" s="117">
        <f t="shared" si="6"/>
        <v>0</v>
      </c>
      <c r="I65" s="301" t="s">
        <v>152</v>
      </c>
    </row>
    <row r="66" spans="1:9" ht="15.75" x14ac:dyDescent="0.3">
      <c r="A66" s="302">
        <v>46</v>
      </c>
      <c r="B66" s="108" t="s">
        <v>44</v>
      </c>
      <c r="C66" s="118">
        <v>783766100</v>
      </c>
      <c r="D66" s="113" t="s">
        <v>118</v>
      </c>
      <c r="E66" s="118" t="s">
        <v>46</v>
      </c>
      <c r="F66" s="116">
        <v>2</v>
      </c>
      <c r="G66" s="104">
        <v>0</v>
      </c>
      <c r="H66" s="117">
        <f t="shared" si="6"/>
        <v>0</v>
      </c>
      <c r="I66" s="301" t="s">
        <v>152</v>
      </c>
    </row>
    <row r="67" spans="1:9" ht="15.75" x14ac:dyDescent="0.3">
      <c r="A67" s="302"/>
      <c r="B67" s="80" t="s">
        <v>33</v>
      </c>
      <c r="C67" s="81">
        <v>784</v>
      </c>
      <c r="D67" s="82" t="s">
        <v>110</v>
      </c>
      <c r="E67" s="107"/>
      <c r="F67" s="83"/>
      <c r="G67" s="96"/>
      <c r="H67" s="84">
        <f>SUM(H68:H71)</f>
        <v>0</v>
      </c>
      <c r="I67" s="301"/>
    </row>
    <row r="68" spans="1:9" ht="15.75" x14ac:dyDescent="0.3">
      <c r="A68" s="302">
        <v>47</v>
      </c>
      <c r="B68" s="108" t="s">
        <v>44</v>
      </c>
      <c r="C68" s="118">
        <v>784402801</v>
      </c>
      <c r="D68" s="87" t="s">
        <v>111</v>
      </c>
      <c r="E68" s="118" t="s">
        <v>49</v>
      </c>
      <c r="F68" s="116">
        <v>53</v>
      </c>
      <c r="G68" s="104">
        <v>0</v>
      </c>
      <c r="H68" s="117">
        <f>F68*G68</f>
        <v>0</v>
      </c>
      <c r="I68" s="301" t="s">
        <v>152</v>
      </c>
    </row>
    <row r="69" spans="1:9" ht="15.75" x14ac:dyDescent="0.3">
      <c r="A69" s="302">
        <v>48</v>
      </c>
      <c r="B69" s="108" t="s">
        <v>44</v>
      </c>
      <c r="C69" s="97">
        <v>784011111</v>
      </c>
      <c r="D69" s="92" t="s">
        <v>112</v>
      </c>
      <c r="E69" s="118" t="s">
        <v>49</v>
      </c>
      <c r="F69" s="119">
        <v>53</v>
      </c>
      <c r="G69" s="99">
        <v>0</v>
      </c>
      <c r="H69" s="117">
        <f t="shared" ref="H69:H71" si="7">F69*G69</f>
        <v>0</v>
      </c>
      <c r="I69" s="301" t="s">
        <v>152</v>
      </c>
    </row>
    <row r="70" spans="1:9" ht="25.5" x14ac:dyDescent="0.25">
      <c r="A70" s="302">
        <v>49</v>
      </c>
      <c r="B70" s="133" t="s">
        <v>44</v>
      </c>
      <c r="C70" s="118">
        <v>784191301</v>
      </c>
      <c r="D70" s="103" t="s">
        <v>114</v>
      </c>
      <c r="E70" s="118" t="s">
        <v>49</v>
      </c>
      <c r="F70" s="116">
        <v>53</v>
      </c>
      <c r="G70" s="104">
        <v>0</v>
      </c>
      <c r="H70" s="117">
        <f t="shared" si="7"/>
        <v>0</v>
      </c>
      <c r="I70" s="301" t="s">
        <v>152</v>
      </c>
    </row>
    <row r="71" spans="1:9" ht="15.75" x14ac:dyDescent="0.3">
      <c r="A71" s="303">
        <v>50</v>
      </c>
      <c r="B71" s="304" t="s">
        <v>44</v>
      </c>
      <c r="C71" s="305">
        <v>784195112</v>
      </c>
      <c r="D71" s="306" t="s">
        <v>135</v>
      </c>
      <c r="E71" s="305" t="s">
        <v>49</v>
      </c>
      <c r="F71" s="307">
        <v>53</v>
      </c>
      <c r="G71" s="475">
        <v>0</v>
      </c>
      <c r="H71" s="117">
        <f t="shared" si="7"/>
        <v>0</v>
      </c>
      <c r="I71" s="308" t="s">
        <v>152</v>
      </c>
    </row>
  </sheetData>
  <sheetProtection algorithmName="SHA-512" hashValue="pKF2uP/dtuLv8833S5j9y25xQF7KVSqm04A5BA3HIpjXv78+JPngeS3zPJKq+dyvZ6oia453cDMrK/LK7zjqew==" saltValue="QxC6RC+ZV4w+D+T3PPwI4Q==" spinCount="100000" sheet="1" objects="1" scenarios="1"/>
  <mergeCells count="4">
    <mergeCell ref="A1:I1"/>
    <mergeCell ref="B3:I3"/>
    <mergeCell ref="B5:C5"/>
    <mergeCell ref="B4:D4"/>
  </mergeCells>
  <pageMargins left="0.7" right="0.7" top="0.78740157499999996" bottom="0.78740157499999996" header="0.3" footer="0.3"/>
  <pageSetup paperSize="9" fitToHeight="0" orientation="landscape" verticalDpi="0" r:id="rId1"/>
  <rowBreaks count="2" manualBreakCount="2">
    <brk id="28" max="8" man="1"/>
    <brk id="5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4"/>
  <sheetViews>
    <sheetView view="pageBreakPreview" zoomScale="130" zoomScaleNormal="70" zoomScaleSheetLayoutView="130" workbookViewId="0">
      <selection activeCell="J19" sqref="J19"/>
    </sheetView>
  </sheetViews>
  <sheetFormatPr defaultRowHeight="15" x14ac:dyDescent="0.25"/>
  <cols>
    <col min="9" max="9" width="13.140625" bestFit="1" customWidth="1"/>
    <col min="12" max="12" width="12" customWidth="1"/>
  </cols>
  <sheetData>
    <row r="1" spans="1:13" ht="21" x14ac:dyDescent="0.25">
      <c r="A1" s="373" t="s">
        <v>18</v>
      </c>
      <c r="B1" s="374"/>
      <c r="C1" s="375"/>
      <c r="D1" s="375"/>
      <c r="E1" s="375"/>
      <c r="F1" s="375"/>
      <c r="G1" s="375"/>
      <c r="H1" s="375"/>
      <c r="I1" s="375"/>
      <c r="J1" s="375"/>
      <c r="K1" s="2"/>
      <c r="L1" s="2"/>
      <c r="M1" s="3"/>
    </row>
    <row r="2" spans="1:13" x14ac:dyDescent="0.25">
      <c r="A2" s="6"/>
      <c r="B2" s="321"/>
      <c r="C2" s="321"/>
      <c r="D2" s="321"/>
      <c r="E2" s="321"/>
      <c r="F2" s="321"/>
      <c r="G2" s="321"/>
      <c r="H2" s="321"/>
      <c r="I2" s="321"/>
      <c r="J2" s="321"/>
      <c r="K2" s="318"/>
      <c r="L2" s="318"/>
      <c r="M2" s="319"/>
    </row>
    <row r="3" spans="1:13" ht="18" customHeight="1" x14ac:dyDescent="0.35">
      <c r="A3" s="9" t="s">
        <v>0</v>
      </c>
      <c r="B3" s="18" t="s">
        <v>125</v>
      </c>
      <c r="C3" s="318"/>
      <c r="D3" s="318"/>
      <c r="E3" s="15"/>
      <c r="F3" s="16"/>
      <c r="G3" s="16"/>
      <c r="H3" s="16"/>
      <c r="I3" s="16"/>
      <c r="J3" s="16"/>
      <c r="K3" s="16"/>
      <c r="L3" s="16"/>
      <c r="M3" s="17"/>
    </row>
    <row r="4" spans="1:13" x14ac:dyDescent="0.25">
      <c r="A4" s="10" t="s">
        <v>2</v>
      </c>
      <c r="B4" s="551" t="s">
        <v>336</v>
      </c>
      <c r="C4" s="551"/>
      <c r="D4" s="551"/>
      <c r="E4" s="317"/>
      <c r="F4" s="318"/>
      <c r="G4" s="318"/>
      <c r="H4" s="318"/>
      <c r="I4" s="318"/>
      <c r="J4" s="318"/>
      <c r="K4" s="4" t="s">
        <v>3</v>
      </c>
      <c r="L4" s="5">
        <v>43305</v>
      </c>
      <c r="M4" s="319"/>
    </row>
    <row r="5" spans="1:13" ht="18" x14ac:dyDescent="0.25">
      <c r="A5" s="10" t="s">
        <v>19</v>
      </c>
      <c r="B5" s="21" t="s">
        <v>338</v>
      </c>
      <c r="C5" s="321"/>
      <c r="D5" s="321"/>
      <c r="E5" s="21"/>
      <c r="F5" s="321"/>
      <c r="G5" s="321"/>
      <c r="H5" s="321"/>
      <c r="I5" s="321"/>
      <c r="J5" s="321"/>
      <c r="K5" s="318"/>
      <c r="L5" s="318"/>
      <c r="M5" s="319"/>
    </row>
    <row r="6" spans="1:13" ht="18" x14ac:dyDescent="0.25">
      <c r="A6" s="6"/>
      <c r="B6" s="321"/>
      <c r="C6" s="321"/>
      <c r="D6" s="552"/>
      <c r="E6" s="553"/>
      <c r="F6" s="553"/>
      <c r="G6" s="553"/>
      <c r="H6" s="321"/>
      <c r="I6" s="321"/>
      <c r="J6" s="321"/>
      <c r="K6" s="318"/>
      <c r="L6" s="318"/>
      <c r="M6" s="319"/>
    </row>
    <row r="7" spans="1:13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376"/>
      <c r="L7" s="376"/>
      <c r="M7" s="377"/>
    </row>
    <row r="8" spans="1:13" x14ac:dyDescent="0.25">
      <c r="A8" s="367"/>
      <c r="B8" s="368" t="s">
        <v>20</v>
      </c>
      <c r="C8" s="369"/>
      <c r="D8" s="369"/>
      <c r="E8" s="369"/>
      <c r="F8" s="369"/>
      <c r="G8" s="369"/>
      <c r="H8" s="369"/>
      <c r="I8" s="370" t="s">
        <v>21</v>
      </c>
      <c r="J8" s="369"/>
      <c r="K8" s="371"/>
      <c r="L8" s="371"/>
      <c r="M8" s="372"/>
    </row>
    <row r="9" spans="1:13" x14ac:dyDescent="0.25">
      <c r="A9" s="196"/>
      <c r="B9" s="326"/>
      <c r="C9" s="326"/>
      <c r="D9" s="326"/>
      <c r="E9" s="326"/>
      <c r="F9" s="326"/>
      <c r="G9" s="326"/>
      <c r="H9" s="326"/>
      <c r="I9" s="326"/>
      <c r="J9" s="326"/>
      <c r="K9" s="327"/>
      <c r="L9" s="327"/>
      <c r="M9" s="328"/>
    </row>
    <row r="10" spans="1:13" ht="18" x14ac:dyDescent="0.25">
      <c r="A10" s="196"/>
      <c r="B10" s="197" t="s">
        <v>22</v>
      </c>
      <c r="C10" s="326"/>
      <c r="D10" s="326"/>
      <c r="E10" s="326"/>
      <c r="F10" s="326"/>
      <c r="G10" s="326"/>
      <c r="H10" s="326"/>
      <c r="I10" s="198">
        <f>I11+I17</f>
        <v>0</v>
      </c>
      <c r="J10" s="326"/>
      <c r="K10" s="327"/>
      <c r="L10" s="327"/>
      <c r="M10" s="328"/>
    </row>
    <row r="11" spans="1:13" ht="18" x14ac:dyDescent="0.25">
      <c r="A11" s="556" t="s">
        <v>23</v>
      </c>
      <c r="B11" s="557"/>
      <c r="C11" s="557"/>
      <c r="D11" s="557"/>
      <c r="E11" s="199"/>
      <c r="F11" s="199"/>
      <c r="G11" s="199"/>
      <c r="H11" s="199"/>
      <c r="I11" s="200">
        <f>SUM(I12:I16)</f>
        <v>0</v>
      </c>
      <c r="J11" s="199"/>
      <c r="K11" s="327"/>
      <c r="L11" s="327"/>
      <c r="M11" s="328"/>
    </row>
    <row r="12" spans="1:13" x14ac:dyDescent="0.25">
      <c r="A12" s="554" t="str">
        <f>Šatny!D11</f>
        <v>Úpravy povrchů, podlahy a osazování výplní</v>
      </c>
      <c r="B12" s="555"/>
      <c r="C12" s="555"/>
      <c r="D12" s="555"/>
      <c r="E12" s="555"/>
      <c r="F12" s="201"/>
      <c r="G12" s="201"/>
      <c r="H12" s="201"/>
      <c r="I12" s="202">
        <f>Šatny!H11</f>
        <v>0</v>
      </c>
      <c r="J12" s="201"/>
      <c r="K12" s="327"/>
      <c r="L12" s="327"/>
      <c r="M12" s="328"/>
    </row>
    <row r="13" spans="1:13" x14ac:dyDescent="0.25">
      <c r="A13" s="554" t="str">
        <f>Šatny!D17</f>
        <v>Lešení lehké pomocné</v>
      </c>
      <c r="B13" s="555"/>
      <c r="C13" s="555"/>
      <c r="D13" s="555"/>
      <c r="E13" s="201"/>
      <c r="F13" s="201"/>
      <c r="G13" s="201"/>
      <c r="H13" s="201"/>
      <c r="I13" s="202">
        <f>Šatny!H17</f>
        <v>0</v>
      </c>
      <c r="J13" s="201"/>
      <c r="K13" s="327"/>
      <c r="L13" s="327"/>
      <c r="M13" s="328"/>
    </row>
    <row r="14" spans="1:13" x14ac:dyDescent="0.25">
      <c r="A14" s="554" t="str">
        <f>Sprchy!D21</f>
        <v>Ostatní konstrukce a práce-bourání</v>
      </c>
      <c r="B14" s="555"/>
      <c r="C14" s="555"/>
      <c r="D14" s="555"/>
      <c r="E14" s="201"/>
      <c r="F14" s="201"/>
      <c r="G14" s="201"/>
      <c r="H14" s="201"/>
      <c r="I14" s="202">
        <f>Šatny!H19</f>
        <v>0</v>
      </c>
      <c r="J14" s="201"/>
      <c r="K14" s="327"/>
      <c r="L14" s="327"/>
      <c r="M14" s="328"/>
    </row>
    <row r="15" spans="1:13" x14ac:dyDescent="0.25">
      <c r="A15" s="554" t="str">
        <f>Sprchy!D27</f>
        <v>Přesun sutě</v>
      </c>
      <c r="B15" s="555"/>
      <c r="C15" s="555"/>
      <c r="D15" s="201"/>
      <c r="E15" s="201"/>
      <c r="F15" s="201"/>
      <c r="G15" s="201"/>
      <c r="H15" s="201"/>
      <c r="I15" s="202">
        <f>Šatny!H24</f>
        <v>0</v>
      </c>
      <c r="J15" s="201"/>
      <c r="K15" s="327"/>
      <c r="L15" s="327"/>
      <c r="M15" s="328"/>
    </row>
    <row r="16" spans="1:13" x14ac:dyDescent="0.25">
      <c r="A16" s="324" t="str">
        <f>Sprchy!D34</f>
        <v>Přesun hmot</v>
      </c>
      <c r="B16" s="325"/>
      <c r="C16" s="325"/>
      <c r="D16" s="201"/>
      <c r="E16" s="201"/>
      <c r="F16" s="201"/>
      <c r="G16" s="201"/>
      <c r="H16" s="201"/>
      <c r="I16" s="202">
        <f>Šatny!H30</f>
        <v>0</v>
      </c>
      <c r="J16" s="201"/>
      <c r="K16" s="327"/>
      <c r="L16" s="327"/>
      <c r="M16" s="328"/>
    </row>
    <row r="17" spans="1:13" ht="18" x14ac:dyDescent="0.25">
      <c r="A17" s="322" t="str">
        <f>Sprchy!D36</f>
        <v>Práce a dodávky PSV</v>
      </c>
      <c r="B17" s="199"/>
      <c r="C17" s="323"/>
      <c r="D17" s="199"/>
      <c r="E17" s="199"/>
      <c r="F17" s="199"/>
      <c r="G17" s="199"/>
      <c r="H17" s="199"/>
      <c r="I17" s="200">
        <f>SUM(I18:I19)</f>
        <v>0</v>
      </c>
      <c r="J17" s="199"/>
      <c r="K17" s="327"/>
      <c r="L17" s="327"/>
      <c r="M17" s="328"/>
    </row>
    <row r="18" spans="1:13" x14ac:dyDescent="0.25">
      <c r="A18" s="324" t="str">
        <f>Šatny!D33</f>
        <v>Nátěry</v>
      </c>
      <c r="B18" s="201"/>
      <c r="C18" s="325"/>
      <c r="D18" s="201"/>
      <c r="E18" s="201"/>
      <c r="F18" s="201"/>
      <c r="G18" s="201"/>
      <c r="H18" s="201"/>
      <c r="I18" s="202">
        <f>Šatny!H33</f>
        <v>0</v>
      </c>
      <c r="J18" s="201"/>
      <c r="K18" s="327"/>
      <c r="L18" s="327"/>
      <c r="M18" s="328"/>
    </row>
    <row r="19" spans="1:13" x14ac:dyDescent="0.25">
      <c r="A19" s="324" t="str">
        <f>Šatny!D39</f>
        <v>Malby</v>
      </c>
      <c r="B19" s="201"/>
      <c r="C19" s="325"/>
      <c r="D19" s="201"/>
      <c r="E19" s="201"/>
      <c r="F19" s="201"/>
      <c r="G19" s="201"/>
      <c r="H19" s="201"/>
      <c r="I19" s="202">
        <f>Šatny!H39</f>
        <v>0</v>
      </c>
      <c r="J19" s="201"/>
      <c r="K19" s="327"/>
      <c r="L19" s="327"/>
      <c r="M19" s="328"/>
    </row>
    <row r="20" spans="1:13" x14ac:dyDescent="0.25">
      <c r="A20" s="203"/>
      <c r="B20" s="204"/>
      <c r="C20" s="204"/>
      <c r="D20" s="204"/>
      <c r="E20" s="204"/>
      <c r="F20" s="204"/>
      <c r="G20" s="204"/>
      <c r="H20" s="204"/>
      <c r="I20" s="204"/>
      <c r="J20" s="204"/>
      <c r="K20" s="205"/>
      <c r="L20" s="205"/>
      <c r="M20" s="206"/>
    </row>
    <row r="21" spans="1:13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x14ac:dyDescent="0.25">
      <c r="A22" s="44"/>
      <c r="B22" s="44"/>
      <c r="C22" s="44"/>
      <c r="D22" s="12"/>
      <c r="E22" s="12"/>
      <c r="F22" s="12"/>
      <c r="G22" s="12"/>
      <c r="H22" s="12"/>
      <c r="I22" s="50"/>
      <c r="J22" s="12"/>
      <c r="K22" s="42"/>
      <c r="L22" s="42"/>
      <c r="M22" s="42"/>
    </row>
    <row r="23" spans="1:13" ht="18" x14ac:dyDescent="0.25">
      <c r="A23" s="45"/>
      <c r="B23" s="11"/>
      <c r="C23" s="45"/>
      <c r="D23" s="11"/>
      <c r="E23" s="11"/>
      <c r="F23" s="11"/>
      <c r="G23" s="11"/>
      <c r="H23" s="11"/>
      <c r="I23" s="51"/>
      <c r="J23" s="11"/>
      <c r="K23" s="42"/>
      <c r="L23" s="42"/>
      <c r="M23" s="42"/>
    </row>
    <row r="24" spans="1:13" x14ac:dyDescent="0.25">
      <c r="A24" s="44"/>
      <c r="B24" s="12"/>
      <c r="C24" s="44"/>
      <c r="D24" s="12"/>
      <c r="E24" s="12"/>
      <c r="F24" s="12"/>
      <c r="G24" s="12"/>
      <c r="H24" s="12"/>
      <c r="I24" s="50"/>
      <c r="J24" s="12"/>
      <c r="K24" s="42"/>
      <c r="L24" s="42"/>
      <c r="M24" s="42"/>
    </row>
    <row r="25" spans="1:13" x14ac:dyDescent="0.25">
      <c r="A25" s="44"/>
      <c r="B25" s="12"/>
      <c r="C25" s="44"/>
      <c r="D25" s="12"/>
      <c r="E25" s="12"/>
      <c r="F25" s="12"/>
      <c r="G25" s="12"/>
      <c r="H25" s="12"/>
      <c r="I25" s="50"/>
      <c r="J25" s="12"/>
      <c r="K25" s="42"/>
      <c r="L25" s="42"/>
      <c r="M25" s="42"/>
    </row>
    <row r="26" spans="1:13" x14ac:dyDescent="0.25">
      <c r="A26" s="44"/>
      <c r="B26" s="12"/>
      <c r="C26" s="44"/>
      <c r="D26" s="12"/>
      <c r="E26" s="12"/>
      <c r="F26" s="12"/>
      <c r="G26" s="12"/>
      <c r="H26" s="12"/>
      <c r="I26" s="50"/>
      <c r="J26" s="12"/>
      <c r="K26" s="42"/>
      <c r="L26" s="42"/>
      <c r="M26" s="42"/>
    </row>
    <row r="27" spans="1:13" x14ac:dyDescent="0.25">
      <c r="A27" s="44"/>
      <c r="B27" s="12"/>
      <c r="C27" s="44"/>
      <c r="D27" s="12"/>
      <c r="E27" s="12"/>
      <c r="F27" s="12"/>
      <c r="G27" s="12"/>
      <c r="H27" s="12"/>
      <c r="I27" s="50"/>
      <c r="J27" s="12"/>
      <c r="K27" s="42"/>
      <c r="L27" s="42"/>
      <c r="M27" s="42"/>
    </row>
    <row r="28" spans="1:13" x14ac:dyDescent="0.25">
      <c r="A28" s="44"/>
      <c r="B28" s="12"/>
      <c r="C28" s="44"/>
      <c r="D28" s="12"/>
      <c r="E28" s="12"/>
      <c r="F28" s="12"/>
      <c r="G28" s="12"/>
      <c r="H28" s="12"/>
      <c r="I28" s="50"/>
      <c r="J28" s="12"/>
      <c r="K28" s="42"/>
      <c r="L28" s="42"/>
      <c r="M28" s="42"/>
    </row>
    <row r="29" spans="1:13" x14ac:dyDescent="0.25">
      <c r="A29" s="44"/>
      <c r="B29" s="12"/>
      <c r="C29" s="44"/>
      <c r="D29" s="12"/>
      <c r="E29" s="12"/>
      <c r="F29" s="12"/>
      <c r="G29" s="12"/>
      <c r="H29" s="12"/>
      <c r="I29" s="50"/>
      <c r="J29" s="12"/>
      <c r="K29" s="42"/>
      <c r="L29" s="42"/>
      <c r="M29" s="42"/>
    </row>
    <row r="30" spans="1:13" x14ac:dyDescent="0.25">
      <c r="A30" s="44"/>
      <c r="B30" s="12"/>
      <c r="C30" s="44"/>
      <c r="D30" s="12"/>
      <c r="E30" s="12"/>
      <c r="F30" s="12"/>
      <c r="G30" s="12"/>
      <c r="H30" s="12"/>
      <c r="I30" s="50"/>
      <c r="J30" s="12"/>
      <c r="K30" s="42"/>
      <c r="L30" s="42"/>
      <c r="M30" s="42"/>
    </row>
    <row r="31" spans="1:13" x14ac:dyDescent="0.25">
      <c r="A31" s="44"/>
      <c r="B31" s="12"/>
      <c r="C31" s="44"/>
      <c r="D31" s="12"/>
      <c r="E31" s="12"/>
      <c r="F31" s="12"/>
      <c r="G31" s="12"/>
      <c r="H31" s="12"/>
      <c r="I31" s="50"/>
      <c r="J31" s="12"/>
      <c r="K31" s="42"/>
      <c r="L31" s="42"/>
      <c r="M31" s="42"/>
    </row>
    <row r="32" spans="1:13" x14ac:dyDescent="0.25">
      <c r="A32" s="44"/>
      <c r="B32" s="12"/>
      <c r="C32" s="44"/>
      <c r="D32" s="12"/>
      <c r="E32" s="12"/>
      <c r="F32" s="12"/>
      <c r="G32" s="12"/>
      <c r="H32" s="12"/>
      <c r="I32" s="50"/>
      <c r="J32" s="12"/>
      <c r="K32" s="42"/>
      <c r="L32" s="42"/>
      <c r="M32" s="42"/>
    </row>
    <row r="33" spans="1:13" ht="18" x14ac:dyDescent="0.25">
      <c r="A33" s="44"/>
      <c r="B33" s="12"/>
      <c r="C33" s="44"/>
      <c r="D33" s="12"/>
      <c r="E33" s="12"/>
      <c r="F33" s="12"/>
      <c r="G33" s="12"/>
      <c r="H33" s="12"/>
      <c r="I33" s="50"/>
      <c r="J33" s="11"/>
      <c r="K33" s="42"/>
      <c r="L33" s="42"/>
      <c r="M33" s="42"/>
    </row>
    <row r="34" spans="1:13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2"/>
      <c r="L34" s="42"/>
      <c r="M34" s="42"/>
    </row>
  </sheetData>
  <sheetProtection algorithmName="SHA-512" hashValue="8EIii4r3NPWxBflxtGiRLvmmOgqm3HDy8W0JJdKzdif0cjuTaUfTgqXCfG3wy177XsypdFpa3hqVKAqEffz30Q==" saltValue="U2RcQ1g+p8p8uXVLbGPQHg==" spinCount="100000" sheet="1" objects="1" scenarios="1"/>
  <mergeCells count="7">
    <mergeCell ref="A15:C15"/>
    <mergeCell ref="A14:D14"/>
    <mergeCell ref="D6:G6"/>
    <mergeCell ref="B4:D4"/>
    <mergeCell ref="A11:D11"/>
    <mergeCell ref="A12:E12"/>
    <mergeCell ref="A13:D13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3"/>
  <sheetViews>
    <sheetView view="pageBreakPreview" topLeftCell="A23" zoomScale="130" zoomScaleNormal="100" zoomScaleSheetLayoutView="130" workbookViewId="0">
      <selection activeCell="G44" sqref="G44"/>
    </sheetView>
  </sheetViews>
  <sheetFormatPr defaultRowHeight="15" x14ac:dyDescent="0.25"/>
  <cols>
    <col min="1" max="1" width="9.140625" style="32" customWidth="1"/>
    <col min="2" max="2" width="4.140625" style="57" customWidth="1"/>
    <col min="3" max="3" width="10.85546875" style="34" customWidth="1"/>
    <col min="4" max="4" width="42.140625" style="26" customWidth="1"/>
    <col min="5" max="5" width="9.140625" style="34"/>
    <col min="6" max="7" width="9.140625" style="30"/>
    <col min="8" max="8" width="13.7109375" style="33" customWidth="1"/>
    <col min="9" max="9" width="9" style="57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39"/>
    </row>
    <row r="2" spans="1:10" x14ac:dyDescent="0.25">
      <c r="A2" s="52"/>
      <c r="B2" s="55"/>
      <c r="C2" s="35"/>
      <c r="D2" s="37"/>
      <c r="E2" s="35"/>
      <c r="F2" s="28"/>
      <c r="G2" s="28"/>
      <c r="H2" s="40"/>
      <c r="I2" s="74"/>
      <c r="J2" s="39"/>
    </row>
    <row r="3" spans="1:10" ht="18" customHeight="1" x14ac:dyDescent="0.25">
      <c r="A3" s="54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23"/>
    </row>
    <row r="4" spans="1:10" x14ac:dyDescent="0.25">
      <c r="A4" s="53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73">
        <v>43305</v>
      </c>
      <c r="J4" s="39"/>
    </row>
    <row r="5" spans="1:10" ht="18" x14ac:dyDescent="0.25">
      <c r="A5" s="53" t="s">
        <v>19</v>
      </c>
      <c r="B5" s="49" t="s">
        <v>334</v>
      </c>
      <c r="C5" s="35"/>
      <c r="D5" s="37"/>
      <c r="E5" s="35"/>
      <c r="F5" s="28"/>
      <c r="G5" s="28"/>
      <c r="H5" s="40"/>
      <c r="I5" s="74"/>
      <c r="J5" s="39"/>
    </row>
    <row r="6" spans="1:10" x14ac:dyDescent="0.25">
      <c r="A6" s="52"/>
      <c r="B6" s="58"/>
      <c r="C6" s="36"/>
      <c r="D6" s="38"/>
      <c r="E6" s="36"/>
      <c r="F6" s="29"/>
      <c r="G6" s="29"/>
      <c r="H6" s="40"/>
      <c r="I6" s="74"/>
    </row>
    <row r="7" spans="1:10" ht="30" customHeight="1" x14ac:dyDescent="0.25">
      <c r="A7" s="59" t="s">
        <v>25</v>
      </c>
      <c r="B7" s="24" t="s">
        <v>26</v>
      </c>
      <c r="C7" s="25" t="s">
        <v>27</v>
      </c>
      <c r="D7" s="25" t="s">
        <v>28</v>
      </c>
      <c r="E7" s="25" t="s">
        <v>29</v>
      </c>
      <c r="F7" s="31" t="s">
        <v>30</v>
      </c>
      <c r="G7" s="27" t="s">
        <v>31</v>
      </c>
      <c r="H7" s="31" t="s">
        <v>21</v>
      </c>
      <c r="I7" s="60" t="s">
        <v>32</v>
      </c>
    </row>
    <row r="8" spans="1:10" ht="18" x14ac:dyDescent="0.25">
      <c r="A8" s="563" t="s">
        <v>22</v>
      </c>
      <c r="B8" s="564"/>
      <c r="C8" s="564"/>
      <c r="D8" s="62"/>
      <c r="E8" s="61"/>
      <c r="F8" s="63"/>
      <c r="G8" s="63"/>
      <c r="H8" s="64">
        <f>H10+H32</f>
        <v>0</v>
      </c>
      <c r="I8" s="74"/>
    </row>
    <row r="9" spans="1:10" x14ac:dyDescent="0.25">
      <c r="A9" s="52"/>
      <c r="B9" s="58"/>
      <c r="C9" s="36"/>
      <c r="D9" s="38"/>
      <c r="E9" s="36"/>
      <c r="F9" s="29"/>
      <c r="G9" s="29"/>
      <c r="H9" s="40"/>
      <c r="I9" s="74"/>
    </row>
    <row r="10" spans="1:10" ht="18" x14ac:dyDescent="0.35">
      <c r="A10" s="85"/>
      <c r="B10" s="134" t="s">
        <v>33</v>
      </c>
      <c r="C10" s="76" t="s">
        <v>34</v>
      </c>
      <c r="D10" s="77" t="s">
        <v>35</v>
      </c>
      <c r="E10" s="76"/>
      <c r="F10" s="78"/>
      <c r="G10" s="78"/>
      <c r="H10" s="79">
        <f>H11+H17+H19+H24+H30</f>
        <v>0</v>
      </c>
      <c r="I10" s="135"/>
    </row>
    <row r="11" spans="1:10" ht="15.75" x14ac:dyDescent="0.3">
      <c r="A11" s="85"/>
      <c r="B11" s="93" t="s">
        <v>33</v>
      </c>
      <c r="C11" s="81" t="s">
        <v>36</v>
      </c>
      <c r="D11" s="82" t="s">
        <v>37</v>
      </c>
      <c r="E11" s="81"/>
      <c r="F11" s="83"/>
      <c r="G11" s="83"/>
      <c r="H11" s="84">
        <f>SUM(H12:H16)</f>
        <v>0</v>
      </c>
      <c r="I11" s="124"/>
    </row>
    <row r="12" spans="1:10" x14ac:dyDescent="0.25">
      <c r="A12" s="85">
        <v>1</v>
      </c>
      <c r="B12" s="133" t="s">
        <v>44</v>
      </c>
      <c r="C12" s="136">
        <v>610991111</v>
      </c>
      <c r="D12" s="137" t="s">
        <v>66</v>
      </c>
      <c r="E12" s="88" t="s">
        <v>49</v>
      </c>
      <c r="F12" s="89">
        <f>2.43*4</f>
        <v>9.7200000000000006</v>
      </c>
      <c r="G12" s="104">
        <v>0</v>
      </c>
      <c r="H12" s="89">
        <f>F12*G12</f>
        <v>0</v>
      </c>
      <c r="I12" s="124" t="s">
        <v>152</v>
      </c>
    </row>
    <row r="13" spans="1:10" x14ac:dyDescent="0.25">
      <c r="A13" s="85">
        <v>2</v>
      </c>
      <c r="B13" s="133" t="s">
        <v>44</v>
      </c>
      <c r="C13" s="136">
        <v>784011111</v>
      </c>
      <c r="D13" s="138" t="s">
        <v>68</v>
      </c>
      <c r="E13" s="88" t="s">
        <v>49</v>
      </c>
      <c r="F13" s="89">
        <v>396</v>
      </c>
      <c r="G13" s="104">
        <v>0</v>
      </c>
      <c r="H13" s="89">
        <f t="shared" ref="H13:H16" si="0">F13*G13</f>
        <v>0</v>
      </c>
      <c r="I13" s="124" t="s">
        <v>152</v>
      </c>
    </row>
    <row r="14" spans="1:10" x14ac:dyDescent="0.25">
      <c r="A14" s="85">
        <v>3</v>
      </c>
      <c r="B14" s="133" t="s">
        <v>44</v>
      </c>
      <c r="C14" s="136">
        <v>611471411</v>
      </c>
      <c r="D14" s="106" t="s">
        <v>69</v>
      </c>
      <c r="E14" s="88" t="s">
        <v>49</v>
      </c>
      <c r="F14" s="89">
        <v>97.52</v>
      </c>
      <c r="G14" s="104">
        <v>0</v>
      </c>
      <c r="H14" s="89">
        <f t="shared" si="0"/>
        <v>0</v>
      </c>
      <c r="I14" s="124" t="s">
        <v>152</v>
      </c>
    </row>
    <row r="15" spans="1:10" x14ac:dyDescent="0.25">
      <c r="A15" s="85">
        <v>4</v>
      </c>
      <c r="B15" s="133" t="s">
        <v>44</v>
      </c>
      <c r="C15" s="136">
        <v>612471411</v>
      </c>
      <c r="D15" s="106" t="s">
        <v>70</v>
      </c>
      <c r="E15" s="88" t="s">
        <v>49</v>
      </c>
      <c r="F15" s="89">
        <v>8</v>
      </c>
      <c r="G15" s="104">
        <v>0</v>
      </c>
      <c r="H15" s="89">
        <f t="shared" si="0"/>
        <v>0</v>
      </c>
      <c r="I15" s="124" t="s">
        <v>152</v>
      </c>
    </row>
    <row r="16" spans="1:10" ht="26.25" x14ac:dyDescent="0.25">
      <c r="A16" s="85">
        <v>5</v>
      </c>
      <c r="B16" s="133" t="s">
        <v>44</v>
      </c>
      <c r="C16" s="139">
        <v>631111212</v>
      </c>
      <c r="D16" s="140" t="s">
        <v>119</v>
      </c>
      <c r="E16" s="95" t="s">
        <v>46</v>
      </c>
      <c r="F16" s="89">
        <v>2</v>
      </c>
      <c r="G16" s="104">
        <v>0</v>
      </c>
      <c r="H16" s="89">
        <f t="shared" si="0"/>
        <v>0</v>
      </c>
      <c r="I16" s="124" t="s">
        <v>152</v>
      </c>
    </row>
    <row r="17" spans="1:9" ht="15.75" x14ac:dyDescent="0.3">
      <c r="A17" s="85"/>
      <c r="B17" s="133" t="s">
        <v>33</v>
      </c>
      <c r="C17" s="141">
        <v>94</v>
      </c>
      <c r="D17" s="142" t="s">
        <v>71</v>
      </c>
      <c r="E17" s="81"/>
      <c r="F17" s="83"/>
      <c r="G17" s="96"/>
      <c r="H17" s="84">
        <f>H18</f>
        <v>0</v>
      </c>
      <c r="I17" s="124"/>
    </row>
    <row r="18" spans="1:9" x14ac:dyDescent="0.25">
      <c r="A18" s="85">
        <v>6</v>
      </c>
      <c r="B18" s="133" t="s">
        <v>44</v>
      </c>
      <c r="C18" s="136">
        <v>941955002</v>
      </c>
      <c r="D18" s="106" t="s">
        <v>124</v>
      </c>
      <c r="E18" s="88" t="s">
        <v>49</v>
      </c>
      <c r="F18" s="89">
        <v>10</v>
      </c>
      <c r="G18" s="104">
        <v>0</v>
      </c>
      <c r="H18" s="89">
        <f>G18*F18</f>
        <v>0</v>
      </c>
      <c r="I18" s="124" t="s">
        <v>152</v>
      </c>
    </row>
    <row r="19" spans="1:9" ht="15.75" x14ac:dyDescent="0.3">
      <c r="A19" s="85"/>
      <c r="B19" s="133" t="s">
        <v>33</v>
      </c>
      <c r="C19" s="141" t="s">
        <v>38</v>
      </c>
      <c r="D19" s="142" t="s">
        <v>39</v>
      </c>
      <c r="E19" s="81"/>
      <c r="F19" s="83"/>
      <c r="G19" s="96"/>
      <c r="H19" s="84">
        <f>SUM(H20:H23)</f>
        <v>0</v>
      </c>
      <c r="I19" s="124"/>
    </row>
    <row r="20" spans="1:9" x14ac:dyDescent="0.25">
      <c r="A20" s="85">
        <v>7</v>
      </c>
      <c r="B20" s="133" t="s">
        <v>44</v>
      </c>
      <c r="C20" s="143">
        <v>968061125</v>
      </c>
      <c r="D20" s="140" t="s">
        <v>45</v>
      </c>
      <c r="E20" s="86" t="s">
        <v>46</v>
      </c>
      <c r="F20" s="98">
        <v>4</v>
      </c>
      <c r="G20" s="99">
        <v>0</v>
      </c>
      <c r="H20" s="89">
        <f>F20*G20</f>
        <v>0</v>
      </c>
      <c r="I20" s="124" t="s">
        <v>152</v>
      </c>
    </row>
    <row r="21" spans="1:9" x14ac:dyDescent="0.25">
      <c r="A21" s="85">
        <v>9</v>
      </c>
      <c r="B21" s="133" t="s">
        <v>44</v>
      </c>
      <c r="C21" s="144" t="s">
        <v>127</v>
      </c>
      <c r="D21" s="106" t="s">
        <v>128</v>
      </c>
      <c r="E21" s="101" t="s">
        <v>129</v>
      </c>
      <c r="F21" s="101" t="s">
        <v>130</v>
      </c>
      <c r="G21" s="99">
        <v>0</v>
      </c>
      <c r="H21" s="89">
        <f t="shared" ref="H21:H23" si="1">F21*G21</f>
        <v>0</v>
      </c>
      <c r="I21" s="124" t="s">
        <v>152</v>
      </c>
    </row>
    <row r="22" spans="1:9" x14ac:dyDescent="0.25">
      <c r="A22" s="85">
        <v>10</v>
      </c>
      <c r="B22" s="133" t="s">
        <v>44</v>
      </c>
      <c r="C22" s="145" t="s">
        <v>131</v>
      </c>
      <c r="D22" s="146" t="s">
        <v>132</v>
      </c>
      <c r="E22" s="102" t="s">
        <v>49</v>
      </c>
      <c r="F22" s="102" t="s">
        <v>133</v>
      </c>
      <c r="G22" s="104">
        <v>0</v>
      </c>
      <c r="H22" s="89">
        <f t="shared" si="1"/>
        <v>0</v>
      </c>
      <c r="I22" s="124" t="s">
        <v>152</v>
      </c>
    </row>
    <row r="23" spans="1:9" x14ac:dyDescent="0.25">
      <c r="A23" s="85">
        <v>11</v>
      </c>
      <c r="B23" s="133" t="s">
        <v>44</v>
      </c>
      <c r="C23" s="147" t="s">
        <v>57</v>
      </c>
      <c r="D23" s="148" t="s">
        <v>58</v>
      </c>
      <c r="E23" s="101" t="s">
        <v>46</v>
      </c>
      <c r="F23" s="101" t="s">
        <v>59</v>
      </c>
      <c r="G23" s="99">
        <v>0</v>
      </c>
      <c r="H23" s="89">
        <f t="shared" si="1"/>
        <v>0</v>
      </c>
      <c r="I23" s="124" t="s">
        <v>152</v>
      </c>
    </row>
    <row r="24" spans="1:9" ht="15.75" x14ac:dyDescent="0.3">
      <c r="A24" s="85"/>
      <c r="B24" s="133" t="s">
        <v>33</v>
      </c>
      <c r="C24" s="141" t="s">
        <v>40</v>
      </c>
      <c r="D24" s="142" t="s">
        <v>41</v>
      </c>
      <c r="E24" s="81"/>
      <c r="F24" s="83"/>
      <c r="G24" s="96"/>
      <c r="H24" s="84">
        <f>SUM(H25:H29)</f>
        <v>0</v>
      </c>
      <c r="I24" s="124"/>
    </row>
    <row r="25" spans="1:9" x14ac:dyDescent="0.25">
      <c r="A25" s="85">
        <v>12</v>
      </c>
      <c r="B25" s="133" t="s">
        <v>44</v>
      </c>
      <c r="C25" s="136">
        <v>979082111</v>
      </c>
      <c r="D25" s="106" t="s">
        <v>60</v>
      </c>
      <c r="E25" s="86" t="s">
        <v>64</v>
      </c>
      <c r="F25" s="98">
        <v>1.869</v>
      </c>
      <c r="G25" s="99">
        <v>0</v>
      </c>
      <c r="H25" s="89">
        <f>F25*G25</f>
        <v>0</v>
      </c>
      <c r="I25" s="124" t="s">
        <v>152</v>
      </c>
    </row>
    <row r="26" spans="1:9" x14ac:dyDescent="0.25">
      <c r="A26" s="85">
        <v>13</v>
      </c>
      <c r="B26" s="133" t="s">
        <v>44</v>
      </c>
      <c r="C26" s="136">
        <v>979082121</v>
      </c>
      <c r="D26" s="106" t="s">
        <v>61</v>
      </c>
      <c r="E26" s="86" t="s">
        <v>64</v>
      </c>
      <c r="F26" s="98">
        <f>2*F25</f>
        <v>3.738</v>
      </c>
      <c r="G26" s="99">
        <v>0</v>
      </c>
      <c r="H26" s="89">
        <f t="shared" ref="H26:H29" si="2">F26*G26</f>
        <v>0</v>
      </c>
      <c r="I26" s="124" t="s">
        <v>152</v>
      </c>
    </row>
    <row r="27" spans="1:9" x14ac:dyDescent="0.25">
      <c r="A27" s="85">
        <v>14</v>
      </c>
      <c r="B27" s="133" t="s">
        <v>44</v>
      </c>
      <c r="C27" s="136">
        <v>979081111</v>
      </c>
      <c r="D27" s="106" t="s">
        <v>62</v>
      </c>
      <c r="E27" s="86" t="s">
        <v>64</v>
      </c>
      <c r="F27" s="98">
        <v>1.87</v>
      </c>
      <c r="G27" s="99">
        <v>0</v>
      </c>
      <c r="H27" s="89">
        <f t="shared" si="2"/>
        <v>0</v>
      </c>
      <c r="I27" s="124" t="s">
        <v>152</v>
      </c>
    </row>
    <row r="28" spans="1:9" x14ac:dyDescent="0.25">
      <c r="A28" s="85">
        <v>15</v>
      </c>
      <c r="B28" s="133" t="s">
        <v>44</v>
      </c>
      <c r="C28" s="136">
        <v>979081121</v>
      </c>
      <c r="D28" s="137" t="s">
        <v>63</v>
      </c>
      <c r="E28" s="86" t="s">
        <v>64</v>
      </c>
      <c r="F28" s="98">
        <f>F27*19</f>
        <v>35.53</v>
      </c>
      <c r="G28" s="99">
        <v>0</v>
      </c>
      <c r="H28" s="89">
        <f t="shared" si="2"/>
        <v>0</v>
      </c>
      <c r="I28" s="124" t="s">
        <v>152</v>
      </c>
    </row>
    <row r="29" spans="1:9" x14ac:dyDescent="0.25">
      <c r="A29" s="85">
        <v>16</v>
      </c>
      <c r="B29" s="133" t="s">
        <v>44</v>
      </c>
      <c r="C29" s="136">
        <v>979990101</v>
      </c>
      <c r="D29" s="106" t="s">
        <v>126</v>
      </c>
      <c r="E29" s="86" t="s">
        <v>64</v>
      </c>
      <c r="F29" s="98">
        <v>2.82</v>
      </c>
      <c r="G29" s="99">
        <v>0</v>
      </c>
      <c r="H29" s="89">
        <f t="shared" si="2"/>
        <v>0</v>
      </c>
      <c r="I29" s="124" t="s">
        <v>152</v>
      </c>
    </row>
    <row r="30" spans="1:9" ht="15.75" x14ac:dyDescent="0.3">
      <c r="A30" s="85"/>
      <c r="B30" s="133" t="s">
        <v>33</v>
      </c>
      <c r="C30" s="141" t="s">
        <v>42</v>
      </c>
      <c r="D30" s="142" t="s">
        <v>43</v>
      </c>
      <c r="E30" s="107"/>
      <c r="F30" s="83"/>
      <c r="G30" s="96"/>
      <c r="H30" s="84">
        <f>H31</f>
        <v>0</v>
      </c>
      <c r="I30" s="124"/>
    </row>
    <row r="31" spans="1:9" x14ac:dyDescent="0.25">
      <c r="A31" s="85">
        <v>17</v>
      </c>
      <c r="B31" s="133" t="s">
        <v>44</v>
      </c>
      <c r="C31" s="149">
        <v>999281105</v>
      </c>
      <c r="D31" s="150" t="s">
        <v>72</v>
      </c>
      <c r="E31" s="86" t="s">
        <v>64</v>
      </c>
      <c r="F31" s="111">
        <v>4.1500000000000004</v>
      </c>
      <c r="G31" s="473">
        <v>0</v>
      </c>
      <c r="H31" s="112">
        <f>F31*G31</f>
        <v>0</v>
      </c>
      <c r="I31" s="124" t="s">
        <v>152</v>
      </c>
    </row>
    <row r="32" spans="1:9" ht="18" x14ac:dyDescent="0.35">
      <c r="A32" s="85"/>
      <c r="B32" s="151" t="s">
        <v>33</v>
      </c>
      <c r="C32" s="152" t="s">
        <v>79</v>
      </c>
      <c r="D32" s="153" t="s">
        <v>80</v>
      </c>
      <c r="E32" s="76"/>
      <c r="F32" s="78"/>
      <c r="G32" s="78"/>
      <c r="H32" s="79">
        <f>H33+H39</f>
        <v>0</v>
      </c>
      <c r="I32" s="124"/>
    </row>
    <row r="33" spans="1:9" ht="15.75" x14ac:dyDescent="0.3">
      <c r="A33" s="85"/>
      <c r="B33" s="133" t="s">
        <v>33</v>
      </c>
      <c r="C33" s="141">
        <v>783</v>
      </c>
      <c r="D33" s="142" t="s">
        <v>108</v>
      </c>
      <c r="E33" s="107"/>
      <c r="F33" s="83"/>
      <c r="G33" s="96"/>
      <c r="H33" s="84">
        <f>SUM(H34:H38)</f>
        <v>0</v>
      </c>
      <c r="I33" s="124"/>
    </row>
    <row r="34" spans="1:9" x14ac:dyDescent="0.25">
      <c r="A34" s="85">
        <v>18</v>
      </c>
      <c r="B34" s="133" t="s">
        <v>44</v>
      </c>
      <c r="C34" s="155">
        <v>783801812</v>
      </c>
      <c r="D34" s="137" t="s">
        <v>109</v>
      </c>
      <c r="E34" s="85" t="s">
        <v>49</v>
      </c>
      <c r="F34" s="117">
        <f>29.25*4</f>
        <v>117</v>
      </c>
      <c r="G34" s="474">
        <v>0</v>
      </c>
      <c r="H34" s="117">
        <f>F34*G34</f>
        <v>0</v>
      </c>
      <c r="I34" s="124" t="s">
        <v>152</v>
      </c>
    </row>
    <row r="35" spans="1:9" x14ac:dyDescent="0.25">
      <c r="A35" s="85">
        <v>19</v>
      </c>
      <c r="B35" s="133" t="s">
        <v>44</v>
      </c>
      <c r="C35" s="155">
        <v>783101821</v>
      </c>
      <c r="D35" s="137" t="s">
        <v>115</v>
      </c>
      <c r="E35" s="85" t="s">
        <v>49</v>
      </c>
      <c r="F35" s="117">
        <v>0.96</v>
      </c>
      <c r="G35" s="474">
        <v>0</v>
      </c>
      <c r="H35" s="117">
        <f t="shared" ref="H35:H38" si="3">F35*G35</f>
        <v>0</v>
      </c>
      <c r="I35" s="124" t="s">
        <v>152</v>
      </c>
    </row>
    <row r="36" spans="1:9" ht="25.5" x14ac:dyDescent="0.25">
      <c r="A36" s="85">
        <v>20</v>
      </c>
      <c r="B36" s="133" t="s">
        <v>44</v>
      </c>
      <c r="C36" s="155">
        <v>783220010</v>
      </c>
      <c r="D36" s="158" t="s">
        <v>116</v>
      </c>
      <c r="E36" s="85" t="s">
        <v>49</v>
      </c>
      <c r="F36" s="117">
        <v>0.96</v>
      </c>
      <c r="G36" s="474">
        <v>0</v>
      </c>
      <c r="H36" s="117">
        <f t="shared" si="3"/>
        <v>0</v>
      </c>
      <c r="I36" s="124" t="s">
        <v>152</v>
      </c>
    </row>
    <row r="37" spans="1:9" ht="25.5" x14ac:dyDescent="0.25">
      <c r="A37" s="85">
        <v>21</v>
      </c>
      <c r="B37" s="133" t="s">
        <v>44</v>
      </c>
      <c r="C37" s="123">
        <v>783222100</v>
      </c>
      <c r="D37" s="154" t="s">
        <v>117</v>
      </c>
      <c r="E37" s="118" t="s">
        <v>49</v>
      </c>
      <c r="F37" s="116">
        <v>0.96</v>
      </c>
      <c r="G37" s="474">
        <v>0</v>
      </c>
      <c r="H37" s="117">
        <f t="shared" si="3"/>
        <v>0</v>
      </c>
      <c r="I37" s="124" t="s">
        <v>152</v>
      </c>
    </row>
    <row r="38" spans="1:9" x14ac:dyDescent="0.25">
      <c r="A38" s="85">
        <v>22</v>
      </c>
      <c r="B38" s="133" t="s">
        <v>44</v>
      </c>
      <c r="C38" s="123">
        <v>783766100</v>
      </c>
      <c r="D38" s="154" t="s">
        <v>118</v>
      </c>
      <c r="E38" s="118" t="s">
        <v>46</v>
      </c>
      <c r="F38" s="116">
        <v>2</v>
      </c>
      <c r="G38" s="474">
        <v>0</v>
      </c>
      <c r="H38" s="117">
        <f t="shared" si="3"/>
        <v>0</v>
      </c>
      <c r="I38" s="124" t="s">
        <v>152</v>
      </c>
    </row>
    <row r="39" spans="1:9" ht="15.75" x14ac:dyDescent="0.3">
      <c r="A39" s="85"/>
      <c r="B39" s="133" t="s">
        <v>33</v>
      </c>
      <c r="C39" s="141">
        <v>784</v>
      </c>
      <c r="D39" s="142" t="s">
        <v>110</v>
      </c>
      <c r="E39" s="107"/>
      <c r="F39" s="83"/>
      <c r="G39" s="96"/>
      <c r="H39" s="84">
        <f>SUM(H40:H43)</f>
        <v>0</v>
      </c>
      <c r="I39" s="124"/>
    </row>
    <row r="40" spans="1:9" x14ac:dyDescent="0.25">
      <c r="A40" s="85">
        <v>23</v>
      </c>
      <c r="B40" s="133" t="s">
        <v>44</v>
      </c>
      <c r="C40" s="123">
        <v>784402801</v>
      </c>
      <c r="D40" s="137" t="s">
        <v>111</v>
      </c>
      <c r="E40" s="118" t="s">
        <v>49</v>
      </c>
      <c r="F40" s="116">
        <f>(23.68*4)+97.52</f>
        <v>192.24</v>
      </c>
      <c r="G40" s="104">
        <v>0</v>
      </c>
      <c r="H40" s="117">
        <f>F40*G40</f>
        <v>0</v>
      </c>
      <c r="I40" s="124" t="s">
        <v>152</v>
      </c>
    </row>
    <row r="41" spans="1:9" x14ac:dyDescent="0.25">
      <c r="A41" s="85">
        <v>24</v>
      </c>
      <c r="B41" s="133" t="s">
        <v>44</v>
      </c>
      <c r="C41" s="143">
        <v>784011111</v>
      </c>
      <c r="D41" s="106" t="s">
        <v>112</v>
      </c>
      <c r="E41" s="118" t="s">
        <v>49</v>
      </c>
      <c r="F41" s="119">
        <v>396</v>
      </c>
      <c r="G41" s="99">
        <v>0</v>
      </c>
      <c r="H41" s="117">
        <f t="shared" ref="H41:H43" si="4">F41*G41</f>
        <v>0</v>
      </c>
      <c r="I41" s="124" t="s">
        <v>152</v>
      </c>
    </row>
    <row r="42" spans="1:9" ht="25.5" x14ac:dyDescent="0.25">
      <c r="A42" s="85">
        <v>25</v>
      </c>
      <c r="B42" s="133" t="s">
        <v>44</v>
      </c>
      <c r="C42" s="123">
        <v>784191101</v>
      </c>
      <c r="D42" s="158" t="s">
        <v>134</v>
      </c>
      <c r="E42" s="118" t="s">
        <v>49</v>
      </c>
      <c r="F42" s="116">
        <f>396-97.52</f>
        <v>298.48</v>
      </c>
      <c r="G42" s="104">
        <v>0</v>
      </c>
      <c r="H42" s="117">
        <f t="shared" si="4"/>
        <v>0</v>
      </c>
      <c r="I42" s="124" t="s">
        <v>152</v>
      </c>
    </row>
    <row r="43" spans="1:9" x14ac:dyDescent="0.25">
      <c r="A43" s="85">
        <v>26</v>
      </c>
      <c r="B43" s="133" t="s">
        <v>44</v>
      </c>
      <c r="C43" s="123">
        <v>784195112</v>
      </c>
      <c r="D43" s="106" t="s">
        <v>135</v>
      </c>
      <c r="E43" s="123" t="s">
        <v>49</v>
      </c>
      <c r="F43" s="362">
        <f>192.24+117</f>
        <v>309.24</v>
      </c>
      <c r="G43" s="360">
        <v>0</v>
      </c>
      <c r="H43" s="117">
        <f t="shared" si="4"/>
        <v>0</v>
      </c>
      <c r="I43" s="124" t="s">
        <v>152</v>
      </c>
    </row>
  </sheetData>
  <sheetProtection algorithmName="SHA-512" hashValue="Vw2qT9M6VW1XjiVZyDwdkZFtL7QyNw88788XHZju0nU9A9MRCWYVxh3FTtD2D8KV+rKpBRX83QRSfp1fHUCeLQ==" saltValue="jEmBetMFVLyMsokZ7V8Dgg==" spinCount="100000" sheet="1" objects="1" scenarios="1"/>
  <mergeCells count="4">
    <mergeCell ref="A1:I1"/>
    <mergeCell ref="B3:I3"/>
    <mergeCell ref="A8:C8"/>
    <mergeCell ref="B4:D4"/>
  </mergeCells>
  <pageMargins left="0.7" right="0.7" top="0.78740157499999996" bottom="0.78740157499999996" header="0.3" footer="0.3"/>
  <pageSetup paperSize="9" fitToHeight="0" orientation="landscape" r:id="rId1"/>
  <rowBreaks count="1" manualBreakCount="1">
    <brk id="29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4"/>
  <sheetViews>
    <sheetView view="pageBreakPreview" zoomScale="130" zoomScaleNormal="70" zoomScaleSheetLayoutView="130" workbookViewId="0">
      <selection activeCell="I28" sqref="I28"/>
    </sheetView>
  </sheetViews>
  <sheetFormatPr defaultRowHeight="15" x14ac:dyDescent="0.25"/>
  <cols>
    <col min="9" max="9" width="13.140625" bestFit="1" customWidth="1"/>
    <col min="12" max="12" width="12" customWidth="1"/>
  </cols>
  <sheetData>
    <row r="1" spans="1:13" ht="21" x14ac:dyDescent="0.25">
      <c r="A1" s="373" t="s">
        <v>18</v>
      </c>
      <c r="B1" s="374"/>
      <c r="C1" s="375"/>
      <c r="D1" s="375"/>
      <c r="E1" s="375"/>
      <c r="F1" s="375"/>
      <c r="G1" s="375"/>
      <c r="H1" s="375"/>
      <c r="I1" s="375"/>
      <c r="J1" s="375"/>
      <c r="K1" s="2"/>
      <c r="L1" s="2"/>
      <c r="M1" s="3"/>
    </row>
    <row r="2" spans="1:13" x14ac:dyDescent="0.25">
      <c r="A2" s="6"/>
      <c r="B2" s="321"/>
      <c r="C2" s="321"/>
      <c r="D2" s="321"/>
      <c r="E2" s="321"/>
      <c r="F2" s="321"/>
      <c r="G2" s="321"/>
      <c r="H2" s="321"/>
      <c r="I2" s="321"/>
      <c r="J2" s="321"/>
      <c r="K2" s="318"/>
      <c r="L2" s="318"/>
      <c r="M2" s="319"/>
    </row>
    <row r="3" spans="1:13" ht="18" customHeight="1" x14ac:dyDescent="0.35">
      <c r="A3" s="9" t="s">
        <v>0</v>
      </c>
      <c r="B3" s="18" t="s">
        <v>125</v>
      </c>
      <c r="C3" s="318"/>
      <c r="D3" s="318"/>
      <c r="E3" s="15"/>
      <c r="F3" s="16"/>
      <c r="G3" s="16"/>
      <c r="H3" s="16"/>
      <c r="I3" s="16"/>
      <c r="J3" s="16"/>
      <c r="K3" s="16"/>
      <c r="L3" s="16"/>
      <c r="M3" s="17"/>
    </row>
    <row r="4" spans="1:13" x14ac:dyDescent="0.25">
      <c r="A4" s="10" t="s">
        <v>2</v>
      </c>
      <c r="B4" s="551" t="s">
        <v>336</v>
      </c>
      <c r="C4" s="551"/>
      <c r="D4" s="551"/>
      <c r="E4" s="317"/>
      <c r="F4" s="318"/>
      <c r="G4" s="318"/>
      <c r="H4" s="318"/>
      <c r="I4" s="318"/>
      <c r="J4" s="318"/>
      <c r="K4" s="4" t="s">
        <v>3</v>
      </c>
      <c r="L4" s="5">
        <v>43305</v>
      </c>
      <c r="M4" s="319"/>
    </row>
    <row r="5" spans="1:13" ht="18" x14ac:dyDescent="0.25">
      <c r="A5" s="10" t="s">
        <v>19</v>
      </c>
      <c r="B5" s="21" t="s">
        <v>337</v>
      </c>
      <c r="C5" s="321"/>
      <c r="D5" s="321"/>
      <c r="E5" s="21"/>
      <c r="F5" s="321"/>
      <c r="G5" s="321"/>
      <c r="H5" s="321"/>
      <c r="I5" s="321"/>
      <c r="J5" s="321"/>
      <c r="K5" s="318"/>
      <c r="L5" s="318"/>
      <c r="M5" s="319"/>
    </row>
    <row r="6" spans="1:13" ht="18" x14ac:dyDescent="0.25">
      <c r="A6" s="6"/>
      <c r="B6" s="321"/>
      <c r="C6" s="321"/>
      <c r="D6" s="552"/>
      <c r="E6" s="553"/>
      <c r="F6" s="553"/>
      <c r="G6" s="553"/>
      <c r="H6" s="321"/>
      <c r="I6" s="321"/>
      <c r="J6" s="321"/>
      <c r="K6" s="318"/>
      <c r="L6" s="318"/>
      <c r="M6" s="319"/>
    </row>
    <row r="7" spans="1:13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376"/>
      <c r="L7" s="376"/>
      <c r="M7" s="377"/>
    </row>
    <row r="8" spans="1:13" x14ac:dyDescent="0.25">
      <c r="A8" s="367"/>
      <c r="B8" s="368" t="s">
        <v>20</v>
      </c>
      <c r="C8" s="369"/>
      <c r="D8" s="369"/>
      <c r="E8" s="369"/>
      <c r="F8" s="369"/>
      <c r="G8" s="369"/>
      <c r="H8" s="369"/>
      <c r="I8" s="370" t="s">
        <v>21</v>
      </c>
      <c r="J8" s="369"/>
      <c r="K8" s="371"/>
      <c r="L8" s="371"/>
      <c r="M8" s="372"/>
    </row>
    <row r="9" spans="1:13" x14ac:dyDescent="0.25">
      <c r="A9" s="196"/>
      <c r="B9" s="326"/>
      <c r="C9" s="326"/>
      <c r="D9" s="326"/>
      <c r="E9" s="326"/>
      <c r="F9" s="326"/>
      <c r="G9" s="326"/>
      <c r="H9" s="326"/>
      <c r="I9" s="326"/>
      <c r="J9" s="326"/>
      <c r="K9" s="327"/>
      <c r="L9" s="327"/>
      <c r="M9" s="328"/>
    </row>
    <row r="10" spans="1:13" ht="18" x14ac:dyDescent="0.25">
      <c r="A10" s="196"/>
      <c r="B10" s="197" t="s">
        <v>22</v>
      </c>
      <c r="C10" s="326"/>
      <c r="D10" s="326"/>
      <c r="E10" s="326"/>
      <c r="F10" s="326"/>
      <c r="G10" s="326"/>
      <c r="H10" s="326"/>
      <c r="I10" s="198">
        <f>I11+I17</f>
        <v>0</v>
      </c>
      <c r="J10" s="326"/>
      <c r="K10" s="327"/>
      <c r="L10" s="327"/>
      <c r="M10" s="328"/>
    </row>
    <row r="11" spans="1:13" ht="18" x14ac:dyDescent="0.25">
      <c r="A11" s="556" t="s">
        <v>23</v>
      </c>
      <c r="B11" s="557"/>
      <c r="C11" s="557"/>
      <c r="D11" s="557"/>
      <c r="E11" s="199"/>
      <c r="F11" s="199"/>
      <c r="G11" s="199"/>
      <c r="H11" s="199"/>
      <c r="I11" s="200">
        <f>SUM(I12:I16)</f>
        <v>0</v>
      </c>
      <c r="J11" s="199"/>
      <c r="K11" s="327"/>
      <c r="L11" s="327"/>
      <c r="M11" s="328"/>
    </row>
    <row r="12" spans="1:13" x14ac:dyDescent="0.25">
      <c r="A12" s="554" t="str">
        <f>Šatny!D11</f>
        <v>Úpravy povrchů, podlahy a osazování výplní</v>
      </c>
      <c r="B12" s="555"/>
      <c r="C12" s="555"/>
      <c r="D12" s="555"/>
      <c r="E12" s="555"/>
      <c r="F12" s="201"/>
      <c r="G12" s="201"/>
      <c r="H12" s="201"/>
      <c r="I12" s="202">
        <f>WC!H11</f>
        <v>0</v>
      </c>
      <c r="J12" s="201"/>
      <c r="K12" s="327"/>
      <c r="L12" s="327"/>
      <c r="M12" s="328"/>
    </row>
    <row r="13" spans="1:13" x14ac:dyDescent="0.25">
      <c r="A13" s="554" t="str">
        <f>Šatny!D17</f>
        <v>Lešení lehké pomocné</v>
      </c>
      <c r="B13" s="555"/>
      <c r="C13" s="555"/>
      <c r="D13" s="555"/>
      <c r="E13" s="201"/>
      <c r="F13" s="201"/>
      <c r="G13" s="201"/>
      <c r="H13" s="201"/>
      <c r="I13" s="202">
        <f>WC!H17</f>
        <v>0</v>
      </c>
      <c r="J13" s="201"/>
      <c r="K13" s="327"/>
      <c r="L13" s="327"/>
      <c r="M13" s="328"/>
    </row>
    <row r="14" spans="1:13" x14ac:dyDescent="0.25">
      <c r="A14" s="207" t="str">
        <f>Sprchy!D21</f>
        <v>Ostatní konstrukce a práce-bourání</v>
      </c>
      <c r="B14" s="201"/>
      <c r="C14" s="201"/>
      <c r="D14" s="201"/>
      <c r="E14" s="201"/>
      <c r="F14" s="201"/>
      <c r="G14" s="201"/>
      <c r="H14" s="201"/>
      <c r="I14" s="202">
        <f>WC!H19</f>
        <v>0</v>
      </c>
      <c r="J14" s="201"/>
      <c r="K14" s="327"/>
      <c r="L14" s="327"/>
      <c r="M14" s="328"/>
    </row>
    <row r="15" spans="1:13" x14ac:dyDescent="0.25">
      <c r="A15" s="554" t="str">
        <f>Sprchy!D27</f>
        <v>Přesun sutě</v>
      </c>
      <c r="B15" s="555"/>
      <c r="C15" s="555"/>
      <c r="D15" s="201"/>
      <c r="E15" s="201"/>
      <c r="F15" s="201"/>
      <c r="G15" s="201"/>
      <c r="H15" s="201"/>
      <c r="I15" s="202">
        <f>WC!H27</f>
        <v>0</v>
      </c>
      <c r="J15" s="201"/>
      <c r="K15" s="327"/>
      <c r="L15" s="327"/>
      <c r="M15" s="328"/>
    </row>
    <row r="16" spans="1:13" x14ac:dyDescent="0.25">
      <c r="A16" s="324" t="str">
        <f>Sprchy!D34</f>
        <v>Přesun hmot</v>
      </c>
      <c r="B16" s="325"/>
      <c r="C16" s="325"/>
      <c r="D16" s="201"/>
      <c r="E16" s="201"/>
      <c r="F16" s="201"/>
      <c r="G16" s="201"/>
      <c r="H16" s="201"/>
      <c r="I16" s="202">
        <f>WC!H35</f>
        <v>0</v>
      </c>
      <c r="J16" s="201"/>
      <c r="K16" s="327"/>
      <c r="L16" s="327"/>
      <c r="M16" s="328"/>
    </row>
    <row r="17" spans="1:13" ht="18" x14ac:dyDescent="0.25">
      <c r="A17" s="322" t="str">
        <f>Sprchy!D36</f>
        <v>Práce a dodávky PSV</v>
      </c>
      <c r="B17" s="199"/>
      <c r="C17" s="323"/>
      <c r="D17" s="199"/>
      <c r="E17" s="199"/>
      <c r="F17" s="199"/>
      <c r="G17" s="199"/>
      <c r="H17" s="199"/>
      <c r="I17" s="200">
        <f>SUM(I18:I24)</f>
        <v>0</v>
      </c>
      <c r="J17" s="199"/>
      <c r="K17" s="327"/>
      <c r="L17" s="327"/>
      <c r="M17" s="328"/>
    </row>
    <row r="18" spans="1:13" x14ac:dyDescent="0.25">
      <c r="A18" s="324" t="str">
        <f>WC!D38</f>
        <v>Izolace proti vodě, vlhkosti</v>
      </c>
      <c r="B18" s="201"/>
      <c r="C18" s="325"/>
      <c r="D18" s="201"/>
      <c r="E18" s="201"/>
      <c r="F18" s="201"/>
      <c r="G18" s="201"/>
      <c r="H18" s="201"/>
      <c r="I18" s="202">
        <f>WC!H38</f>
        <v>0</v>
      </c>
      <c r="J18" s="201"/>
      <c r="K18" s="327"/>
      <c r="L18" s="327"/>
      <c r="M18" s="328"/>
    </row>
    <row r="19" spans="1:13" x14ac:dyDescent="0.25">
      <c r="A19" s="324" t="str">
        <f>WC!D46</f>
        <v>Konstrukce suché výstavby</v>
      </c>
      <c r="B19" s="201"/>
      <c r="C19" s="325"/>
      <c r="D19" s="201"/>
      <c r="E19" s="201"/>
      <c r="F19" s="201"/>
      <c r="G19" s="201"/>
      <c r="H19" s="201"/>
      <c r="I19" s="202">
        <f>WC!H46</f>
        <v>0</v>
      </c>
      <c r="J19" s="201"/>
      <c r="K19" s="327"/>
      <c r="L19" s="327"/>
      <c r="M19" s="328"/>
    </row>
    <row r="20" spans="1:13" x14ac:dyDescent="0.25">
      <c r="A20" s="324" t="str">
        <f>WC!D50</f>
        <v>Konstrukce truhlářské</v>
      </c>
      <c r="B20" s="326"/>
      <c r="C20" s="326"/>
      <c r="D20" s="326"/>
      <c r="E20" s="326"/>
      <c r="F20" s="326"/>
      <c r="G20" s="326"/>
      <c r="H20" s="326"/>
      <c r="I20" s="202">
        <f>WC!H50</f>
        <v>0</v>
      </c>
      <c r="J20" s="326"/>
      <c r="K20" s="327"/>
      <c r="L20" s="327"/>
      <c r="M20" s="328"/>
    </row>
    <row r="21" spans="1:13" x14ac:dyDescent="0.25">
      <c r="A21" s="324" t="str">
        <f>WC!D52</f>
        <v>Podlahy z dlaždic</v>
      </c>
      <c r="B21" s="327"/>
      <c r="C21" s="327"/>
      <c r="D21" s="327"/>
      <c r="E21" s="327"/>
      <c r="F21" s="327"/>
      <c r="G21" s="327"/>
      <c r="H21" s="327"/>
      <c r="I21" s="202">
        <f>WC!H52</f>
        <v>0</v>
      </c>
      <c r="J21" s="327"/>
      <c r="K21" s="327"/>
      <c r="L21" s="327"/>
      <c r="M21" s="328"/>
    </row>
    <row r="22" spans="1:13" x14ac:dyDescent="0.25">
      <c r="A22" s="324" t="str">
        <f>WC!D59</f>
        <v>Obklady keramické</v>
      </c>
      <c r="B22" s="325"/>
      <c r="C22" s="325"/>
      <c r="D22" s="201"/>
      <c r="E22" s="201"/>
      <c r="F22" s="201"/>
      <c r="G22" s="201"/>
      <c r="H22" s="201"/>
      <c r="I22" s="202">
        <f>WC!H59</f>
        <v>0</v>
      </c>
      <c r="J22" s="201"/>
      <c r="K22" s="327"/>
      <c r="L22" s="327"/>
      <c r="M22" s="328"/>
    </row>
    <row r="23" spans="1:13" ht="18" x14ac:dyDescent="0.25">
      <c r="A23" s="324" t="str">
        <f>WC!D67</f>
        <v>Nátěry</v>
      </c>
      <c r="B23" s="199"/>
      <c r="C23" s="323"/>
      <c r="D23" s="199"/>
      <c r="E23" s="199"/>
      <c r="F23" s="199"/>
      <c r="G23" s="199"/>
      <c r="H23" s="199"/>
      <c r="I23" s="202">
        <f>WC!H67</f>
        <v>0</v>
      </c>
      <c r="J23" s="199"/>
      <c r="K23" s="327"/>
      <c r="L23" s="327"/>
      <c r="M23" s="328"/>
    </row>
    <row r="24" spans="1:13" x14ac:dyDescent="0.25">
      <c r="A24" s="208" t="str">
        <f>WC!D72</f>
        <v>Malby</v>
      </c>
      <c r="B24" s="209"/>
      <c r="C24" s="210"/>
      <c r="D24" s="209"/>
      <c r="E24" s="209"/>
      <c r="F24" s="209"/>
      <c r="G24" s="209"/>
      <c r="H24" s="209"/>
      <c r="I24" s="211">
        <f>WC!H72</f>
        <v>0</v>
      </c>
      <c r="J24" s="209"/>
      <c r="K24" s="212"/>
      <c r="L24" s="212"/>
      <c r="M24" s="213"/>
    </row>
    <row r="25" spans="1:13" x14ac:dyDescent="0.25">
      <c r="A25" s="47"/>
      <c r="B25" s="12"/>
      <c r="C25" s="47"/>
      <c r="D25" s="12"/>
      <c r="E25" s="12"/>
      <c r="F25" s="12"/>
      <c r="G25" s="12"/>
      <c r="H25" s="12"/>
      <c r="I25" s="50"/>
      <c r="J25" s="12"/>
      <c r="K25" s="48"/>
      <c r="L25" s="48"/>
      <c r="M25" s="48"/>
    </row>
    <row r="26" spans="1:13" x14ac:dyDescent="0.25">
      <c r="A26" s="47"/>
      <c r="B26" s="12"/>
      <c r="C26" s="47"/>
      <c r="D26" s="12"/>
      <c r="E26" s="12"/>
      <c r="F26" s="12"/>
      <c r="G26" s="12"/>
      <c r="H26" s="12"/>
      <c r="I26" s="50"/>
      <c r="J26" s="12"/>
      <c r="K26" s="48"/>
      <c r="L26" s="48"/>
      <c r="M26" s="48"/>
    </row>
    <row r="27" spans="1:13" x14ac:dyDescent="0.25">
      <c r="A27" s="47"/>
      <c r="B27" s="12"/>
      <c r="C27" s="47"/>
      <c r="D27" s="12"/>
      <c r="E27" s="12"/>
      <c r="F27" s="12"/>
      <c r="G27" s="12"/>
      <c r="H27" s="12"/>
      <c r="I27" s="50"/>
      <c r="J27" s="12"/>
      <c r="K27" s="48"/>
      <c r="L27" s="48"/>
      <c r="M27" s="48"/>
    </row>
    <row r="28" spans="1:13" x14ac:dyDescent="0.25">
      <c r="A28" s="47"/>
      <c r="B28" s="12"/>
      <c r="C28" s="47"/>
      <c r="D28" s="12"/>
      <c r="E28" s="12"/>
      <c r="F28" s="12"/>
      <c r="G28" s="12"/>
      <c r="H28" s="12"/>
      <c r="I28" s="50"/>
      <c r="J28" s="12"/>
      <c r="K28" s="48"/>
      <c r="L28" s="48"/>
      <c r="M28" s="48"/>
    </row>
    <row r="29" spans="1:13" x14ac:dyDescent="0.25">
      <c r="A29" s="47"/>
      <c r="B29" s="12"/>
      <c r="C29" s="47"/>
      <c r="D29" s="12"/>
      <c r="E29" s="12"/>
      <c r="F29" s="12"/>
      <c r="G29" s="12"/>
      <c r="H29" s="12"/>
      <c r="I29" s="50"/>
      <c r="J29" s="12"/>
      <c r="K29" s="48"/>
      <c r="L29" s="48"/>
      <c r="M29" s="48"/>
    </row>
    <row r="30" spans="1:13" x14ac:dyDescent="0.25">
      <c r="A30" s="47"/>
      <c r="B30" s="12"/>
      <c r="C30" s="47"/>
      <c r="D30" s="12"/>
      <c r="E30" s="12"/>
      <c r="F30" s="12"/>
      <c r="G30" s="12"/>
      <c r="H30" s="12"/>
      <c r="I30" s="50"/>
      <c r="J30" s="12"/>
      <c r="K30" s="48"/>
      <c r="L30" s="48"/>
      <c r="M30" s="48"/>
    </row>
    <row r="31" spans="1:13" x14ac:dyDescent="0.25">
      <c r="A31" s="47"/>
      <c r="B31" s="12"/>
      <c r="C31" s="47"/>
      <c r="D31" s="12"/>
      <c r="E31" s="12"/>
      <c r="F31" s="12"/>
      <c r="G31" s="12"/>
      <c r="H31" s="12"/>
      <c r="I31" s="50"/>
      <c r="J31" s="12"/>
      <c r="K31" s="48"/>
      <c r="L31" s="48"/>
      <c r="M31" s="48"/>
    </row>
    <row r="32" spans="1:13" x14ac:dyDescent="0.25">
      <c r="A32" s="47"/>
      <c r="B32" s="12"/>
      <c r="C32" s="47"/>
      <c r="D32" s="12"/>
      <c r="E32" s="12"/>
      <c r="F32" s="12"/>
      <c r="G32" s="12"/>
      <c r="H32" s="12"/>
      <c r="I32" s="50"/>
      <c r="J32" s="12"/>
      <c r="K32" s="48"/>
      <c r="L32" s="48"/>
      <c r="M32" s="48"/>
    </row>
    <row r="33" spans="1:13" ht="18" x14ac:dyDescent="0.25">
      <c r="A33" s="47"/>
      <c r="B33" s="12"/>
      <c r="C33" s="47"/>
      <c r="D33" s="12"/>
      <c r="E33" s="12"/>
      <c r="F33" s="12"/>
      <c r="G33" s="12"/>
      <c r="H33" s="12"/>
      <c r="I33" s="50"/>
      <c r="J33" s="11"/>
      <c r="K33" s="48"/>
      <c r="L33" s="48"/>
      <c r="M33" s="48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8"/>
      <c r="L34" s="48"/>
      <c r="M34" s="48"/>
    </row>
  </sheetData>
  <sheetProtection algorithmName="SHA-512" hashValue="tE021IoHMTXD5WjqOf/ffVYoqoOvpwuXpfDuD64a9sn3fV1MhREaI80WtKWFYgj89dladja54Fpn5J0ODtRyxw==" saltValue="USg++hSRh3CmKEW2TCBvAw==" spinCount="100000" sheet="1" objects="1" scenarios="1"/>
  <mergeCells count="6">
    <mergeCell ref="A15:C15"/>
    <mergeCell ref="D6:G6"/>
    <mergeCell ref="B4:D4"/>
    <mergeCell ref="A11:D11"/>
    <mergeCell ref="A12:E12"/>
    <mergeCell ref="A13:D13"/>
  </mergeCells>
  <pageMargins left="0.7" right="0.7" top="0.78740157499999996" bottom="0.78740157499999996" header="0.3" footer="0.3"/>
  <pageSetup paperSize="9" scale="6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76"/>
  <sheetViews>
    <sheetView view="pageBreakPreview" topLeftCell="A62" zoomScale="130" zoomScaleNormal="100" zoomScaleSheetLayoutView="130" workbookViewId="0">
      <selection activeCell="F86" sqref="F86"/>
    </sheetView>
  </sheetViews>
  <sheetFormatPr defaultRowHeight="15" x14ac:dyDescent="0.25"/>
  <cols>
    <col min="2" max="2" width="9.140625" style="56"/>
    <col min="3" max="3" width="10.85546875" style="34" customWidth="1"/>
    <col min="4" max="4" width="42.140625" style="71" customWidth="1"/>
    <col min="5" max="5" width="9.140625" style="34"/>
    <col min="6" max="7" width="9.140625" style="30"/>
    <col min="8" max="8" width="13.7109375" style="33" customWidth="1"/>
    <col min="9" max="9" width="9.140625" style="57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66"/>
    </row>
    <row r="2" spans="1:10" x14ac:dyDescent="0.25">
      <c r="A2" s="14"/>
      <c r="B2" s="55"/>
      <c r="C2" s="35"/>
      <c r="D2" s="70"/>
      <c r="E2" s="35"/>
      <c r="F2" s="28"/>
      <c r="G2" s="28"/>
      <c r="H2" s="40"/>
      <c r="I2" s="74"/>
      <c r="J2" s="66"/>
    </row>
    <row r="3" spans="1:10" ht="18" customHeight="1" x14ac:dyDescent="0.25">
      <c r="A3" s="19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16"/>
    </row>
    <row r="4" spans="1:10" x14ac:dyDescent="0.25">
      <c r="A4" s="20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73">
        <v>43305</v>
      </c>
      <c r="J4" s="66"/>
    </row>
    <row r="5" spans="1:10" ht="18" x14ac:dyDescent="0.25">
      <c r="A5" s="20" t="s">
        <v>19</v>
      </c>
      <c r="B5" s="562" t="s">
        <v>335</v>
      </c>
      <c r="C5" s="562"/>
      <c r="D5" s="70"/>
      <c r="E5" s="35"/>
      <c r="F5" s="28"/>
      <c r="G5" s="28"/>
      <c r="H5" s="40"/>
      <c r="I5" s="74"/>
      <c r="J5" s="66"/>
    </row>
    <row r="6" spans="1:10" x14ac:dyDescent="0.25">
      <c r="A6" s="168"/>
      <c r="B6" s="169"/>
      <c r="C6" s="36"/>
      <c r="D6" s="65"/>
      <c r="E6" s="36"/>
      <c r="F6" s="29"/>
      <c r="G6" s="29"/>
      <c r="H6" s="40"/>
      <c r="I6" s="74"/>
    </row>
    <row r="7" spans="1:10" ht="30" customHeight="1" x14ac:dyDescent="0.25">
      <c r="A7" s="170" t="s">
        <v>25</v>
      </c>
      <c r="B7" s="24" t="s">
        <v>26</v>
      </c>
      <c r="C7" s="25" t="s">
        <v>27</v>
      </c>
      <c r="D7" s="25" t="s">
        <v>28</v>
      </c>
      <c r="E7" s="25" t="s">
        <v>29</v>
      </c>
      <c r="F7" s="31" t="s">
        <v>30</v>
      </c>
      <c r="G7" s="27" t="s">
        <v>31</v>
      </c>
      <c r="H7" s="31" t="s">
        <v>21</v>
      </c>
      <c r="I7" s="60" t="s">
        <v>32</v>
      </c>
    </row>
    <row r="8" spans="1:10" ht="18" x14ac:dyDescent="0.25">
      <c r="A8" s="171" t="s">
        <v>22</v>
      </c>
      <c r="B8" s="172"/>
      <c r="C8" s="61"/>
      <c r="D8" s="173"/>
      <c r="E8" s="61"/>
      <c r="F8" s="63"/>
      <c r="G8" s="63"/>
      <c r="H8" s="64">
        <f>H10+H37</f>
        <v>0</v>
      </c>
      <c r="I8" s="74"/>
    </row>
    <row r="9" spans="1:10" x14ac:dyDescent="0.25">
      <c r="A9" s="168"/>
      <c r="B9" s="169"/>
      <c r="C9" s="36"/>
      <c r="D9" s="65"/>
      <c r="E9" s="36"/>
      <c r="F9" s="29"/>
      <c r="G9" s="29"/>
      <c r="H9" s="40"/>
      <c r="I9" s="74"/>
    </row>
    <row r="10" spans="1:10" ht="18" x14ac:dyDescent="0.35">
      <c r="A10" s="226"/>
      <c r="B10" s="76" t="s">
        <v>33</v>
      </c>
      <c r="C10" s="76" t="s">
        <v>34</v>
      </c>
      <c r="D10" s="153" t="s">
        <v>35</v>
      </c>
      <c r="E10" s="76"/>
      <c r="F10" s="78"/>
      <c r="G10" s="78"/>
      <c r="H10" s="79">
        <f>H11+H17+H19+H27+H35</f>
        <v>0</v>
      </c>
      <c r="I10" s="225"/>
    </row>
    <row r="11" spans="1:10" ht="15.75" x14ac:dyDescent="0.3">
      <c r="A11" s="226"/>
      <c r="B11" s="80" t="s">
        <v>33</v>
      </c>
      <c r="C11" s="81" t="s">
        <v>36</v>
      </c>
      <c r="D11" s="142" t="s">
        <v>37</v>
      </c>
      <c r="E11" s="81"/>
      <c r="F11" s="83"/>
      <c r="G11" s="83"/>
      <c r="H11" s="84">
        <f>SUM(H12:H16)</f>
        <v>0</v>
      </c>
      <c r="I11" s="276"/>
    </row>
    <row r="12" spans="1:10" ht="15.75" x14ac:dyDescent="0.3">
      <c r="A12" s="302">
        <v>1</v>
      </c>
      <c r="B12" s="80" t="s">
        <v>44</v>
      </c>
      <c r="C12" s="86">
        <v>784011111</v>
      </c>
      <c r="D12" s="138" t="s">
        <v>68</v>
      </c>
      <c r="E12" s="88" t="s">
        <v>49</v>
      </c>
      <c r="F12" s="89">
        <f>23.06*2</f>
        <v>46.12</v>
      </c>
      <c r="G12" s="104">
        <v>0</v>
      </c>
      <c r="H12" s="89">
        <f t="shared" ref="H12:H16" si="0">F12*G12</f>
        <v>0</v>
      </c>
      <c r="I12" s="276" t="s">
        <v>152</v>
      </c>
    </row>
    <row r="13" spans="1:10" ht="26.25" x14ac:dyDescent="0.25">
      <c r="A13" s="302">
        <v>2</v>
      </c>
      <c r="B13" s="93" t="s">
        <v>44</v>
      </c>
      <c r="C13" s="88">
        <v>319201311</v>
      </c>
      <c r="D13" s="160" t="s">
        <v>144</v>
      </c>
      <c r="E13" s="88" t="s">
        <v>49</v>
      </c>
      <c r="F13" s="89">
        <f>68.65*2</f>
        <v>137.30000000000001</v>
      </c>
      <c r="G13" s="104">
        <v>0</v>
      </c>
      <c r="H13" s="89">
        <f t="shared" si="0"/>
        <v>0</v>
      </c>
      <c r="I13" s="276" t="s">
        <v>152</v>
      </c>
    </row>
    <row r="14" spans="1:10" ht="15.75" x14ac:dyDescent="0.3">
      <c r="A14" s="302">
        <v>3</v>
      </c>
      <c r="B14" s="80" t="s">
        <v>44</v>
      </c>
      <c r="C14" s="86">
        <v>611471411</v>
      </c>
      <c r="D14" s="106" t="s">
        <v>69</v>
      </c>
      <c r="E14" s="88" t="s">
        <v>49</v>
      </c>
      <c r="F14" s="89">
        <f>23.06*2</f>
        <v>46.12</v>
      </c>
      <c r="G14" s="104">
        <v>0</v>
      </c>
      <c r="H14" s="89">
        <f t="shared" si="0"/>
        <v>0</v>
      </c>
      <c r="I14" s="276" t="s">
        <v>152</v>
      </c>
    </row>
    <row r="15" spans="1:10" ht="15.75" x14ac:dyDescent="0.3">
      <c r="A15" s="302">
        <v>4</v>
      </c>
      <c r="B15" s="80" t="s">
        <v>44</v>
      </c>
      <c r="C15" s="86">
        <v>612471411</v>
      </c>
      <c r="D15" s="106" t="s">
        <v>70</v>
      </c>
      <c r="E15" s="88" t="s">
        <v>49</v>
      </c>
      <c r="F15" s="89">
        <f>39.16*2</f>
        <v>78.319999999999993</v>
      </c>
      <c r="G15" s="104">
        <v>0</v>
      </c>
      <c r="H15" s="89">
        <f t="shared" si="0"/>
        <v>0</v>
      </c>
      <c r="I15" s="276" t="s">
        <v>152</v>
      </c>
    </row>
    <row r="16" spans="1:10" ht="15.75" x14ac:dyDescent="0.3">
      <c r="A16" s="302">
        <v>5</v>
      </c>
      <c r="B16" s="80" t="s">
        <v>44</v>
      </c>
      <c r="C16" s="86">
        <v>631320022</v>
      </c>
      <c r="D16" s="106" t="s">
        <v>82</v>
      </c>
      <c r="E16" s="88" t="s">
        <v>49</v>
      </c>
      <c r="F16" s="89">
        <v>4.62</v>
      </c>
      <c r="G16" s="104">
        <v>0</v>
      </c>
      <c r="H16" s="89">
        <f t="shared" si="0"/>
        <v>0</v>
      </c>
      <c r="I16" s="276" t="s">
        <v>152</v>
      </c>
    </row>
    <row r="17" spans="1:9" ht="15.75" x14ac:dyDescent="0.3">
      <c r="A17" s="302"/>
      <c r="B17" s="80" t="s">
        <v>33</v>
      </c>
      <c r="C17" s="81">
        <v>94</v>
      </c>
      <c r="D17" s="142" t="s">
        <v>71</v>
      </c>
      <c r="E17" s="81"/>
      <c r="F17" s="83"/>
      <c r="G17" s="96"/>
      <c r="H17" s="84">
        <f>H18</f>
        <v>0</v>
      </c>
      <c r="I17" s="276"/>
    </row>
    <row r="18" spans="1:9" ht="15.75" x14ac:dyDescent="0.3">
      <c r="A18" s="302">
        <v>6</v>
      </c>
      <c r="B18" s="80" t="s">
        <v>44</v>
      </c>
      <c r="C18" s="86">
        <v>941955002</v>
      </c>
      <c r="D18" s="106" t="s">
        <v>124</v>
      </c>
      <c r="E18" s="88" t="s">
        <v>49</v>
      </c>
      <c r="F18" s="89">
        <v>8</v>
      </c>
      <c r="G18" s="104">
        <v>0</v>
      </c>
      <c r="H18" s="89">
        <f>G18*F18</f>
        <v>0</v>
      </c>
      <c r="I18" s="276" t="s">
        <v>152</v>
      </c>
    </row>
    <row r="19" spans="1:9" ht="15.75" x14ac:dyDescent="0.3">
      <c r="A19" s="302"/>
      <c r="B19" s="80" t="s">
        <v>33</v>
      </c>
      <c r="C19" s="81" t="s">
        <v>38</v>
      </c>
      <c r="D19" s="142" t="s">
        <v>39</v>
      </c>
      <c r="E19" s="81"/>
      <c r="F19" s="83"/>
      <c r="G19" s="96"/>
      <c r="H19" s="84">
        <f>SUM(H20:H26)</f>
        <v>0</v>
      </c>
      <c r="I19" s="276"/>
    </row>
    <row r="20" spans="1:9" ht="15.75" x14ac:dyDescent="0.3">
      <c r="A20" s="302">
        <v>7</v>
      </c>
      <c r="B20" s="80" t="s">
        <v>44</v>
      </c>
      <c r="C20" s="97">
        <v>968061125</v>
      </c>
      <c r="D20" s="140" t="s">
        <v>45</v>
      </c>
      <c r="E20" s="86" t="s">
        <v>46</v>
      </c>
      <c r="F20" s="98">
        <v>8</v>
      </c>
      <c r="G20" s="99">
        <v>0</v>
      </c>
      <c r="H20" s="89">
        <f>F20*G20</f>
        <v>0</v>
      </c>
      <c r="I20" s="276" t="s">
        <v>152</v>
      </c>
    </row>
    <row r="21" spans="1:9" ht="15.75" x14ac:dyDescent="0.3">
      <c r="A21" s="302">
        <v>8</v>
      </c>
      <c r="B21" s="80" t="s">
        <v>44</v>
      </c>
      <c r="C21" s="97">
        <v>767132811</v>
      </c>
      <c r="D21" s="146" t="s">
        <v>137</v>
      </c>
      <c r="E21" s="86" t="s">
        <v>49</v>
      </c>
      <c r="F21" s="98">
        <v>24.1</v>
      </c>
      <c r="G21" s="99">
        <v>0</v>
      </c>
      <c r="H21" s="89">
        <f t="shared" ref="H21:H26" si="1">F21*G21</f>
        <v>0</v>
      </c>
      <c r="I21" s="276" t="s">
        <v>152</v>
      </c>
    </row>
    <row r="22" spans="1:9" ht="15.75" x14ac:dyDescent="0.3">
      <c r="A22" s="302">
        <v>9</v>
      </c>
      <c r="B22" s="80" t="s">
        <v>44</v>
      </c>
      <c r="C22" s="100" t="s">
        <v>47</v>
      </c>
      <c r="D22" s="137" t="s">
        <v>48</v>
      </c>
      <c r="E22" s="101" t="s">
        <v>49</v>
      </c>
      <c r="F22" s="98">
        <v>46.12</v>
      </c>
      <c r="G22" s="99">
        <v>0</v>
      </c>
      <c r="H22" s="89">
        <f t="shared" si="1"/>
        <v>0</v>
      </c>
      <c r="I22" s="276" t="s">
        <v>152</v>
      </c>
    </row>
    <row r="23" spans="1:9" ht="15.75" x14ac:dyDescent="0.3">
      <c r="A23" s="302">
        <v>10</v>
      </c>
      <c r="B23" s="80" t="s">
        <v>44</v>
      </c>
      <c r="C23" s="100" t="s">
        <v>50</v>
      </c>
      <c r="D23" s="106" t="s">
        <v>51</v>
      </c>
      <c r="E23" s="101" t="s">
        <v>53</v>
      </c>
      <c r="F23" s="101" t="s">
        <v>156</v>
      </c>
      <c r="G23" s="99">
        <v>0</v>
      </c>
      <c r="H23" s="89">
        <f t="shared" si="1"/>
        <v>0</v>
      </c>
      <c r="I23" s="276" t="s">
        <v>152</v>
      </c>
    </row>
    <row r="24" spans="1:9" ht="25.5" x14ac:dyDescent="0.3">
      <c r="A24" s="302">
        <v>11</v>
      </c>
      <c r="B24" s="80" t="s">
        <v>44</v>
      </c>
      <c r="C24" s="102" t="s">
        <v>54</v>
      </c>
      <c r="D24" s="158" t="s">
        <v>55</v>
      </c>
      <c r="E24" s="102" t="s">
        <v>49</v>
      </c>
      <c r="F24" s="161">
        <f>107.81*2</f>
        <v>215.62</v>
      </c>
      <c r="G24" s="99">
        <v>0</v>
      </c>
      <c r="H24" s="89">
        <f t="shared" si="1"/>
        <v>0</v>
      </c>
      <c r="I24" s="276" t="s">
        <v>152</v>
      </c>
    </row>
    <row r="25" spans="1:9" ht="15.75" x14ac:dyDescent="0.3">
      <c r="A25" s="302">
        <v>12</v>
      </c>
      <c r="B25" s="80" t="s">
        <v>44</v>
      </c>
      <c r="C25" s="102" t="s">
        <v>138</v>
      </c>
      <c r="D25" s="158" t="s">
        <v>139</v>
      </c>
      <c r="E25" s="102" t="s">
        <v>49</v>
      </c>
      <c r="F25" s="102" t="s">
        <v>157</v>
      </c>
      <c r="G25" s="99">
        <v>0</v>
      </c>
      <c r="H25" s="89">
        <f t="shared" si="1"/>
        <v>0</v>
      </c>
      <c r="I25" s="276" t="s">
        <v>152</v>
      </c>
    </row>
    <row r="26" spans="1:9" ht="15.75" x14ac:dyDescent="0.3">
      <c r="A26" s="302">
        <v>13</v>
      </c>
      <c r="B26" s="80" t="s">
        <v>44</v>
      </c>
      <c r="C26" s="101" t="s">
        <v>57</v>
      </c>
      <c r="D26" s="148" t="s">
        <v>58</v>
      </c>
      <c r="E26" s="101" t="s">
        <v>46</v>
      </c>
      <c r="F26" s="101" t="s">
        <v>36</v>
      </c>
      <c r="G26" s="99">
        <v>0</v>
      </c>
      <c r="H26" s="89">
        <f t="shared" si="1"/>
        <v>0</v>
      </c>
      <c r="I26" s="276" t="s">
        <v>152</v>
      </c>
    </row>
    <row r="27" spans="1:9" ht="15.75" x14ac:dyDescent="0.3">
      <c r="A27" s="302"/>
      <c r="B27" s="80" t="s">
        <v>33</v>
      </c>
      <c r="C27" s="81" t="s">
        <v>40</v>
      </c>
      <c r="D27" s="142" t="s">
        <v>41</v>
      </c>
      <c r="E27" s="81"/>
      <c r="F27" s="83"/>
      <c r="G27" s="96"/>
      <c r="H27" s="84">
        <f>SUM(H28:H34)</f>
        <v>0</v>
      </c>
      <c r="I27" s="276"/>
    </row>
    <row r="28" spans="1:9" ht="15.75" x14ac:dyDescent="0.3">
      <c r="A28" s="302">
        <v>14</v>
      </c>
      <c r="B28" s="80" t="s">
        <v>44</v>
      </c>
      <c r="C28" s="86">
        <v>979082111</v>
      </c>
      <c r="D28" s="106" t="s">
        <v>60</v>
      </c>
      <c r="E28" s="86" t="s">
        <v>64</v>
      </c>
      <c r="F28" s="98">
        <v>18.12</v>
      </c>
      <c r="G28" s="99">
        <v>0</v>
      </c>
      <c r="H28" s="89">
        <f>F28*G28</f>
        <v>0</v>
      </c>
      <c r="I28" s="276" t="s">
        <v>152</v>
      </c>
    </row>
    <row r="29" spans="1:9" ht="15.75" x14ac:dyDescent="0.3">
      <c r="A29" s="302">
        <v>15</v>
      </c>
      <c r="B29" s="80" t="s">
        <v>44</v>
      </c>
      <c r="C29" s="86">
        <v>979082121</v>
      </c>
      <c r="D29" s="106" t="s">
        <v>61</v>
      </c>
      <c r="E29" s="86" t="s">
        <v>64</v>
      </c>
      <c r="F29" s="98">
        <f>2*F28</f>
        <v>36.24</v>
      </c>
      <c r="G29" s="99">
        <v>0</v>
      </c>
      <c r="H29" s="89">
        <f t="shared" ref="H29:H34" si="2">F29*G29</f>
        <v>0</v>
      </c>
      <c r="I29" s="276" t="s">
        <v>152</v>
      </c>
    </row>
    <row r="30" spans="1:9" ht="15.75" x14ac:dyDescent="0.3">
      <c r="A30" s="302">
        <v>16</v>
      </c>
      <c r="B30" s="80" t="s">
        <v>44</v>
      </c>
      <c r="C30" s="86">
        <v>979081111</v>
      </c>
      <c r="D30" s="106" t="s">
        <v>62</v>
      </c>
      <c r="E30" s="86" t="s">
        <v>64</v>
      </c>
      <c r="F30" s="98">
        <v>18.12</v>
      </c>
      <c r="G30" s="99">
        <v>0</v>
      </c>
      <c r="H30" s="89">
        <f t="shared" si="2"/>
        <v>0</v>
      </c>
      <c r="I30" s="276" t="s">
        <v>152</v>
      </c>
    </row>
    <row r="31" spans="1:9" ht="15.75" x14ac:dyDescent="0.3">
      <c r="A31" s="302">
        <v>17</v>
      </c>
      <c r="B31" s="80" t="s">
        <v>44</v>
      </c>
      <c r="C31" s="86">
        <v>979081121</v>
      </c>
      <c r="D31" s="137" t="s">
        <v>63</v>
      </c>
      <c r="E31" s="86" t="s">
        <v>64</v>
      </c>
      <c r="F31" s="98">
        <f>18.12*19</f>
        <v>344.28000000000003</v>
      </c>
      <c r="G31" s="99">
        <v>0</v>
      </c>
      <c r="H31" s="89">
        <f t="shared" si="2"/>
        <v>0</v>
      </c>
      <c r="I31" s="276" t="s">
        <v>152</v>
      </c>
    </row>
    <row r="32" spans="1:9" ht="15.75" x14ac:dyDescent="0.3">
      <c r="A32" s="302">
        <v>18</v>
      </c>
      <c r="B32" s="80" t="s">
        <v>44</v>
      </c>
      <c r="C32" s="86">
        <v>979990101</v>
      </c>
      <c r="D32" s="106" t="s">
        <v>126</v>
      </c>
      <c r="E32" s="86" t="s">
        <v>64</v>
      </c>
      <c r="F32" s="98">
        <f>8.96*2</f>
        <v>17.920000000000002</v>
      </c>
      <c r="G32" s="99">
        <v>0</v>
      </c>
      <c r="H32" s="89">
        <f t="shared" si="2"/>
        <v>0</v>
      </c>
      <c r="I32" s="276" t="s">
        <v>152</v>
      </c>
    </row>
    <row r="33" spans="1:9" ht="15.75" x14ac:dyDescent="0.3">
      <c r="A33" s="302">
        <v>19</v>
      </c>
      <c r="B33" s="80" t="s">
        <v>44</v>
      </c>
      <c r="C33" s="86">
        <v>979990161</v>
      </c>
      <c r="D33" s="106" t="s">
        <v>145</v>
      </c>
      <c r="E33" s="86" t="s">
        <v>64</v>
      </c>
      <c r="F33" s="98">
        <v>0.2</v>
      </c>
      <c r="G33" s="99">
        <v>0</v>
      </c>
      <c r="H33" s="89">
        <f t="shared" si="2"/>
        <v>0</v>
      </c>
      <c r="I33" s="276" t="s">
        <v>152</v>
      </c>
    </row>
    <row r="34" spans="1:9" ht="15.75" x14ac:dyDescent="0.3">
      <c r="A34" s="302">
        <v>20</v>
      </c>
      <c r="B34" s="80" t="s">
        <v>44</v>
      </c>
      <c r="C34" s="86">
        <v>979990111</v>
      </c>
      <c r="D34" s="106" t="s">
        <v>146</v>
      </c>
      <c r="E34" s="86" t="s">
        <v>64</v>
      </c>
      <c r="F34" s="98">
        <v>0.5</v>
      </c>
      <c r="G34" s="99">
        <v>0</v>
      </c>
      <c r="H34" s="89">
        <f t="shared" si="2"/>
        <v>0</v>
      </c>
      <c r="I34" s="276" t="s">
        <v>152</v>
      </c>
    </row>
    <row r="35" spans="1:9" ht="15.75" x14ac:dyDescent="0.3">
      <c r="A35" s="302"/>
      <c r="B35" s="80" t="s">
        <v>33</v>
      </c>
      <c r="C35" s="81" t="s">
        <v>42</v>
      </c>
      <c r="D35" s="142" t="s">
        <v>43</v>
      </c>
      <c r="E35" s="107"/>
      <c r="F35" s="83"/>
      <c r="G35" s="96"/>
      <c r="H35" s="84">
        <f>H36</f>
        <v>0</v>
      </c>
      <c r="I35" s="276"/>
    </row>
    <row r="36" spans="1:9" ht="15.75" x14ac:dyDescent="0.3">
      <c r="A36" s="302">
        <v>21</v>
      </c>
      <c r="B36" s="108" t="s">
        <v>44</v>
      </c>
      <c r="C36" s="109">
        <v>999281105</v>
      </c>
      <c r="D36" s="150" t="s">
        <v>72</v>
      </c>
      <c r="E36" s="86" t="s">
        <v>64</v>
      </c>
      <c r="F36" s="111">
        <v>15.4</v>
      </c>
      <c r="G36" s="473">
        <v>0</v>
      </c>
      <c r="H36" s="112">
        <f>F36*G36</f>
        <v>0</v>
      </c>
      <c r="I36" s="276" t="s">
        <v>152</v>
      </c>
    </row>
    <row r="37" spans="1:9" ht="18" x14ac:dyDescent="0.35">
      <c r="A37" s="302"/>
      <c r="B37" s="76" t="s">
        <v>33</v>
      </c>
      <c r="C37" s="76" t="s">
        <v>79</v>
      </c>
      <c r="D37" s="153" t="s">
        <v>80</v>
      </c>
      <c r="E37" s="76"/>
      <c r="F37" s="78"/>
      <c r="G37" s="78"/>
      <c r="H37" s="79">
        <f>H38+H46+H50+H52+H59+H67+H72</f>
        <v>0</v>
      </c>
      <c r="I37" s="276"/>
    </row>
    <row r="38" spans="1:9" ht="15.75" x14ac:dyDescent="0.3">
      <c r="A38" s="302"/>
      <c r="B38" s="80" t="s">
        <v>33</v>
      </c>
      <c r="C38" s="81">
        <v>711</v>
      </c>
      <c r="D38" s="142" t="s">
        <v>84</v>
      </c>
      <c r="E38" s="107"/>
      <c r="F38" s="83"/>
      <c r="G38" s="96"/>
      <c r="H38" s="84">
        <f>SUM(H39:H45)</f>
        <v>0</v>
      </c>
      <c r="I38" s="276"/>
    </row>
    <row r="39" spans="1:9" ht="25.5" x14ac:dyDescent="0.25">
      <c r="A39" s="302">
        <v>22</v>
      </c>
      <c r="B39" s="93" t="s">
        <v>44</v>
      </c>
      <c r="C39" s="88">
        <v>711212002</v>
      </c>
      <c r="D39" s="154" t="s">
        <v>147</v>
      </c>
      <c r="E39" s="88" t="s">
        <v>49</v>
      </c>
      <c r="F39" s="89">
        <v>46.12</v>
      </c>
      <c r="G39" s="104">
        <v>0</v>
      </c>
      <c r="H39" s="89">
        <f>F39*G39</f>
        <v>0</v>
      </c>
      <c r="I39" s="276" t="s">
        <v>152</v>
      </c>
    </row>
    <row r="40" spans="1:9" ht="25.5" x14ac:dyDescent="0.25">
      <c r="A40" s="302">
        <v>23</v>
      </c>
      <c r="B40" s="93" t="s">
        <v>44</v>
      </c>
      <c r="C40" s="88">
        <v>711210000</v>
      </c>
      <c r="D40" s="156" t="s">
        <v>85</v>
      </c>
      <c r="E40" s="88" t="s">
        <v>49</v>
      </c>
      <c r="F40" s="89">
        <f>2*(23.06+68.65)</f>
        <v>183.42000000000002</v>
      </c>
      <c r="G40" s="104">
        <v>0</v>
      </c>
      <c r="H40" s="89">
        <f t="shared" ref="H40:H45" si="3">F40*G40</f>
        <v>0</v>
      </c>
      <c r="I40" s="276" t="s">
        <v>152</v>
      </c>
    </row>
    <row r="41" spans="1:9" ht="15.75" x14ac:dyDescent="0.3">
      <c r="A41" s="302">
        <v>24</v>
      </c>
      <c r="B41" s="80" t="s">
        <v>44</v>
      </c>
      <c r="C41" s="88">
        <v>711212003</v>
      </c>
      <c r="D41" s="154" t="s">
        <v>148</v>
      </c>
      <c r="E41" s="88" t="s">
        <v>49</v>
      </c>
      <c r="F41" s="89">
        <f>15.75*2</f>
        <v>31.5</v>
      </c>
      <c r="G41" s="104">
        <v>0</v>
      </c>
      <c r="H41" s="89">
        <f t="shared" si="3"/>
        <v>0</v>
      </c>
      <c r="I41" s="276" t="s">
        <v>152</v>
      </c>
    </row>
    <row r="42" spans="1:9" ht="15.75" x14ac:dyDescent="0.3">
      <c r="A42" s="302">
        <v>25</v>
      </c>
      <c r="B42" s="80" t="s">
        <v>44</v>
      </c>
      <c r="C42" s="88">
        <v>711212601</v>
      </c>
      <c r="D42" s="106" t="s">
        <v>86</v>
      </c>
      <c r="E42" s="88" t="s">
        <v>65</v>
      </c>
      <c r="F42" s="89">
        <f>43.511*2</f>
        <v>87.022000000000006</v>
      </c>
      <c r="G42" s="104">
        <v>0</v>
      </c>
      <c r="H42" s="89">
        <f t="shared" si="3"/>
        <v>0</v>
      </c>
      <c r="I42" s="276" t="s">
        <v>152</v>
      </c>
    </row>
    <row r="43" spans="1:9" ht="15.75" x14ac:dyDescent="0.3">
      <c r="A43" s="302">
        <v>26</v>
      </c>
      <c r="B43" s="80" t="s">
        <v>44</v>
      </c>
      <c r="C43" s="88">
        <v>711141559</v>
      </c>
      <c r="D43" s="106" t="s">
        <v>87</v>
      </c>
      <c r="E43" s="88" t="s">
        <v>49</v>
      </c>
      <c r="F43" s="89">
        <v>46.12</v>
      </c>
      <c r="G43" s="104">
        <v>0</v>
      </c>
      <c r="H43" s="89">
        <f t="shared" si="3"/>
        <v>0</v>
      </c>
      <c r="I43" s="276" t="s">
        <v>152</v>
      </c>
    </row>
    <row r="44" spans="1:9" ht="15.75" x14ac:dyDescent="0.3">
      <c r="A44" s="302">
        <v>27</v>
      </c>
      <c r="B44" s="80" t="s">
        <v>44</v>
      </c>
      <c r="C44" s="114" t="s">
        <v>88</v>
      </c>
      <c r="D44" s="159" t="s">
        <v>89</v>
      </c>
      <c r="E44" s="88" t="s">
        <v>49</v>
      </c>
      <c r="F44" s="89">
        <f>26.52*2</f>
        <v>53.04</v>
      </c>
      <c r="G44" s="104">
        <v>0</v>
      </c>
      <c r="H44" s="89">
        <f t="shared" si="3"/>
        <v>0</v>
      </c>
      <c r="I44" s="276" t="s">
        <v>152</v>
      </c>
    </row>
    <row r="45" spans="1:9" ht="15.75" x14ac:dyDescent="0.3">
      <c r="A45" s="302">
        <v>28</v>
      </c>
      <c r="B45" s="80" t="s">
        <v>44</v>
      </c>
      <c r="C45" s="88">
        <v>998711101</v>
      </c>
      <c r="D45" s="106" t="s">
        <v>90</v>
      </c>
      <c r="E45" s="88" t="s">
        <v>151</v>
      </c>
      <c r="F45" s="89">
        <v>3</v>
      </c>
      <c r="G45" s="104">
        <v>0</v>
      </c>
      <c r="H45" s="89">
        <f t="shared" si="3"/>
        <v>0</v>
      </c>
      <c r="I45" s="276" t="s">
        <v>152</v>
      </c>
    </row>
    <row r="46" spans="1:9" ht="15.75" x14ac:dyDescent="0.3">
      <c r="A46" s="302"/>
      <c r="B46" s="80" t="s">
        <v>33</v>
      </c>
      <c r="C46" s="81">
        <v>763</v>
      </c>
      <c r="D46" s="142" t="s">
        <v>120</v>
      </c>
      <c r="E46" s="107"/>
      <c r="F46" s="83"/>
      <c r="G46" s="96"/>
      <c r="H46" s="84">
        <f>SUM(H47:H49)</f>
        <v>0</v>
      </c>
      <c r="I46" s="276"/>
    </row>
    <row r="47" spans="1:9" ht="25.5" x14ac:dyDescent="0.3">
      <c r="A47" s="302">
        <v>29</v>
      </c>
      <c r="B47" s="80" t="s">
        <v>44</v>
      </c>
      <c r="C47" s="86">
        <v>763131471</v>
      </c>
      <c r="D47" s="154" t="s">
        <v>121</v>
      </c>
      <c r="E47" s="86" t="s">
        <v>49</v>
      </c>
      <c r="F47" s="98">
        <v>46.12</v>
      </c>
      <c r="G47" s="99">
        <v>0</v>
      </c>
      <c r="H47" s="89">
        <f>F47*G47</f>
        <v>0</v>
      </c>
      <c r="I47" s="276" t="s">
        <v>152</v>
      </c>
    </row>
    <row r="48" spans="1:9" ht="15.75" x14ac:dyDescent="0.3">
      <c r="A48" s="302">
        <v>30</v>
      </c>
      <c r="B48" s="80" t="s">
        <v>44</v>
      </c>
      <c r="C48" s="86">
        <v>763131714</v>
      </c>
      <c r="D48" s="154" t="s">
        <v>122</v>
      </c>
      <c r="E48" s="86" t="s">
        <v>49</v>
      </c>
      <c r="F48" s="98">
        <v>46.12</v>
      </c>
      <c r="G48" s="99">
        <v>0</v>
      </c>
      <c r="H48" s="89">
        <f t="shared" ref="H48:H49" si="4">F48*G48</f>
        <v>0</v>
      </c>
      <c r="I48" s="276" t="s">
        <v>152</v>
      </c>
    </row>
    <row r="49" spans="1:9" ht="25.5" x14ac:dyDescent="0.25">
      <c r="A49" s="302">
        <v>31</v>
      </c>
      <c r="B49" s="93" t="s">
        <v>44</v>
      </c>
      <c r="C49" s="88">
        <v>998763302</v>
      </c>
      <c r="D49" s="154" t="s">
        <v>123</v>
      </c>
      <c r="E49" s="88" t="s">
        <v>151</v>
      </c>
      <c r="F49" s="89">
        <v>4</v>
      </c>
      <c r="G49" s="99">
        <v>0</v>
      </c>
      <c r="H49" s="89">
        <f t="shared" si="4"/>
        <v>0</v>
      </c>
      <c r="I49" s="276" t="s">
        <v>152</v>
      </c>
    </row>
    <row r="50" spans="1:9" ht="15.75" x14ac:dyDescent="0.3">
      <c r="A50" s="302"/>
      <c r="B50" s="80" t="s">
        <v>33</v>
      </c>
      <c r="C50" s="81">
        <v>766</v>
      </c>
      <c r="D50" s="142" t="s">
        <v>140</v>
      </c>
      <c r="E50" s="107"/>
      <c r="F50" s="83"/>
      <c r="G50" s="96"/>
      <c r="H50" s="84">
        <f>H51</f>
        <v>0</v>
      </c>
      <c r="I50" s="276"/>
    </row>
    <row r="51" spans="1:9" ht="15.75" x14ac:dyDescent="0.3">
      <c r="A51" s="302">
        <v>32</v>
      </c>
      <c r="B51" s="80" t="s">
        <v>44</v>
      </c>
      <c r="C51" s="86">
        <v>766112112</v>
      </c>
      <c r="D51" s="138" t="s">
        <v>141</v>
      </c>
      <c r="E51" s="86" t="s">
        <v>49</v>
      </c>
      <c r="F51" s="98">
        <v>24.1</v>
      </c>
      <c r="G51" s="99">
        <v>0</v>
      </c>
      <c r="H51" s="89">
        <f>F51*G51</f>
        <v>0</v>
      </c>
      <c r="I51" s="276" t="s">
        <v>152</v>
      </c>
    </row>
    <row r="52" spans="1:9" ht="15.75" x14ac:dyDescent="0.3">
      <c r="A52" s="302"/>
      <c r="B52" s="80" t="s">
        <v>33</v>
      </c>
      <c r="C52" s="81">
        <v>771</v>
      </c>
      <c r="D52" s="142" t="s">
        <v>81</v>
      </c>
      <c r="E52" s="107"/>
      <c r="F52" s="83"/>
      <c r="G52" s="96"/>
      <c r="H52" s="84">
        <f>SUM(H53:H58)</f>
        <v>0</v>
      </c>
      <c r="I52" s="276"/>
    </row>
    <row r="53" spans="1:9" ht="15.75" x14ac:dyDescent="0.3">
      <c r="A53" s="302">
        <v>33</v>
      </c>
      <c r="B53" s="108" t="s">
        <v>44</v>
      </c>
      <c r="C53" s="109">
        <v>771101210</v>
      </c>
      <c r="D53" s="106" t="s">
        <v>83</v>
      </c>
      <c r="E53" s="118" t="s">
        <v>49</v>
      </c>
      <c r="F53" s="117">
        <v>46.12</v>
      </c>
      <c r="G53" s="474">
        <v>0</v>
      </c>
      <c r="H53" s="117">
        <f>F53*G53</f>
        <v>0</v>
      </c>
      <c r="I53" s="276" t="s">
        <v>152</v>
      </c>
    </row>
    <row r="54" spans="1:9" ht="25.5" x14ac:dyDescent="0.3">
      <c r="A54" s="302">
        <v>34</v>
      </c>
      <c r="B54" s="108" t="s">
        <v>44</v>
      </c>
      <c r="C54" s="85">
        <v>771575109</v>
      </c>
      <c r="D54" s="156" t="s">
        <v>91</v>
      </c>
      <c r="E54" s="118" t="s">
        <v>49</v>
      </c>
      <c r="F54" s="117">
        <v>46.12</v>
      </c>
      <c r="G54" s="474">
        <v>0</v>
      </c>
      <c r="H54" s="117">
        <f t="shared" ref="H54:H58" si="5">F54*G54</f>
        <v>0</v>
      </c>
      <c r="I54" s="276" t="s">
        <v>152</v>
      </c>
    </row>
    <row r="55" spans="1:9" ht="15.75" x14ac:dyDescent="0.3">
      <c r="A55" s="302">
        <v>35</v>
      </c>
      <c r="B55" s="108" t="s">
        <v>92</v>
      </c>
      <c r="C55" s="114" t="s">
        <v>94</v>
      </c>
      <c r="D55" s="157" t="s">
        <v>160</v>
      </c>
      <c r="E55" s="118" t="s">
        <v>49</v>
      </c>
      <c r="F55" s="117">
        <f>(23.06*2)*1.15</f>
        <v>53.03799999999999</v>
      </c>
      <c r="G55" s="474">
        <v>0</v>
      </c>
      <c r="H55" s="117">
        <f t="shared" si="5"/>
        <v>0</v>
      </c>
      <c r="I55" s="276" t="s">
        <v>152</v>
      </c>
    </row>
    <row r="56" spans="1:9" ht="15.75" x14ac:dyDescent="0.3">
      <c r="A56" s="302">
        <v>36</v>
      </c>
      <c r="B56" s="108" t="s">
        <v>44</v>
      </c>
      <c r="C56" s="121" t="s">
        <v>100</v>
      </c>
      <c r="D56" s="106" t="s">
        <v>101</v>
      </c>
      <c r="E56" s="118" t="s">
        <v>49</v>
      </c>
      <c r="F56" s="116">
        <v>46.12</v>
      </c>
      <c r="G56" s="474">
        <v>0</v>
      </c>
      <c r="H56" s="117">
        <f t="shared" si="5"/>
        <v>0</v>
      </c>
      <c r="I56" s="276" t="s">
        <v>152</v>
      </c>
    </row>
    <row r="57" spans="1:9" ht="15.75" x14ac:dyDescent="0.3">
      <c r="A57" s="302">
        <v>37</v>
      </c>
      <c r="B57" s="108" t="s">
        <v>44</v>
      </c>
      <c r="C57" s="121" t="s">
        <v>142</v>
      </c>
      <c r="D57" s="146" t="s">
        <v>143</v>
      </c>
      <c r="E57" s="118" t="s">
        <v>49</v>
      </c>
      <c r="F57" s="116">
        <v>46.12</v>
      </c>
      <c r="G57" s="474">
        <v>0</v>
      </c>
      <c r="H57" s="117">
        <f t="shared" si="5"/>
        <v>0</v>
      </c>
      <c r="I57" s="276" t="s">
        <v>152</v>
      </c>
    </row>
    <row r="58" spans="1:9" ht="15.75" x14ac:dyDescent="0.3">
      <c r="A58" s="302">
        <v>38</v>
      </c>
      <c r="B58" s="108" t="s">
        <v>44</v>
      </c>
      <c r="C58" s="118">
        <v>998771101</v>
      </c>
      <c r="D58" s="137" t="s">
        <v>93</v>
      </c>
      <c r="E58" s="123" t="s">
        <v>151</v>
      </c>
      <c r="F58" s="111">
        <v>3</v>
      </c>
      <c r="G58" s="474">
        <v>0</v>
      </c>
      <c r="H58" s="117">
        <f t="shared" si="5"/>
        <v>0</v>
      </c>
      <c r="I58" s="276" t="s">
        <v>152</v>
      </c>
    </row>
    <row r="59" spans="1:9" ht="15.75" x14ac:dyDescent="0.3">
      <c r="A59" s="302"/>
      <c r="B59" s="80" t="s">
        <v>33</v>
      </c>
      <c r="C59" s="81">
        <v>781</v>
      </c>
      <c r="D59" s="142" t="s">
        <v>95</v>
      </c>
      <c r="E59" s="107"/>
      <c r="F59" s="83"/>
      <c r="G59" s="96"/>
      <c r="H59" s="84">
        <f>SUM(H60:H66)</f>
        <v>0</v>
      </c>
      <c r="I59" s="276"/>
    </row>
    <row r="60" spans="1:9" ht="15.75" x14ac:dyDescent="0.3">
      <c r="A60" s="302">
        <v>39</v>
      </c>
      <c r="B60" s="108" t="s">
        <v>44</v>
      </c>
      <c r="C60" s="97">
        <v>781101210</v>
      </c>
      <c r="D60" s="137" t="s">
        <v>96</v>
      </c>
      <c r="E60" s="123" t="s">
        <v>49</v>
      </c>
      <c r="F60" s="116">
        <f>2*68.65</f>
        <v>137.30000000000001</v>
      </c>
      <c r="G60" s="104">
        <v>0</v>
      </c>
      <c r="H60" s="117">
        <f>F60*G60</f>
        <v>0</v>
      </c>
      <c r="I60" s="276" t="s">
        <v>152</v>
      </c>
    </row>
    <row r="61" spans="1:9" ht="25.5" x14ac:dyDescent="0.25">
      <c r="A61" s="302">
        <v>40</v>
      </c>
      <c r="B61" s="133" t="s">
        <v>44</v>
      </c>
      <c r="C61" s="118">
        <v>781415015</v>
      </c>
      <c r="D61" s="154" t="s">
        <v>97</v>
      </c>
      <c r="E61" s="123" t="s">
        <v>49</v>
      </c>
      <c r="F61" s="116">
        <v>137.30000000000001</v>
      </c>
      <c r="G61" s="104">
        <v>0</v>
      </c>
      <c r="H61" s="117">
        <f t="shared" ref="H61:H66" si="6">F61*G61</f>
        <v>0</v>
      </c>
      <c r="I61" s="276" t="s">
        <v>152</v>
      </c>
    </row>
    <row r="62" spans="1:9" ht="15.75" x14ac:dyDescent="0.3">
      <c r="A62" s="302">
        <v>41</v>
      </c>
      <c r="B62" s="108" t="s">
        <v>92</v>
      </c>
      <c r="C62" s="125" t="s">
        <v>98</v>
      </c>
      <c r="D62" s="157" t="s">
        <v>99</v>
      </c>
      <c r="E62" s="123" t="s">
        <v>49</v>
      </c>
      <c r="F62" s="111">
        <f>(2*68.65)*1.1</f>
        <v>151.03000000000003</v>
      </c>
      <c r="G62" s="104">
        <v>0</v>
      </c>
      <c r="H62" s="117">
        <f t="shared" si="6"/>
        <v>0</v>
      </c>
      <c r="I62" s="276" t="s">
        <v>152</v>
      </c>
    </row>
    <row r="63" spans="1:9" ht="15.75" x14ac:dyDescent="0.3">
      <c r="A63" s="302">
        <v>42</v>
      </c>
      <c r="B63" s="108" t="s">
        <v>44</v>
      </c>
      <c r="C63" s="118">
        <v>781419706</v>
      </c>
      <c r="D63" s="106" t="s">
        <v>102</v>
      </c>
      <c r="E63" s="123" t="s">
        <v>49</v>
      </c>
      <c r="F63" s="111">
        <v>137.30000000000001</v>
      </c>
      <c r="G63" s="104">
        <v>0</v>
      </c>
      <c r="H63" s="117">
        <f t="shared" si="6"/>
        <v>0</v>
      </c>
      <c r="I63" s="276" t="s">
        <v>152</v>
      </c>
    </row>
    <row r="64" spans="1:9" ht="25.5" customHeight="1" x14ac:dyDescent="0.25">
      <c r="A64" s="302">
        <v>43</v>
      </c>
      <c r="B64" s="133" t="s">
        <v>44</v>
      </c>
      <c r="C64" s="126" t="s">
        <v>103</v>
      </c>
      <c r="D64" s="162" t="s">
        <v>104</v>
      </c>
      <c r="E64" s="128" t="s">
        <v>65</v>
      </c>
      <c r="F64" s="129">
        <v>70</v>
      </c>
      <c r="G64" s="104">
        <v>0</v>
      </c>
      <c r="H64" s="117">
        <f t="shared" si="6"/>
        <v>0</v>
      </c>
      <c r="I64" s="276" t="s">
        <v>152</v>
      </c>
    </row>
    <row r="65" spans="1:9" ht="27" customHeight="1" x14ac:dyDescent="0.25">
      <c r="A65" s="302">
        <v>44</v>
      </c>
      <c r="B65" s="133" t="s">
        <v>44</v>
      </c>
      <c r="C65" s="130" t="s">
        <v>105</v>
      </c>
      <c r="D65" s="163" t="s">
        <v>106</v>
      </c>
      <c r="E65" s="132" t="s">
        <v>65</v>
      </c>
      <c r="F65" s="129">
        <v>90</v>
      </c>
      <c r="G65" s="129">
        <v>0</v>
      </c>
      <c r="H65" s="117">
        <f t="shared" si="6"/>
        <v>0</v>
      </c>
      <c r="I65" s="276" t="s">
        <v>152</v>
      </c>
    </row>
    <row r="66" spans="1:9" ht="15.75" x14ac:dyDescent="0.3">
      <c r="A66" s="302">
        <v>45</v>
      </c>
      <c r="B66" s="108" t="s">
        <v>44</v>
      </c>
      <c r="C66" s="97">
        <v>998781101</v>
      </c>
      <c r="D66" s="106" t="s">
        <v>107</v>
      </c>
      <c r="E66" s="118" t="s">
        <v>151</v>
      </c>
      <c r="F66" s="116">
        <v>5</v>
      </c>
      <c r="G66" s="104">
        <v>0</v>
      </c>
      <c r="H66" s="117">
        <f t="shared" si="6"/>
        <v>0</v>
      </c>
      <c r="I66" s="276" t="s">
        <v>152</v>
      </c>
    </row>
    <row r="67" spans="1:9" ht="15.75" x14ac:dyDescent="0.3">
      <c r="A67" s="302"/>
      <c r="B67" s="80" t="s">
        <v>33</v>
      </c>
      <c r="C67" s="81">
        <v>783</v>
      </c>
      <c r="D67" s="142" t="s">
        <v>108</v>
      </c>
      <c r="E67" s="107"/>
      <c r="F67" s="83"/>
      <c r="G67" s="96"/>
      <c r="H67" s="84">
        <f>SUM(H68:H71)</f>
        <v>0</v>
      </c>
      <c r="I67" s="276"/>
    </row>
    <row r="68" spans="1:9" ht="15.75" x14ac:dyDescent="0.3">
      <c r="A68" s="302">
        <v>46</v>
      </c>
      <c r="B68" s="108" t="s">
        <v>44</v>
      </c>
      <c r="C68" s="85">
        <v>783101821</v>
      </c>
      <c r="D68" s="137" t="s">
        <v>115</v>
      </c>
      <c r="E68" s="85" t="s">
        <v>49</v>
      </c>
      <c r="F68" s="117">
        <f>1.86*2</f>
        <v>3.72</v>
      </c>
      <c r="G68" s="474">
        <v>0</v>
      </c>
      <c r="H68" s="117">
        <f t="shared" ref="H68:H71" si="7">F68*G68</f>
        <v>0</v>
      </c>
      <c r="I68" s="276" t="s">
        <v>152</v>
      </c>
    </row>
    <row r="69" spans="1:9" ht="25.5" x14ac:dyDescent="0.3">
      <c r="A69" s="302">
        <v>47</v>
      </c>
      <c r="B69" s="108" t="s">
        <v>44</v>
      </c>
      <c r="C69" s="85">
        <v>783220010</v>
      </c>
      <c r="D69" s="158" t="s">
        <v>116</v>
      </c>
      <c r="E69" s="85" t="s">
        <v>49</v>
      </c>
      <c r="F69" s="117">
        <v>3.72</v>
      </c>
      <c r="G69" s="474">
        <v>0</v>
      </c>
      <c r="H69" s="117">
        <f t="shared" si="7"/>
        <v>0</v>
      </c>
      <c r="I69" s="276" t="s">
        <v>152</v>
      </c>
    </row>
    <row r="70" spans="1:9" ht="25.5" x14ac:dyDescent="0.3">
      <c r="A70" s="302">
        <v>48</v>
      </c>
      <c r="B70" s="108" t="s">
        <v>44</v>
      </c>
      <c r="C70" s="118">
        <v>783222100</v>
      </c>
      <c r="D70" s="154" t="s">
        <v>117</v>
      </c>
      <c r="E70" s="118" t="s">
        <v>49</v>
      </c>
      <c r="F70" s="116">
        <v>3.72</v>
      </c>
      <c r="G70" s="474">
        <v>0</v>
      </c>
      <c r="H70" s="117">
        <f t="shared" si="7"/>
        <v>0</v>
      </c>
      <c r="I70" s="276" t="s">
        <v>152</v>
      </c>
    </row>
    <row r="71" spans="1:9" ht="15.75" x14ac:dyDescent="0.3">
      <c r="A71" s="302">
        <v>49</v>
      </c>
      <c r="B71" s="108" t="s">
        <v>44</v>
      </c>
      <c r="C71" s="118">
        <v>783766100</v>
      </c>
      <c r="D71" s="154" t="s">
        <v>118</v>
      </c>
      <c r="E71" s="118" t="s">
        <v>46</v>
      </c>
      <c r="F71" s="116">
        <v>8</v>
      </c>
      <c r="G71" s="474">
        <v>0</v>
      </c>
      <c r="H71" s="117">
        <f t="shared" si="7"/>
        <v>0</v>
      </c>
      <c r="I71" s="276" t="s">
        <v>152</v>
      </c>
    </row>
    <row r="72" spans="1:9" ht="15.75" x14ac:dyDescent="0.3">
      <c r="A72" s="302"/>
      <c r="B72" s="80" t="s">
        <v>33</v>
      </c>
      <c r="C72" s="81">
        <v>784</v>
      </c>
      <c r="D72" s="142" t="s">
        <v>110</v>
      </c>
      <c r="E72" s="107"/>
      <c r="F72" s="83"/>
      <c r="G72" s="96"/>
      <c r="H72" s="84">
        <f>SUM(H73:H76)</f>
        <v>0</v>
      </c>
      <c r="I72" s="276"/>
    </row>
    <row r="73" spans="1:9" ht="15.75" x14ac:dyDescent="0.3">
      <c r="A73" s="302">
        <v>50</v>
      </c>
      <c r="B73" s="108" t="s">
        <v>44</v>
      </c>
      <c r="C73" s="118">
        <v>784402801</v>
      </c>
      <c r="D73" s="137" t="s">
        <v>111</v>
      </c>
      <c r="E73" s="118" t="s">
        <v>49</v>
      </c>
      <c r="F73" s="116">
        <v>46.12</v>
      </c>
      <c r="G73" s="104">
        <v>0</v>
      </c>
      <c r="H73" s="117">
        <f>F73*G73</f>
        <v>0</v>
      </c>
      <c r="I73" s="276" t="s">
        <v>152</v>
      </c>
    </row>
    <row r="74" spans="1:9" ht="15.75" x14ac:dyDescent="0.3">
      <c r="A74" s="302">
        <v>51</v>
      </c>
      <c r="B74" s="108" t="s">
        <v>44</v>
      </c>
      <c r="C74" s="97">
        <v>784011111</v>
      </c>
      <c r="D74" s="106" t="s">
        <v>112</v>
      </c>
      <c r="E74" s="118" t="s">
        <v>49</v>
      </c>
      <c r="F74" s="119">
        <f>2*153.93</f>
        <v>307.86</v>
      </c>
      <c r="G74" s="104">
        <v>0</v>
      </c>
      <c r="H74" s="117">
        <f t="shared" ref="H74:H76" si="8">F74*G74</f>
        <v>0</v>
      </c>
      <c r="I74" s="276" t="s">
        <v>152</v>
      </c>
    </row>
    <row r="75" spans="1:9" ht="25.5" x14ac:dyDescent="0.25">
      <c r="A75" s="302">
        <v>52</v>
      </c>
      <c r="B75" s="133" t="s">
        <v>44</v>
      </c>
      <c r="C75" s="118">
        <v>784191301</v>
      </c>
      <c r="D75" s="158" t="s">
        <v>114</v>
      </c>
      <c r="E75" s="118" t="s">
        <v>49</v>
      </c>
      <c r="F75" s="116">
        <f>2*62.22</f>
        <v>124.44</v>
      </c>
      <c r="G75" s="104">
        <v>0</v>
      </c>
      <c r="H75" s="117">
        <f t="shared" si="8"/>
        <v>0</v>
      </c>
      <c r="I75" s="276" t="s">
        <v>152</v>
      </c>
    </row>
    <row r="76" spans="1:9" ht="15.75" x14ac:dyDescent="0.3">
      <c r="A76" s="303">
        <v>53</v>
      </c>
      <c r="B76" s="304" t="s">
        <v>44</v>
      </c>
      <c r="C76" s="305">
        <v>784195112</v>
      </c>
      <c r="D76" s="309" t="s">
        <v>135</v>
      </c>
      <c r="E76" s="305" t="s">
        <v>49</v>
      </c>
      <c r="F76" s="307">
        <v>124.44</v>
      </c>
      <c r="G76" s="104">
        <v>0</v>
      </c>
      <c r="H76" s="117">
        <f t="shared" si="8"/>
        <v>0</v>
      </c>
      <c r="I76" s="296" t="s">
        <v>152</v>
      </c>
    </row>
  </sheetData>
  <sheetProtection algorithmName="SHA-512" hashValue="SL38ItMVgjuZoviDrU9iftnAxP9LYeoQVllbNxqRQYCJT44eRDN16anKepH5ErEkgHgITUzAVAGI4rhRcEmY/g==" saltValue="CiBFL6TRTPEWi9h49Q91aQ==" spinCount="100000" sheet="1" objects="1" scenarios="1"/>
  <mergeCells count="4">
    <mergeCell ref="A1:I1"/>
    <mergeCell ref="B3:I3"/>
    <mergeCell ref="B5:C5"/>
    <mergeCell ref="B4:D4"/>
  </mergeCells>
  <pageMargins left="0.7" right="0.7" top="0.78740157499999996" bottom="0.78740157499999996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4"/>
  <sheetViews>
    <sheetView view="pageBreakPreview" zoomScale="130" zoomScaleNormal="100" zoomScaleSheetLayoutView="130" workbookViewId="0">
      <selection activeCell="F17" sqref="F17"/>
    </sheetView>
  </sheetViews>
  <sheetFormatPr defaultRowHeight="15" x14ac:dyDescent="0.25"/>
  <cols>
    <col min="2" max="2" width="9.140625" style="56"/>
    <col min="3" max="3" width="10.85546875" style="34" customWidth="1"/>
    <col min="4" max="4" width="42.140625" style="71" customWidth="1"/>
    <col min="5" max="5" width="9.140625" style="34"/>
    <col min="6" max="6" width="9.42578125" style="30" customWidth="1"/>
    <col min="7" max="7" width="9.42578125" style="30" bestFit="1" customWidth="1"/>
    <col min="8" max="8" width="13.7109375" style="33" customWidth="1"/>
    <col min="9" max="9" width="9.140625" style="57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75"/>
    </row>
    <row r="2" spans="1:10" x14ac:dyDescent="0.25">
      <c r="A2" s="14"/>
      <c r="B2" s="55"/>
      <c r="C2" s="35"/>
      <c r="D2" s="70"/>
      <c r="E2" s="35"/>
      <c r="F2" s="28"/>
      <c r="G2" s="28"/>
      <c r="H2" s="40"/>
      <c r="I2" s="74"/>
      <c r="J2" s="75"/>
    </row>
    <row r="3" spans="1:10" ht="18" customHeight="1" x14ac:dyDescent="0.25">
      <c r="A3" s="19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16"/>
    </row>
    <row r="4" spans="1:10" x14ac:dyDescent="0.25">
      <c r="A4" s="20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73">
        <v>43305</v>
      </c>
      <c r="J4" s="75"/>
    </row>
    <row r="5" spans="1:10" ht="18" x14ac:dyDescent="0.25">
      <c r="A5" s="20" t="s">
        <v>19</v>
      </c>
      <c r="B5" s="21" t="s">
        <v>220</v>
      </c>
      <c r="C5" s="21"/>
      <c r="D5" s="70"/>
      <c r="E5" s="35"/>
      <c r="F5" s="28"/>
      <c r="G5" s="28"/>
      <c r="H5" s="40"/>
      <c r="I5" s="74"/>
      <c r="J5" s="75"/>
    </row>
    <row r="6" spans="1:10" x14ac:dyDescent="0.25">
      <c r="A6" s="168"/>
      <c r="B6" s="169"/>
      <c r="C6" s="36"/>
      <c r="D6" s="65"/>
      <c r="E6" s="36"/>
      <c r="F6" s="29"/>
      <c r="G6" s="29"/>
      <c r="H6" s="40"/>
      <c r="I6" s="74"/>
    </row>
    <row r="7" spans="1:10" ht="30" customHeight="1" x14ac:dyDescent="0.25">
      <c r="A7" s="170" t="s">
        <v>25</v>
      </c>
      <c r="B7" s="24" t="s">
        <v>26</v>
      </c>
      <c r="C7" s="25" t="s">
        <v>27</v>
      </c>
      <c r="D7" s="25" t="s">
        <v>28</v>
      </c>
      <c r="E7" s="25" t="s">
        <v>29</v>
      </c>
      <c r="F7" s="31" t="s">
        <v>30</v>
      </c>
      <c r="G7" s="27" t="s">
        <v>31</v>
      </c>
      <c r="H7" s="31" t="s">
        <v>21</v>
      </c>
      <c r="I7" s="60" t="s">
        <v>32</v>
      </c>
    </row>
    <row r="8" spans="1:10" ht="18" x14ac:dyDescent="0.25">
      <c r="A8" s="171" t="s">
        <v>22</v>
      </c>
      <c r="B8" s="172"/>
      <c r="C8" s="61"/>
      <c r="D8" s="173"/>
      <c r="E8" s="61"/>
      <c r="F8" s="63"/>
      <c r="G8" s="63"/>
      <c r="H8" s="64">
        <f>H10+H14+H30+H33</f>
        <v>0</v>
      </c>
      <c r="I8" s="74"/>
    </row>
    <row r="9" spans="1:10" x14ac:dyDescent="0.25">
      <c r="A9" s="168"/>
      <c r="B9" s="169"/>
      <c r="C9" s="36"/>
      <c r="D9" s="65"/>
      <c r="E9" s="36"/>
      <c r="F9" s="29"/>
      <c r="G9" s="29"/>
      <c r="H9" s="40"/>
      <c r="I9" s="74"/>
    </row>
    <row r="10" spans="1:10" ht="15.75" x14ac:dyDescent="0.3">
      <c r="A10" s="177"/>
      <c r="B10" s="93" t="s">
        <v>33</v>
      </c>
      <c r="C10" s="82" t="s">
        <v>165</v>
      </c>
      <c r="D10" s="82" t="s">
        <v>219</v>
      </c>
      <c r="E10" s="179"/>
      <c r="F10" s="179"/>
      <c r="G10" s="180"/>
      <c r="H10" s="279">
        <f>SUM(H11:H13)</f>
        <v>0</v>
      </c>
      <c r="I10" s="192" t="s">
        <v>222</v>
      </c>
    </row>
    <row r="11" spans="1:10" x14ac:dyDescent="0.25">
      <c r="A11" s="284">
        <v>1</v>
      </c>
      <c r="B11" s="221" t="s">
        <v>44</v>
      </c>
      <c r="C11" s="190" t="s">
        <v>166</v>
      </c>
      <c r="D11" s="158" t="s">
        <v>246</v>
      </c>
      <c r="E11" s="191" t="s">
        <v>164</v>
      </c>
      <c r="F11" s="282">
        <v>1</v>
      </c>
      <c r="G11" s="283">
        <v>0</v>
      </c>
      <c r="H11" s="193">
        <f>F11*G11</f>
        <v>0</v>
      </c>
      <c r="I11" s="192" t="s">
        <v>222</v>
      </c>
    </row>
    <row r="12" spans="1:10" x14ac:dyDescent="0.25">
      <c r="A12" s="284">
        <v>2</v>
      </c>
      <c r="B12" s="175" t="s">
        <v>92</v>
      </c>
      <c r="C12" s="190" t="s">
        <v>247</v>
      </c>
      <c r="D12" s="158" t="s">
        <v>244</v>
      </c>
      <c r="E12" s="191" t="s">
        <v>46</v>
      </c>
      <c r="F12" s="282">
        <v>4</v>
      </c>
      <c r="G12" s="283">
        <v>0</v>
      </c>
      <c r="H12" s="193">
        <f t="shared" ref="H12:H13" si="0">F12*G12</f>
        <v>0</v>
      </c>
      <c r="I12" s="192" t="s">
        <v>222</v>
      </c>
    </row>
    <row r="13" spans="1:10" x14ac:dyDescent="0.25">
      <c r="A13" s="284">
        <v>3</v>
      </c>
      <c r="B13" s="175" t="s">
        <v>92</v>
      </c>
      <c r="C13" s="190" t="s">
        <v>248</v>
      </c>
      <c r="D13" s="158" t="s">
        <v>245</v>
      </c>
      <c r="E13" s="191" t="s">
        <v>46</v>
      </c>
      <c r="F13" s="282">
        <v>2</v>
      </c>
      <c r="G13" s="283">
        <v>0</v>
      </c>
      <c r="H13" s="193">
        <f t="shared" si="0"/>
        <v>0</v>
      </c>
      <c r="I13" s="192" t="s">
        <v>222</v>
      </c>
    </row>
    <row r="14" spans="1:10" ht="15.75" x14ac:dyDescent="0.3">
      <c r="A14" s="177"/>
      <c r="B14" s="93" t="s">
        <v>33</v>
      </c>
      <c r="C14" s="82" t="s">
        <v>167</v>
      </c>
      <c r="D14" s="82" t="s">
        <v>210</v>
      </c>
      <c r="E14" s="179"/>
      <c r="F14" s="179"/>
      <c r="G14" s="180"/>
      <c r="H14" s="279">
        <f>SUM(H15:H29)</f>
        <v>0</v>
      </c>
      <c r="I14" s="192" t="s">
        <v>222</v>
      </c>
    </row>
    <row r="15" spans="1:10" ht="25.5" x14ac:dyDescent="0.25">
      <c r="A15" s="284">
        <v>4</v>
      </c>
      <c r="B15" s="175" t="s">
        <v>92</v>
      </c>
      <c r="C15" s="190" t="s">
        <v>168</v>
      </c>
      <c r="D15" s="182" t="s">
        <v>169</v>
      </c>
      <c r="E15" s="183" t="s">
        <v>65</v>
      </c>
      <c r="F15" s="184">
        <v>75</v>
      </c>
      <c r="G15" s="185">
        <v>0</v>
      </c>
      <c r="H15" s="280">
        <f>F15*G15</f>
        <v>0</v>
      </c>
      <c r="I15" s="192" t="s">
        <v>222</v>
      </c>
    </row>
    <row r="16" spans="1:10" ht="25.5" x14ac:dyDescent="0.25">
      <c r="A16" s="284">
        <v>5</v>
      </c>
      <c r="B16" s="175" t="s">
        <v>92</v>
      </c>
      <c r="C16" s="190" t="s">
        <v>170</v>
      </c>
      <c r="D16" s="182" t="s">
        <v>171</v>
      </c>
      <c r="E16" s="183" t="s">
        <v>65</v>
      </c>
      <c r="F16" s="184">
        <v>240</v>
      </c>
      <c r="G16" s="185">
        <v>0</v>
      </c>
      <c r="H16" s="280">
        <f t="shared" ref="H16:H29" si="1">F16*G16</f>
        <v>0</v>
      </c>
      <c r="I16" s="192" t="s">
        <v>222</v>
      </c>
    </row>
    <row r="17" spans="1:9" ht="25.5" x14ac:dyDescent="0.25">
      <c r="A17" s="284">
        <v>6</v>
      </c>
      <c r="B17" s="175" t="s">
        <v>92</v>
      </c>
      <c r="C17" s="190" t="s">
        <v>172</v>
      </c>
      <c r="D17" s="182" t="s">
        <v>173</v>
      </c>
      <c r="E17" s="183" t="s">
        <v>65</v>
      </c>
      <c r="F17" s="184">
        <v>70</v>
      </c>
      <c r="G17" s="185">
        <v>0</v>
      </c>
      <c r="H17" s="280">
        <f t="shared" si="1"/>
        <v>0</v>
      </c>
      <c r="I17" s="192" t="s">
        <v>222</v>
      </c>
    </row>
    <row r="18" spans="1:9" x14ac:dyDescent="0.25">
      <c r="A18" s="284">
        <v>5</v>
      </c>
      <c r="B18" s="175" t="s">
        <v>92</v>
      </c>
      <c r="C18" s="190" t="s">
        <v>174</v>
      </c>
      <c r="D18" s="182" t="s">
        <v>175</v>
      </c>
      <c r="E18" s="183" t="s">
        <v>65</v>
      </c>
      <c r="F18" s="184">
        <f>55+115</f>
        <v>170</v>
      </c>
      <c r="G18" s="185">
        <v>0</v>
      </c>
      <c r="H18" s="280">
        <f t="shared" si="1"/>
        <v>0</v>
      </c>
      <c r="I18" s="192" t="s">
        <v>222</v>
      </c>
    </row>
    <row r="19" spans="1:9" ht="25.5" x14ac:dyDescent="0.25">
      <c r="A19" s="284">
        <v>6</v>
      </c>
      <c r="B19" s="175" t="s">
        <v>92</v>
      </c>
      <c r="C19" s="190" t="s">
        <v>176</v>
      </c>
      <c r="D19" s="182" t="s">
        <v>177</v>
      </c>
      <c r="E19" s="183" t="s">
        <v>46</v>
      </c>
      <c r="F19" s="184">
        <v>4</v>
      </c>
      <c r="G19" s="185">
        <v>0</v>
      </c>
      <c r="H19" s="280">
        <f t="shared" si="1"/>
        <v>0</v>
      </c>
      <c r="I19" s="192" t="s">
        <v>222</v>
      </c>
    </row>
    <row r="20" spans="1:9" ht="25.5" x14ac:dyDescent="0.25">
      <c r="A20" s="284">
        <v>7</v>
      </c>
      <c r="B20" s="175" t="s">
        <v>92</v>
      </c>
      <c r="C20" s="190" t="s">
        <v>178</v>
      </c>
      <c r="D20" s="182" t="s">
        <v>179</v>
      </c>
      <c r="E20" s="183" t="s">
        <v>46</v>
      </c>
      <c r="F20" s="184">
        <v>14</v>
      </c>
      <c r="G20" s="185">
        <v>0</v>
      </c>
      <c r="H20" s="280">
        <f t="shared" si="1"/>
        <v>0</v>
      </c>
      <c r="I20" s="192" t="s">
        <v>222</v>
      </c>
    </row>
    <row r="21" spans="1:9" x14ac:dyDescent="0.25">
      <c r="A21" s="284">
        <v>8</v>
      </c>
      <c r="B21" s="175" t="s">
        <v>92</v>
      </c>
      <c r="C21" s="190" t="s">
        <v>180</v>
      </c>
      <c r="D21" s="182" t="s">
        <v>181</v>
      </c>
      <c r="E21" s="183" t="s">
        <v>46</v>
      </c>
      <c r="F21" s="184">
        <v>4</v>
      </c>
      <c r="G21" s="185">
        <v>0</v>
      </c>
      <c r="H21" s="280">
        <f t="shared" si="1"/>
        <v>0</v>
      </c>
      <c r="I21" s="192" t="s">
        <v>222</v>
      </c>
    </row>
    <row r="22" spans="1:9" ht="25.5" x14ac:dyDescent="0.25">
      <c r="A22" s="284">
        <v>9</v>
      </c>
      <c r="B22" s="175" t="s">
        <v>92</v>
      </c>
      <c r="C22" s="190" t="s">
        <v>182</v>
      </c>
      <c r="D22" s="182" t="s">
        <v>200</v>
      </c>
      <c r="E22" s="183" t="s">
        <v>46</v>
      </c>
      <c r="F22" s="184">
        <v>28</v>
      </c>
      <c r="G22" s="185">
        <v>0</v>
      </c>
      <c r="H22" s="280">
        <f t="shared" si="1"/>
        <v>0</v>
      </c>
      <c r="I22" s="192" t="s">
        <v>222</v>
      </c>
    </row>
    <row r="23" spans="1:9" ht="25.5" x14ac:dyDescent="0.25">
      <c r="A23" s="284">
        <v>10</v>
      </c>
      <c r="B23" s="175" t="s">
        <v>92</v>
      </c>
      <c r="C23" s="190" t="s">
        <v>183</v>
      </c>
      <c r="D23" s="182" t="s">
        <v>199</v>
      </c>
      <c r="E23" s="183" t="s">
        <v>46</v>
      </c>
      <c r="F23" s="184">
        <v>8</v>
      </c>
      <c r="G23" s="185">
        <v>0</v>
      </c>
      <c r="H23" s="280">
        <f t="shared" si="1"/>
        <v>0</v>
      </c>
      <c r="I23" s="192" t="s">
        <v>222</v>
      </c>
    </row>
    <row r="24" spans="1:9" ht="25.5" x14ac:dyDescent="0.25">
      <c r="A24" s="284">
        <v>11</v>
      </c>
      <c r="B24" s="175" t="s">
        <v>92</v>
      </c>
      <c r="C24" s="190" t="s">
        <v>184</v>
      </c>
      <c r="D24" s="182" t="s">
        <v>201</v>
      </c>
      <c r="E24" s="183" t="s">
        <v>46</v>
      </c>
      <c r="F24" s="184">
        <v>8</v>
      </c>
      <c r="G24" s="185">
        <v>0</v>
      </c>
      <c r="H24" s="280">
        <f t="shared" si="1"/>
        <v>0</v>
      </c>
      <c r="I24" s="192" t="s">
        <v>222</v>
      </c>
    </row>
    <row r="25" spans="1:9" ht="25.5" x14ac:dyDescent="0.25">
      <c r="A25" s="284">
        <v>12</v>
      </c>
      <c r="B25" s="175" t="s">
        <v>92</v>
      </c>
      <c r="C25" s="190" t="s">
        <v>185</v>
      </c>
      <c r="D25" s="182" t="s">
        <v>202</v>
      </c>
      <c r="E25" s="183" t="s">
        <v>46</v>
      </c>
      <c r="F25" s="184">
        <v>2</v>
      </c>
      <c r="G25" s="185">
        <v>0</v>
      </c>
      <c r="H25" s="280">
        <f t="shared" si="1"/>
        <v>0</v>
      </c>
      <c r="I25" s="192" t="s">
        <v>222</v>
      </c>
    </row>
    <row r="26" spans="1:9" ht="25.5" x14ac:dyDescent="0.25">
      <c r="A26" s="284">
        <v>13</v>
      </c>
      <c r="B26" s="175" t="s">
        <v>92</v>
      </c>
      <c r="C26" s="190" t="s">
        <v>186</v>
      </c>
      <c r="D26" s="182" t="s">
        <v>203</v>
      </c>
      <c r="E26" s="183" t="s">
        <v>46</v>
      </c>
      <c r="F26" s="184">
        <v>1</v>
      </c>
      <c r="G26" s="185">
        <v>0</v>
      </c>
      <c r="H26" s="280">
        <f t="shared" si="1"/>
        <v>0</v>
      </c>
      <c r="I26" s="192" t="s">
        <v>222</v>
      </c>
    </row>
    <row r="27" spans="1:9" ht="25.5" x14ac:dyDescent="0.25">
      <c r="A27" s="284">
        <v>14</v>
      </c>
      <c r="B27" s="175" t="s">
        <v>92</v>
      </c>
      <c r="C27" s="190" t="s">
        <v>187</v>
      </c>
      <c r="D27" s="182" t="s">
        <v>204</v>
      </c>
      <c r="E27" s="183" t="s">
        <v>46</v>
      </c>
      <c r="F27" s="184">
        <v>2</v>
      </c>
      <c r="G27" s="185">
        <v>0</v>
      </c>
      <c r="H27" s="280">
        <f t="shared" si="1"/>
        <v>0</v>
      </c>
      <c r="I27" s="192" t="s">
        <v>222</v>
      </c>
    </row>
    <row r="28" spans="1:9" x14ac:dyDescent="0.25">
      <c r="A28" s="284">
        <v>15</v>
      </c>
      <c r="B28" s="175" t="s">
        <v>92</v>
      </c>
      <c r="C28" s="190" t="s">
        <v>188</v>
      </c>
      <c r="D28" s="182" t="s">
        <v>189</v>
      </c>
      <c r="E28" s="183" t="s">
        <v>164</v>
      </c>
      <c r="F28" s="184">
        <v>1</v>
      </c>
      <c r="G28" s="185">
        <v>0</v>
      </c>
      <c r="H28" s="280">
        <f t="shared" si="1"/>
        <v>0</v>
      </c>
      <c r="I28" s="192" t="s">
        <v>222</v>
      </c>
    </row>
    <row r="29" spans="1:9" x14ac:dyDescent="0.25">
      <c r="A29" s="284">
        <v>16</v>
      </c>
      <c r="B29" s="175" t="s">
        <v>92</v>
      </c>
      <c r="C29" s="190" t="s">
        <v>190</v>
      </c>
      <c r="D29" s="182" t="s">
        <v>309</v>
      </c>
      <c r="E29" s="183" t="s">
        <v>164</v>
      </c>
      <c r="F29" s="184">
        <v>1</v>
      </c>
      <c r="G29" s="185">
        <v>0</v>
      </c>
      <c r="H29" s="280">
        <f t="shared" si="1"/>
        <v>0</v>
      </c>
      <c r="I29" s="192" t="s">
        <v>222</v>
      </c>
    </row>
    <row r="30" spans="1:9" ht="15.75" x14ac:dyDescent="0.3">
      <c r="A30" s="177"/>
      <c r="B30" s="178" t="s">
        <v>33</v>
      </c>
      <c r="C30" s="82" t="s">
        <v>191</v>
      </c>
      <c r="D30" s="142" t="s">
        <v>192</v>
      </c>
      <c r="E30" s="186"/>
      <c r="F30" s="186"/>
      <c r="G30" s="187"/>
      <c r="H30" s="281">
        <f>SUM(H31:H32)</f>
        <v>0</v>
      </c>
      <c r="I30" s="192"/>
    </row>
    <row r="31" spans="1:9" x14ac:dyDescent="0.25">
      <c r="A31" s="284">
        <v>17</v>
      </c>
      <c r="B31" s="175" t="s">
        <v>92</v>
      </c>
      <c r="C31" s="190" t="s">
        <v>193</v>
      </c>
      <c r="D31" s="182" t="s">
        <v>194</v>
      </c>
      <c r="E31" s="183" t="s">
        <v>164</v>
      </c>
      <c r="F31" s="184">
        <v>1</v>
      </c>
      <c r="G31" s="185">
        <v>0</v>
      </c>
      <c r="H31" s="280">
        <f>F31*G31</f>
        <v>0</v>
      </c>
      <c r="I31" s="192" t="s">
        <v>222</v>
      </c>
    </row>
    <row r="32" spans="1:9" x14ac:dyDescent="0.25">
      <c r="A32" s="284">
        <v>18</v>
      </c>
      <c r="B32" s="175" t="s">
        <v>92</v>
      </c>
      <c r="C32" s="190" t="s">
        <v>195</v>
      </c>
      <c r="D32" s="182" t="s">
        <v>249</v>
      </c>
      <c r="E32" s="183" t="s">
        <v>164</v>
      </c>
      <c r="F32" s="184">
        <v>1</v>
      </c>
      <c r="G32" s="185">
        <v>0</v>
      </c>
      <c r="H32" s="280">
        <f>F32*G32</f>
        <v>0</v>
      </c>
      <c r="I32" s="192" t="s">
        <v>222</v>
      </c>
    </row>
    <row r="33" spans="1:9" ht="15.75" x14ac:dyDescent="0.3">
      <c r="A33" s="177"/>
      <c r="B33" s="178" t="s">
        <v>33</v>
      </c>
      <c r="C33" s="82" t="s">
        <v>196</v>
      </c>
      <c r="D33" s="142" t="s">
        <v>223</v>
      </c>
      <c r="E33" s="188"/>
      <c r="F33" s="188"/>
      <c r="G33" s="189"/>
      <c r="H33" s="281">
        <f>SUM(H34)</f>
        <v>0</v>
      </c>
      <c r="I33" s="192"/>
    </row>
    <row r="34" spans="1:9" x14ac:dyDescent="0.25">
      <c r="A34" s="310">
        <v>19</v>
      </c>
      <c r="B34" s="311" t="s">
        <v>44</v>
      </c>
      <c r="C34" s="312" t="s">
        <v>198</v>
      </c>
      <c r="D34" s="233" t="s">
        <v>250</v>
      </c>
      <c r="E34" s="234" t="s">
        <v>65</v>
      </c>
      <c r="F34" s="313">
        <v>55</v>
      </c>
      <c r="G34" s="314">
        <v>0</v>
      </c>
      <c r="H34" s="315">
        <f>F34*G34</f>
        <v>0</v>
      </c>
      <c r="I34" s="316" t="s">
        <v>222</v>
      </c>
    </row>
  </sheetData>
  <sheetProtection algorithmName="SHA-512" hashValue="oWoZWP40BcaeGR/EwdcImsp8pxI/yPBlZJI/jfme8NAsuOOULpme8OSnNk35/n92O8zhnZYoMvyuqhHfkxZMJQ==" saltValue="wPuSA1bVzeXaEwY7xuJs8Q==" spinCount="100000" sheet="1" objects="1" scenarios="1"/>
  <mergeCells count="3">
    <mergeCell ref="A1:I1"/>
    <mergeCell ref="B3:I3"/>
    <mergeCell ref="B4:D4"/>
  </mergeCells>
  <pageMargins left="0.7" right="0.7" top="0.78740157499999996" bottom="0.78740157499999996" header="0.3" footer="0.3"/>
  <pageSetup paperSize="9" scale="6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8"/>
  <sheetViews>
    <sheetView view="pageBreakPreview" zoomScale="130" zoomScaleNormal="100" zoomScaleSheetLayoutView="130" workbookViewId="0">
      <selection activeCell="G19" sqref="G19"/>
    </sheetView>
  </sheetViews>
  <sheetFormatPr defaultRowHeight="15" x14ac:dyDescent="0.25"/>
  <cols>
    <col min="2" max="2" width="9.140625" style="56"/>
    <col min="3" max="3" width="10.85546875" style="34" customWidth="1"/>
    <col min="4" max="4" width="42.140625" style="71" customWidth="1"/>
    <col min="5" max="5" width="9.140625" style="34"/>
    <col min="6" max="6" width="9.42578125" style="30" customWidth="1"/>
    <col min="7" max="7" width="9.85546875" style="30" bestFit="1" customWidth="1"/>
    <col min="8" max="8" width="13.7109375" style="33" customWidth="1"/>
    <col min="9" max="9" width="9.140625" style="57" customWidth="1"/>
  </cols>
  <sheetData>
    <row r="1" spans="1:10" ht="21" x14ac:dyDescent="0.25">
      <c r="A1" s="558" t="s">
        <v>24</v>
      </c>
      <c r="B1" s="559"/>
      <c r="C1" s="559"/>
      <c r="D1" s="559"/>
      <c r="E1" s="559"/>
      <c r="F1" s="559"/>
      <c r="G1" s="559"/>
      <c r="H1" s="559"/>
      <c r="I1" s="560"/>
      <c r="J1" s="165"/>
    </row>
    <row r="2" spans="1:10" x14ac:dyDescent="0.25">
      <c r="A2" s="14"/>
      <c r="B2" s="55"/>
      <c r="C2" s="35"/>
      <c r="D2" s="70"/>
      <c r="E2" s="35"/>
      <c r="F2" s="28"/>
      <c r="G2" s="28"/>
      <c r="H2" s="40"/>
      <c r="I2" s="74"/>
      <c r="J2" s="165"/>
    </row>
    <row r="3" spans="1:10" ht="18" customHeight="1" x14ac:dyDescent="0.25">
      <c r="A3" s="19" t="s">
        <v>0</v>
      </c>
      <c r="B3" s="552" t="s">
        <v>125</v>
      </c>
      <c r="C3" s="552"/>
      <c r="D3" s="552"/>
      <c r="E3" s="552"/>
      <c r="F3" s="552"/>
      <c r="G3" s="552"/>
      <c r="H3" s="552"/>
      <c r="I3" s="561"/>
      <c r="J3" s="16"/>
    </row>
    <row r="4" spans="1:10" x14ac:dyDescent="0.25">
      <c r="A4" s="20" t="s">
        <v>2</v>
      </c>
      <c r="B4" s="551" t="s">
        <v>336</v>
      </c>
      <c r="C4" s="551"/>
      <c r="D4" s="551"/>
      <c r="E4" s="36"/>
      <c r="F4" s="29"/>
      <c r="G4" s="29"/>
      <c r="H4" s="41" t="s">
        <v>3</v>
      </c>
      <c r="I4" s="73">
        <v>43305</v>
      </c>
      <c r="J4" s="165"/>
    </row>
    <row r="5" spans="1:10" ht="18" x14ac:dyDescent="0.25">
      <c r="A5" s="20" t="s">
        <v>19</v>
      </c>
      <c r="B5" s="562" t="s">
        <v>215</v>
      </c>
      <c r="C5" s="562"/>
      <c r="D5" s="70"/>
      <c r="E5" s="35"/>
      <c r="F5" s="28"/>
      <c r="G5" s="28"/>
      <c r="H5" s="40"/>
      <c r="I5" s="74"/>
      <c r="J5" s="165"/>
    </row>
    <row r="6" spans="1:10" x14ac:dyDescent="0.25">
      <c r="A6" s="168"/>
      <c r="B6" s="169"/>
      <c r="C6" s="36"/>
      <c r="D6" s="65"/>
      <c r="E6" s="36"/>
      <c r="F6" s="29"/>
      <c r="G6" s="29"/>
      <c r="H6" s="40"/>
      <c r="I6" s="74"/>
    </row>
    <row r="7" spans="1:10" ht="30" customHeight="1" x14ac:dyDescent="0.25">
      <c r="A7" s="214" t="s">
        <v>25</v>
      </c>
      <c r="B7" s="215" t="s">
        <v>26</v>
      </c>
      <c r="C7" s="216" t="s">
        <v>27</v>
      </c>
      <c r="D7" s="216" t="s">
        <v>28</v>
      </c>
      <c r="E7" s="216" t="s">
        <v>29</v>
      </c>
      <c r="F7" s="217" t="s">
        <v>30</v>
      </c>
      <c r="G7" s="218" t="s">
        <v>31</v>
      </c>
      <c r="H7" s="217" t="s">
        <v>21</v>
      </c>
      <c r="I7" s="219" t="s">
        <v>32</v>
      </c>
    </row>
    <row r="8" spans="1:10" ht="18" x14ac:dyDescent="0.25">
      <c r="A8" s="220" t="s">
        <v>22</v>
      </c>
      <c r="B8" s="181"/>
      <c r="C8" s="221"/>
      <c r="D8" s="222"/>
      <c r="E8" s="221"/>
      <c r="F8" s="223"/>
      <c r="G8" s="223"/>
      <c r="H8" s="224">
        <f>H9+H13+H16</f>
        <v>0</v>
      </c>
      <c r="I8" s="225"/>
    </row>
    <row r="9" spans="1:10" ht="15.75" x14ac:dyDescent="0.3">
      <c r="A9" s="226"/>
      <c r="B9" s="227"/>
      <c r="C9" s="109"/>
      <c r="D9" s="82" t="s">
        <v>210</v>
      </c>
      <c r="E9" s="109"/>
      <c r="F9" s="228"/>
      <c r="G9" s="228"/>
      <c r="H9" s="279">
        <f>SUM(H10:H12)</f>
        <v>0</v>
      </c>
      <c r="I9" s="225"/>
    </row>
    <row r="10" spans="1:10" s="57" customFormat="1" ht="25.5" x14ac:dyDescent="0.25">
      <c r="A10" s="174">
        <v>1</v>
      </c>
      <c r="B10" s="175" t="s">
        <v>92</v>
      </c>
      <c r="C10" s="176" t="s">
        <v>207</v>
      </c>
      <c r="D10" s="154" t="s">
        <v>205</v>
      </c>
      <c r="E10" s="336" t="s">
        <v>46</v>
      </c>
      <c r="F10" s="337">
        <v>12</v>
      </c>
      <c r="G10" s="360">
        <v>0</v>
      </c>
      <c r="H10" s="89">
        <f>F10*G10</f>
        <v>0</v>
      </c>
      <c r="I10" s="276" t="s">
        <v>222</v>
      </c>
      <c r="J10"/>
    </row>
    <row r="11" spans="1:10" s="57" customFormat="1" ht="25.5" x14ac:dyDescent="0.25">
      <c r="A11" s="174">
        <v>2</v>
      </c>
      <c r="B11" s="175" t="s">
        <v>92</v>
      </c>
      <c r="C11" s="176" t="s">
        <v>208</v>
      </c>
      <c r="D11" s="154" t="s">
        <v>206</v>
      </c>
      <c r="E11" s="336" t="s">
        <v>46</v>
      </c>
      <c r="F11" s="337">
        <v>2</v>
      </c>
      <c r="G11" s="360">
        <v>0</v>
      </c>
      <c r="H11" s="89">
        <f t="shared" ref="H11:H12" si="0">F11*G11</f>
        <v>0</v>
      </c>
      <c r="I11" s="276" t="s">
        <v>222</v>
      </c>
      <c r="J11"/>
    </row>
    <row r="12" spans="1:10" s="57" customFormat="1" x14ac:dyDescent="0.25">
      <c r="A12" s="174">
        <v>3</v>
      </c>
      <c r="B12" s="175" t="s">
        <v>44</v>
      </c>
      <c r="C12" s="176" t="s">
        <v>211</v>
      </c>
      <c r="D12" s="154" t="s">
        <v>218</v>
      </c>
      <c r="E12" s="336" t="s">
        <v>164</v>
      </c>
      <c r="F12" s="337">
        <v>1</v>
      </c>
      <c r="G12" s="360">
        <v>0</v>
      </c>
      <c r="H12" s="89">
        <f t="shared" si="0"/>
        <v>0</v>
      </c>
      <c r="I12" s="276" t="s">
        <v>222</v>
      </c>
      <c r="J12"/>
    </row>
    <row r="13" spans="1:10" s="57" customFormat="1" ht="15.75" x14ac:dyDescent="0.3">
      <c r="A13" s="177"/>
      <c r="B13" s="178" t="s">
        <v>33</v>
      </c>
      <c r="C13" s="82" t="s">
        <v>191</v>
      </c>
      <c r="D13" s="142" t="s">
        <v>209</v>
      </c>
      <c r="E13" s="229"/>
      <c r="F13" s="229"/>
      <c r="G13" s="361"/>
      <c r="H13" s="279">
        <f>SUM(H14:H15)</f>
        <v>0</v>
      </c>
      <c r="I13" s="276"/>
      <c r="J13"/>
    </row>
    <row r="14" spans="1:10" s="57" customFormat="1" x14ac:dyDescent="0.25">
      <c r="A14" s="174">
        <v>4</v>
      </c>
      <c r="B14" s="175" t="s">
        <v>92</v>
      </c>
      <c r="C14" s="176" t="s">
        <v>212</v>
      </c>
      <c r="D14" s="154" t="s">
        <v>224</v>
      </c>
      <c r="E14" s="336" t="s">
        <v>164</v>
      </c>
      <c r="F14" s="337">
        <v>1</v>
      </c>
      <c r="G14" s="360">
        <v>0</v>
      </c>
      <c r="H14" s="89">
        <f>F14*G14</f>
        <v>0</v>
      </c>
      <c r="I14" s="276" t="s">
        <v>222</v>
      </c>
      <c r="J14"/>
    </row>
    <row r="15" spans="1:10" s="57" customFormat="1" x14ac:dyDescent="0.25">
      <c r="A15" s="174">
        <v>5</v>
      </c>
      <c r="B15" s="175" t="s">
        <v>92</v>
      </c>
      <c r="C15" s="176" t="s">
        <v>213</v>
      </c>
      <c r="D15" s="154" t="s">
        <v>217</v>
      </c>
      <c r="E15" s="336" t="s">
        <v>164</v>
      </c>
      <c r="F15" s="337">
        <v>1</v>
      </c>
      <c r="G15" s="360">
        <v>0</v>
      </c>
      <c r="H15" s="89">
        <f>F15*G15</f>
        <v>0</v>
      </c>
      <c r="I15" s="276" t="s">
        <v>222</v>
      </c>
      <c r="J15"/>
    </row>
    <row r="16" spans="1:10" s="57" customFormat="1" ht="15.75" x14ac:dyDescent="0.3">
      <c r="A16" s="177"/>
      <c r="B16" s="178" t="s">
        <v>33</v>
      </c>
      <c r="C16" s="82" t="s">
        <v>196</v>
      </c>
      <c r="D16" s="142" t="s">
        <v>197</v>
      </c>
      <c r="E16" s="229"/>
      <c r="F16" s="229"/>
      <c r="G16" s="361"/>
      <c r="H16" s="279">
        <f>SUM(H17:H18)</f>
        <v>0</v>
      </c>
      <c r="I16" s="276"/>
      <c r="J16"/>
    </row>
    <row r="17" spans="1:10" s="57" customFormat="1" x14ac:dyDescent="0.25">
      <c r="A17" s="230">
        <v>6</v>
      </c>
      <c r="B17" s="231" t="s">
        <v>44</v>
      </c>
      <c r="C17" s="232" t="s">
        <v>214</v>
      </c>
      <c r="D17" s="233" t="s">
        <v>216</v>
      </c>
      <c r="E17" s="234" t="s">
        <v>164</v>
      </c>
      <c r="F17" s="235">
        <v>1</v>
      </c>
      <c r="G17" s="314">
        <v>0</v>
      </c>
      <c r="H17" s="359">
        <f>F17*G17</f>
        <v>0</v>
      </c>
      <c r="I17" s="296" t="s">
        <v>222</v>
      </c>
      <c r="J17"/>
    </row>
    <row r="18" spans="1:10" ht="26.25" x14ac:dyDescent="0.25">
      <c r="A18" s="294">
        <v>7</v>
      </c>
      <c r="B18" s="294" t="s">
        <v>44</v>
      </c>
      <c r="C18" s="295" t="s">
        <v>331</v>
      </c>
      <c r="D18" s="356" t="s">
        <v>332</v>
      </c>
      <c r="E18" s="34" t="s">
        <v>164</v>
      </c>
      <c r="F18" s="357">
        <v>1</v>
      </c>
      <c r="G18" s="476">
        <v>0</v>
      </c>
      <c r="H18" s="359">
        <f>F18*G18</f>
        <v>0</v>
      </c>
    </row>
  </sheetData>
  <sheetProtection algorithmName="SHA-512" hashValue="/UywLBnvaf1/cP7gK2zm1yzluFMmb0aEi+1/h1eRUeBNnB6oRoBMthzOTUIHf/x4+yHpPwJmfIqb7jnwMCyJnA==" saltValue="ouFQbppjdRWBUdVMHZYhmA==" spinCount="100000" sheet="1" objects="1" scenarios="1"/>
  <mergeCells count="4">
    <mergeCell ref="A1:I1"/>
    <mergeCell ref="B3:I3"/>
    <mergeCell ref="B5:C5"/>
    <mergeCell ref="B4:D4"/>
  </mergeCells>
  <pageMargins left="0.7" right="0.7" top="0.78740157499999996" bottom="0.78740157499999996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Krycí list celkový</vt:lpstr>
      <vt:lpstr>Krycí list Sprchy</vt:lpstr>
      <vt:lpstr>Sprchy</vt:lpstr>
      <vt:lpstr>Krycí list šatny</vt:lpstr>
      <vt:lpstr>Šatny</vt:lpstr>
      <vt:lpstr>Krycí list WC</vt:lpstr>
      <vt:lpstr>WC</vt:lpstr>
      <vt:lpstr> Elektroinstalace celková</vt:lpstr>
      <vt:lpstr>VZT</vt:lpstr>
      <vt:lpstr>ZTI</vt:lpstr>
      <vt:lpstr>ÚT</vt:lpstr>
      <vt:lpstr>VRN</vt:lpstr>
      <vt:lpstr>' Elektroinstalace celková'!Oblast_tisku</vt:lpstr>
      <vt:lpstr>'Krycí list celkový'!Oblast_tisku</vt:lpstr>
      <vt:lpstr>'Krycí list Sprchy'!Oblast_tisku</vt:lpstr>
      <vt:lpstr>'Krycí list šatny'!Oblast_tisku</vt:lpstr>
      <vt:lpstr>'Krycí list WC'!Oblast_tisku</vt:lpstr>
      <vt:lpstr>Sprchy!Oblast_tisku</vt:lpstr>
      <vt:lpstr>Šatny!Oblast_tisku</vt:lpstr>
      <vt:lpstr>ÚT!Oblast_tisku</vt:lpstr>
      <vt:lpstr>VRN!Oblast_tisku</vt:lpstr>
      <vt:lpstr>VZT!Oblast_tisku</vt:lpstr>
      <vt:lpstr>WC!Oblast_tisku</vt:lpstr>
      <vt:lpstr>ZTI!Oblast_tisku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Šolcová, DiS</dc:creator>
  <cp:lastModifiedBy>Monika Šolcová, DiS</cp:lastModifiedBy>
  <cp:lastPrinted>2018-07-25T08:07:36Z</cp:lastPrinted>
  <dcterms:created xsi:type="dcterms:W3CDTF">2018-07-16T05:57:52Z</dcterms:created>
  <dcterms:modified xsi:type="dcterms:W3CDTF">2018-08-02T12:40:59Z</dcterms:modified>
</cp:coreProperties>
</file>