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18\ZŠ Tyršova - sportoviště\podklady\soupis_praci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P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P1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P1 Pol'!$A$1:$W$288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0" i="1" l="1"/>
  <c r="BA223" i="12"/>
  <c r="BA219" i="12"/>
  <c r="BA208" i="12"/>
  <c r="BA153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9" i="12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9" i="12"/>
  <c r="I79" i="12"/>
  <c r="K79" i="12"/>
  <c r="M79" i="12"/>
  <c r="O79" i="12"/>
  <c r="Q79" i="12"/>
  <c r="V79" i="12"/>
  <c r="G82" i="12"/>
  <c r="M82" i="12" s="1"/>
  <c r="I82" i="12"/>
  <c r="K82" i="12"/>
  <c r="O82" i="12"/>
  <c r="O81" i="12" s="1"/>
  <c r="Q82" i="12"/>
  <c r="V82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9" i="12"/>
  <c r="G81" i="12" s="1"/>
  <c r="I50" i="1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6" i="12"/>
  <c r="G95" i="12" s="1"/>
  <c r="I51" i="1" s="1"/>
  <c r="I96" i="12"/>
  <c r="I95" i="12" s="1"/>
  <c r="K96" i="12"/>
  <c r="O96" i="12"/>
  <c r="Q96" i="12"/>
  <c r="Q95" i="12" s="1"/>
  <c r="V96" i="12"/>
  <c r="V95" i="12" s="1"/>
  <c r="G99" i="12"/>
  <c r="M99" i="12" s="1"/>
  <c r="I99" i="12"/>
  <c r="K99" i="12"/>
  <c r="O99" i="12"/>
  <c r="Q99" i="12"/>
  <c r="V99" i="12"/>
  <c r="G102" i="12"/>
  <c r="I102" i="12"/>
  <c r="K102" i="12"/>
  <c r="M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V101" i="12" s="1"/>
  <c r="G108" i="12"/>
  <c r="I108" i="12"/>
  <c r="K108" i="12"/>
  <c r="M108" i="12"/>
  <c r="O108" i="12"/>
  <c r="Q108" i="12"/>
  <c r="V108" i="12"/>
  <c r="G110" i="12"/>
  <c r="I53" i="1" s="1"/>
  <c r="G111" i="12"/>
  <c r="M111" i="12" s="1"/>
  <c r="I111" i="12"/>
  <c r="I110" i="12" s="1"/>
  <c r="K111" i="12"/>
  <c r="K110" i="12" s="1"/>
  <c r="O111" i="12"/>
  <c r="Q111" i="12"/>
  <c r="V111" i="12"/>
  <c r="V110" i="12" s="1"/>
  <c r="G114" i="12"/>
  <c r="M114" i="12" s="1"/>
  <c r="I114" i="12"/>
  <c r="K114" i="12"/>
  <c r="O114" i="12"/>
  <c r="Q114" i="12"/>
  <c r="Q110" i="12" s="1"/>
  <c r="V114" i="12"/>
  <c r="G118" i="12"/>
  <c r="I118" i="12"/>
  <c r="K118" i="12"/>
  <c r="M118" i="12"/>
  <c r="O118" i="12"/>
  <c r="Q118" i="12"/>
  <c r="V118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7" i="12"/>
  <c r="I127" i="12"/>
  <c r="K127" i="12"/>
  <c r="M127" i="12"/>
  <c r="O127" i="12"/>
  <c r="Q127" i="12"/>
  <c r="V127" i="12"/>
  <c r="G130" i="12"/>
  <c r="M130" i="12" s="1"/>
  <c r="I130" i="12"/>
  <c r="K130" i="12"/>
  <c r="O130" i="12"/>
  <c r="Q130" i="12"/>
  <c r="V130" i="12"/>
  <c r="G133" i="12"/>
  <c r="I133" i="12"/>
  <c r="K133" i="12"/>
  <c r="M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48" i="12"/>
  <c r="I148" i="12"/>
  <c r="K148" i="12"/>
  <c r="M148" i="12"/>
  <c r="O148" i="12"/>
  <c r="Q148" i="12"/>
  <c r="V148" i="12"/>
  <c r="G152" i="12"/>
  <c r="M152" i="12" s="1"/>
  <c r="I152" i="12"/>
  <c r="K152" i="12"/>
  <c r="O152" i="12"/>
  <c r="Q152" i="12"/>
  <c r="V152" i="12"/>
  <c r="G155" i="12"/>
  <c r="I155" i="12"/>
  <c r="K155" i="12"/>
  <c r="M155" i="12"/>
  <c r="O155" i="12"/>
  <c r="Q155" i="12"/>
  <c r="V155" i="12"/>
  <c r="G158" i="12"/>
  <c r="M158" i="12" s="1"/>
  <c r="I158" i="12"/>
  <c r="K158" i="12"/>
  <c r="O158" i="12"/>
  <c r="Q158" i="12"/>
  <c r="V158" i="12"/>
  <c r="G161" i="12"/>
  <c r="I161" i="12"/>
  <c r="K161" i="12"/>
  <c r="O161" i="12"/>
  <c r="Q161" i="12"/>
  <c r="V161" i="12"/>
  <c r="G163" i="12"/>
  <c r="I163" i="12"/>
  <c r="K163" i="12"/>
  <c r="M163" i="12"/>
  <c r="O163" i="12"/>
  <c r="Q163" i="12"/>
  <c r="V163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I174" i="12"/>
  <c r="K174" i="12"/>
  <c r="M174" i="12"/>
  <c r="O174" i="12"/>
  <c r="Q174" i="12"/>
  <c r="V174" i="12"/>
  <c r="G175" i="12"/>
  <c r="I175" i="12"/>
  <c r="K175" i="12"/>
  <c r="M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7" i="12"/>
  <c r="M187" i="12" s="1"/>
  <c r="I187" i="12"/>
  <c r="K187" i="12"/>
  <c r="O187" i="12"/>
  <c r="Q187" i="12"/>
  <c r="V187" i="12"/>
  <c r="G190" i="12"/>
  <c r="I190" i="12"/>
  <c r="K190" i="12"/>
  <c r="M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9" i="12"/>
  <c r="M199" i="12" s="1"/>
  <c r="I199" i="12"/>
  <c r="K199" i="12"/>
  <c r="O199" i="12"/>
  <c r="Q199" i="12"/>
  <c r="V199" i="12"/>
  <c r="O201" i="12"/>
  <c r="G202" i="12"/>
  <c r="G201" i="12" s="1"/>
  <c r="I57" i="1" s="1"/>
  <c r="I202" i="12"/>
  <c r="I201" i="12" s="1"/>
  <c r="K202" i="12"/>
  <c r="K201" i="12" s="1"/>
  <c r="M202" i="12"/>
  <c r="M201" i="12" s="1"/>
  <c r="O202" i="12"/>
  <c r="Q202" i="12"/>
  <c r="Q201" i="12" s="1"/>
  <c r="V202" i="12"/>
  <c r="V201" i="12" s="1"/>
  <c r="K204" i="12"/>
  <c r="V204" i="12"/>
  <c r="G205" i="12"/>
  <c r="G204" i="12" s="1"/>
  <c r="I58" i="1" s="1"/>
  <c r="I205" i="12"/>
  <c r="I204" i="12" s="1"/>
  <c r="K205" i="12"/>
  <c r="O205" i="12"/>
  <c r="O204" i="12" s="1"/>
  <c r="Q205" i="12"/>
  <c r="Q204" i="12" s="1"/>
  <c r="V205" i="12"/>
  <c r="G207" i="12"/>
  <c r="I207" i="12"/>
  <c r="K207" i="12"/>
  <c r="M207" i="12"/>
  <c r="O207" i="12"/>
  <c r="Q207" i="12"/>
  <c r="V207" i="12"/>
  <c r="G210" i="12"/>
  <c r="G206" i="12" s="1"/>
  <c r="I59" i="1" s="1"/>
  <c r="I210" i="12"/>
  <c r="K210" i="12"/>
  <c r="O210" i="12"/>
  <c r="O206" i="12" s="1"/>
  <c r="Q210" i="12"/>
  <c r="V210" i="12"/>
  <c r="G212" i="12"/>
  <c r="I212" i="12"/>
  <c r="K212" i="12"/>
  <c r="M212" i="12"/>
  <c r="O212" i="12"/>
  <c r="Q212" i="12"/>
  <c r="V212" i="12"/>
  <c r="V206" i="12" s="1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8" i="12"/>
  <c r="I218" i="12"/>
  <c r="K218" i="12"/>
  <c r="M218" i="12"/>
  <c r="O218" i="12"/>
  <c r="Q218" i="12"/>
  <c r="V218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7" i="12"/>
  <c r="I227" i="12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G230" i="12"/>
  <c r="I230" i="12"/>
  <c r="K230" i="12"/>
  <c r="M230" i="12"/>
  <c r="O230" i="12"/>
  <c r="Q230" i="12"/>
  <c r="V230" i="12"/>
  <c r="G231" i="12"/>
  <c r="M231" i="12" s="1"/>
  <c r="I231" i="12"/>
  <c r="K231" i="12"/>
  <c r="O231" i="12"/>
  <c r="Q231" i="12"/>
  <c r="V231" i="12"/>
  <c r="Q232" i="12"/>
  <c r="G233" i="12"/>
  <c r="M233" i="12" s="1"/>
  <c r="M232" i="12" s="1"/>
  <c r="I233" i="12"/>
  <c r="I232" i="12" s="1"/>
  <c r="K233" i="12"/>
  <c r="K232" i="12" s="1"/>
  <c r="O233" i="12"/>
  <c r="O232" i="12" s="1"/>
  <c r="Q233" i="12"/>
  <c r="V233" i="12"/>
  <c r="V232" i="12" s="1"/>
  <c r="G238" i="12"/>
  <c r="G237" i="12" s="1"/>
  <c r="I62" i="1" s="1"/>
  <c r="I238" i="12"/>
  <c r="K238" i="12"/>
  <c r="O238" i="12"/>
  <c r="Q238" i="12"/>
  <c r="Q237" i="12" s="1"/>
  <c r="V238" i="12"/>
  <c r="G240" i="12"/>
  <c r="I240" i="12"/>
  <c r="I237" i="12" s="1"/>
  <c r="K240" i="12"/>
  <c r="M240" i="12"/>
  <c r="O240" i="12"/>
  <c r="Q240" i="12"/>
  <c r="V240" i="12"/>
  <c r="G241" i="12"/>
  <c r="I241" i="12"/>
  <c r="K241" i="12"/>
  <c r="M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Q244" i="12" s="1"/>
  <c r="V247" i="12"/>
  <c r="G249" i="12"/>
  <c r="M249" i="12" s="1"/>
  <c r="I249" i="12"/>
  <c r="K249" i="12"/>
  <c r="O249" i="12"/>
  <c r="Q249" i="12"/>
  <c r="V249" i="12"/>
  <c r="G251" i="12"/>
  <c r="I251" i="12"/>
  <c r="K251" i="12"/>
  <c r="M251" i="12"/>
  <c r="O251" i="12"/>
  <c r="Q251" i="12"/>
  <c r="V251" i="12"/>
  <c r="G254" i="12"/>
  <c r="I254" i="12"/>
  <c r="K254" i="12"/>
  <c r="M254" i="12"/>
  <c r="O254" i="12"/>
  <c r="Q254" i="12"/>
  <c r="V254" i="12"/>
  <c r="G256" i="12"/>
  <c r="M256" i="12" s="1"/>
  <c r="I256" i="12"/>
  <c r="K256" i="12"/>
  <c r="O256" i="12"/>
  <c r="Q256" i="12"/>
  <c r="V256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3" i="12"/>
  <c r="I263" i="12"/>
  <c r="K263" i="12"/>
  <c r="K253" i="12" s="1"/>
  <c r="M263" i="12"/>
  <c r="O263" i="12"/>
  <c r="Q263" i="12"/>
  <c r="V263" i="12"/>
  <c r="G265" i="12"/>
  <c r="I265" i="12"/>
  <c r="K265" i="12"/>
  <c r="M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2" i="12"/>
  <c r="M272" i="12" s="1"/>
  <c r="M271" i="12" s="1"/>
  <c r="I272" i="12"/>
  <c r="I271" i="12" s="1"/>
  <c r="K272" i="12"/>
  <c r="K271" i="12" s="1"/>
  <c r="O272" i="12"/>
  <c r="O271" i="12" s="1"/>
  <c r="Q272" i="12"/>
  <c r="Q271" i="12" s="1"/>
  <c r="V272" i="12"/>
  <c r="V271" i="12" s="1"/>
  <c r="G275" i="12"/>
  <c r="M275" i="12" s="1"/>
  <c r="M274" i="12" s="1"/>
  <c r="I275" i="12"/>
  <c r="I274" i="12" s="1"/>
  <c r="K275" i="12"/>
  <c r="K274" i="12" s="1"/>
  <c r="O275" i="12"/>
  <c r="O274" i="12" s="1"/>
  <c r="Q275" i="12"/>
  <c r="Q274" i="12" s="1"/>
  <c r="V275" i="12"/>
  <c r="V274" i="12" s="1"/>
  <c r="AE278" i="12"/>
  <c r="F41" i="1" s="1"/>
  <c r="K181" i="12" l="1"/>
  <c r="O160" i="12"/>
  <c r="O8" i="12"/>
  <c r="V253" i="12"/>
  <c r="V244" i="12"/>
  <c r="O217" i="12"/>
  <c r="Q217" i="12"/>
  <c r="K206" i="12"/>
  <c r="V181" i="12"/>
  <c r="G160" i="12"/>
  <c r="I55" i="1" s="1"/>
  <c r="Q117" i="12"/>
  <c r="O253" i="12"/>
  <c r="Q253" i="12"/>
  <c r="I253" i="12"/>
  <c r="K244" i="12"/>
  <c r="M244" i="12"/>
  <c r="O237" i="12"/>
  <c r="K237" i="12"/>
  <c r="V217" i="12"/>
  <c r="G217" i="12"/>
  <c r="I60" i="1" s="1"/>
  <c r="I17" i="1" s="1"/>
  <c r="Q206" i="12"/>
  <c r="Q181" i="12"/>
  <c r="G181" i="12"/>
  <c r="I56" i="1" s="1"/>
  <c r="I160" i="12"/>
  <c r="O117" i="12"/>
  <c r="K101" i="12"/>
  <c r="Q101" i="12"/>
  <c r="I101" i="12"/>
  <c r="O95" i="12"/>
  <c r="V81" i="12"/>
  <c r="I81" i="12"/>
  <c r="V8" i="12"/>
  <c r="K8" i="12"/>
  <c r="F39" i="1"/>
  <c r="F42" i="1" s="1"/>
  <c r="G23" i="1" s="1"/>
  <c r="A23" i="1" s="1"/>
  <c r="A24" i="1" s="1"/>
  <c r="G24" i="1" s="1"/>
  <c r="V160" i="12"/>
  <c r="M101" i="12"/>
  <c r="AF278" i="12"/>
  <c r="I244" i="12"/>
  <c r="I217" i="12"/>
  <c r="I206" i="12"/>
  <c r="M205" i="12"/>
  <c r="M204" i="12" s="1"/>
  <c r="O181" i="12"/>
  <c r="Q160" i="12"/>
  <c r="K117" i="12"/>
  <c r="I117" i="12"/>
  <c r="G101" i="12"/>
  <c r="I52" i="1" s="1"/>
  <c r="K81" i="12"/>
  <c r="G274" i="12"/>
  <c r="G271" i="12"/>
  <c r="G253" i="12"/>
  <c r="I64" i="1" s="1"/>
  <c r="I20" i="1" s="1"/>
  <c r="O244" i="12"/>
  <c r="V237" i="12"/>
  <c r="K217" i="12"/>
  <c r="I181" i="12"/>
  <c r="K160" i="12"/>
  <c r="V117" i="12"/>
  <c r="O110" i="12"/>
  <c r="O101" i="12"/>
  <c r="K95" i="12"/>
  <c r="Q81" i="12"/>
  <c r="G8" i="12"/>
  <c r="Q8" i="12"/>
  <c r="I8" i="12"/>
  <c r="M8" i="12"/>
  <c r="M117" i="12"/>
  <c r="M110" i="12"/>
  <c r="M217" i="12"/>
  <c r="M253" i="12"/>
  <c r="G244" i="12"/>
  <c r="I63" i="1" s="1"/>
  <c r="I19" i="1" s="1"/>
  <c r="M238" i="12"/>
  <c r="M237" i="12" s="1"/>
  <c r="G232" i="12"/>
  <c r="I61" i="1" s="1"/>
  <c r="I18" i="1" s="1"/>
  <c r="M182" i="12"/>
  <c r="M181" i="12" s="1"/>
  <c r="M161" i="12"/>
  <c r="M160" i="12" s="1"/>
  <c r="M89" i="12"/>
  <c r="M81" i="12" s="1"/>
  <c r="M29" i="12"/>
  <c r="G117" i="12"/>
  <c r="I54" i="1" s="1"/>
  <c r="M96" i="12"/>
  <c r="M95" i="12" s="1"/>
  <c r="M210" i="12"/>
  <c r="M206" i="12" s="1"/>
  <c r="J28" i="1"/>
  <c r="J26" i="1"/>
  <c r="G38" i="1"/>
  <c r="F38" i="1"/>
  <c r="H32" i="1"/>
  <c r="J23" i="1"/>
  <c r="J24" i="1"/>
  <c r="J25" i="1"/>
  <c r="J27" i="1"/>
  <c r="E24" i="1"/>
  <c r="E26" i="1"/>
  <c r="G278" i="12" l="1"/>
  <c r="I49" i="1"/>
  <c r="G41" i="1"/>
  <c r="H41" i="1" s="1"/>
  <c r="I41" i="1" s="1"/>
  <c r="G39" i="1"/>
  <c r="G40" i="1"/>
  <c r="H40" i="1" s="1"/>
  <c r="I40" i="1" s="1"/>
  <c r="I16" i="1" l="1"/>
  <c r="I21" i="1" s="1"/>
  <c r="I65" i="1"/>
  <c r="G42" i="1"/>
  <c r="H39" i="1"/>
  <c r="H42" i="1" l="1"/>
  <c r="I39" i="1"/>
  <c r="I42" i="1" s="1"/>
  <c r="G25" i="1"/>
  <c r="G28" i="1"/>
  <c r="J61" i="1"/>
  <c r="J57" i="1"/>
  <c r="J60" i="1"/>
  <c r="J58" i="1"/>
  <c r="J64" i="1"/>
  <c r="J50" i="1"/>
  <c r="J63" i="1"/>
  <c r="J55" i="1"/>
  <c r="J52" i="1"/>
  <c r="J62" i="1"/>
  <c r="J49" i="1"/>
  <c r="J59" i="1"/>
  <c r="J54" i="1"/>
  <c r="J51" i="1"/>
  <c r="J53" i="1"/>
  <c r="J56" i="1"/>
  <c r="J65" i="1" l="1"/>
  <c r="A25" i="1"/>
  <c r="A26" i="1" s="1"/>
  <c r="G26" i="1" s="1"/>
  <c r="A27" i="1"/>
  <c r="A29" i="1" s="1"/>
  <c r="G29" i="1" s="1"/>
  <c r="G27" i="1" s="1"/>
  <c r="J40" i="1"/>
  <c r="J39" i="1"/>
  <c r="J42" i="1" s="1"/>
  <c r="J41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<sst xmlns="http://schemas.openxmlformats.org/spreadsheetml/2006/main" count="1234" uniqueCount="503">
  <si>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</si>
  <si>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</si>
  <si>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</si>
  <si>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</si>
  <si>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</si>
  <si>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</si>
  <si>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</si>
  <si>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</si>
  <si>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</si>
  <si>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</si>
  <si>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</si>
  <si>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</si>
  <si>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</si>
  <si>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</si>
  <si>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</si>
  <si>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</si>
  <si>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</si>
  <si>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</si>
  <si>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</si>
  <si>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</si>
  <si>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</si>
  <si>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</si>
  <si>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</si>
  <si>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</si>
  <si>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</si>
  <si>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</si>
  <si>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</si>
  <si>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</si>
  <si>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</si>
  <si>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</si>
  <si>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</si>
  <si>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</si>
  <si>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</si>
  <si>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</si>
  <si>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</si>
  <si>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</si>
  <si>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</si>
  <si>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</si>
  <si>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</si>
  <si>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</si>
  <si>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</si>
  <si>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</si>
  <si>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</si>
  <si>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P1</t>
  </si>
  <si>
    <t xml:space="preserve">Projekční rozpočet </t>
  </si>
  <si>
    <t>01</t>
  </si>
  <si>
    <t>Hřiště</t>
  </si>
  <si>
    <t>Objekt:</t>
  </si>
  <si>
    <t>Rozpočet:</t>
  </si>
  <si>
    <t>21711</t>
  </si>
  <si>
    <t>Sportovní areál při ZŠ Dr.Miroslava Tyrše</t>
  </si>
  <si>
    <t>Město Česká Lípa</t>
  </si>
  <si>
    <t>náměstí T. G. Masaryka 1/1</t>
  </si>
  <si>
    <t>Česká Lípa</t>
  </si>
  <si>
    <t>47001</t>
  </si>
  <si>
    <t>00260428</t>
  </si>
  <si>
    <t>CZ00260428</t>
  </si>
  <si>
    <t>Ing. Hynek Pavlacký</t>
  </si>
  <si>
    <t>Družstevní 1012</t>
  </si>
  <si>
    <t>Luhačovice</t>
  </si>
  <si>
    <t>76326</t>
  </si>
  <si>
    <t>72436263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</si>
  <si>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</si>
  <si>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</si>
  <si>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</si>
  <si>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</si>
  <si>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</si>
  <si>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</si>
  <si>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</si>
  <si>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</si>
  <si>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</si>
  <si>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27</t>
  </si>
  <si>
    <t>Základy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</si>
  <si>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</si>
  <si>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</si>
  <si>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</si>
  <si>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</si>
  <si>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</si>
  <si>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</si>
  <si>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</si>
  <si>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</si>
  <si>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</si>
  <si>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</si>
  <si>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</si>
  <si>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</si>
  <si>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</si>
  <si>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</si>
  <si>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</si>
  <si>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</si>
  <si>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768</t>
  </si>
  <si>
    <t>Konstrukce sportovního vybavení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</si>
  <si>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</si>
  <si>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</si>
  <si>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</si>
  <si>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</si>
  <si>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</si>
  <si>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</si>
  <si>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</si>
  <si>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</si>
  <si>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</si>
  <si>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</si>
  <si>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</si>
  <si>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</si>
  <si>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</si>
  <si>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</si>
  <si>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</si>
  <si>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</si>
  <si>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</si>
  <si>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</si>
  <si>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</si>
  <si>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</si>
  <si>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</si>
  <si>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</si>
  <si>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</si>
  <si>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</si>
  <si>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</si>
  <si>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</si>
  <si>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</si>
  <si>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</si>
  <si>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</si>
  <si>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</si>
  <si>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</si>
  <si>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</si>
  <si>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</si>
  <si>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113106231R00</t>
  </si>
  <si>
    <t>Rozebrání dlažeb ze zámkové dlažby v kamenivu</t>
  </si>
  <si>
    <t>m2</t>
  </si>
  <si>
    <t>RTS 18/ I</t>
  </si>
  <si>
    <t>RTS 17/ II</t>
  </si>
  <si>
    <t>POL1_</t>
  </si>
  <si>
    <t>žb zídka : 35*1</t>
  </si>
  <si>
    <t>VV</t>
  </si>
  <si>
    <t>113107619R00</t>
  </si>
  <si>
    <t>Odstranění podkladu nad 50 m2,kam.drcené tl.19 cm</t>
  </si>
  <si>
    <t>bet.lem hrazení : 157</t>
  </si>
  <si>
    <t>zpev.plocha u školy podél hrazení : 20</t>
  </si>
  <si>
    <t>113108326R00</t>
  </si>
  <si>
    <t>Odstranění asfaltové vrstvy pl. do 50 m2, tl.26 cm</t>
  </si>
  <si>
    <t>patky : 46,00000*0,4*0,4+2,00000*0,8*0,8</t>
  </si>
  <si>
    <t>obvod asf.plochy : 13+1,5+2,5+160*0,1</t>
  </si>
  <si>
    <t>asf.plocha u školy : 34</t>
  </si>
  <si>
    <t>113109410R00</t>
  </si>
  <si>
    <t>Odstranění podkladu pl.nad 50 m2, beton, tl. 10 cm</t>
  </si>
  <si>
    <t>podél žb zídky : 35</t>
  </si>
  <si>
    <t>113109416R00</t>
  </si>
  <si>
    <t>Odstranění podkladu pl.nad 50 m2, beton, tl. 16 cm</t>
  </si>
  <si>
    <t>113201111R00</t>
  </si>
  <si>
    <t>Vytrhání obrubníků chodníkových a parkových</t>
  </si>
  <si>
    <t>m</t>
  </si>
  <si>
    <t>žb zídka : 35</t>
  </si>
  <si>
    <t>122201102R00</t>
  </si>
  <si>
    <t>Odkopávky nezapažené v hor. 3 do 1000 m3</t>
  </si>
  <si>
    <t>m3</t>
  </si>
  <si>
    <t>POL1_1</t>
  </si>
  <si>
    <t>79*0,6</t>
  </si>
  <si>
    <t>76*0,5</t>
  </si>
  <si>
    <t>101,00000*0,4</t>
  </si>
  <si>
    <t>130901121RT3</t>
  </si>
  <si>
    <t>Bourání konstrukcí z betonu prostého ve vykopávk., bagrem s kladivem</t>
  </si>
  <si>
    <t>patky osvětlení : (2+2)*0,3</t>
  </si>
  <si>
    <t>132201111R00</t>
  </si>
  <si>
    <t>Hloubení rýh š.do 60 cm v hor.3 do 100 m3, STROJNĚ</t>
  </si>
  <si>
    <t>drenáž DN160 : 0,6*0,4*164,00000</t>
  </si>
  <si>
    <t>kanalizace DN160 : 0,6*0,4*88,90000</t>
  </si>
  <si>
    <t>žb zídka : 0,6*0,4*(35+5)</t>
  </si>
  <si>
    <t>132203312R00</t>
  </si>
  <si>
    <t>Hloubení rýh pro drény, hloubky do 1,3 m, v hor.3</t>
  </si>
  <si>
    <t>vsak.tunely : 5*17*1,3*1,3</t>
  </si>
  <si>
    <t>133201101R00</t>
  </si>
  <si>
    <t>Hloubení šachet v hor.3 do 100 m3</t>
  </si>
  <si>
    <t>oplocení hřišť : 0,4*0,4*0,75*46,00000</t>
  </si>
  <si>
    <t>patky streetball : 0,8*0,8*0,75*2,00000</t>
  </si>
  <si>
    <t>162701105R00</t>
  </si>
  <si>
    <t>Vodorovné přemístění výkopku z hor.1-4 do 10000 m</t>
  </si>
  <si>
    <t>Ornice.</t>
  </si>
  <si>
    <t>POP</t>
  </si>
  <si>
    <t>Položka pořadí 27 : 25,00000</t>
  </si>
  <si>
    <t>162701105R14</t>
  </si>
  <si>
    <t>Vodorovné přemístění výkopku z hor.1-4 do 10000 m, kapacita vozu 12 m3</t>
  </si>
  <si>
    <t>Položka pořadí 11 : 6,48000</t>
  </si>
  <si>
    <t>Položka pořadí 9 : 70,29600</t>
  </si>
  <si>
    <t>Položka pořadí 7 : 125,80000</t>
  </si>
  <si>
    <t>Položka pořadí 10 : 143,65000</t>
  </si>
  <si>
    <t>162701109RT3</t>
  </si>
  <si>
    <t>Příplatek k vod. přemístění hor.1-4 za další 1 km, nosnost 12 t</t>
  </si>
  <si>
    <t>Položka pořadí 13 : 346,22600*10</t>
  </si>
  <si>
    <t>167101101R00</t>
  </si>
  <si>
    <t>Nakládání výkopku z hor.1-4 v množství do 100 m3</t>
  </si>
  <si>
    <t>171201201R00</t>
  </si>
  <si>
    <t>Uložení sypaniny na skl.-sypanina na výšku přes 2m</t>
  </si>
  <si>
    <t>Položka pořadí 13 : 346,22600</t>
  </si>
  <si>
    <t>174101101R00</t>
  </si>
  <si>
    <t>Zásyp jam, rýh, šachet se zhutněním</t>
  </si>
  <si>
    <t>U žb zídky.</t>
  </si>
  <si>
    <t>vsak.tunely : 5*17*1,4*0,4</t>
  </si>
  <si>
    <t>175101101RT2</t>
  </si>
  <si>
    <t>Obsyp potrubí bez prohození sypaniny, s dodáním štěrkopísku frakce 0 - 22 mm</t>
  </si>
  <si>
    <t>kanalizace : 88,90000*0,4*0,4</t>
  </si>
  <si>
    <t>180402111R00</t>
  </si>
  <si>
    <t>Založení trávníku parkového výsevem v rovině</t>
  </si>
  <si>
    <t>250,00000</t>
  </si>
  <si>
    <t>181101102R00</t>
  </si>
  <si>
    <t>Úprava pláně v zářezech v hor. 1-4, se zhutněním</t>
  </si>
  <si>
    <t>1180,00000+660,00000</t>
  </si>
  <si>
    <t>181301102R00</t>
  </si>
  <si>
    <t>Rozprostření ornice, rovina, tl. 10-15 cm,do 500m2</t>
  </si>
  <si>
    <t>182001121R00</t>
  </si>
  <si>
    <t>Plošná úprava terénu, nerovnosti do 15 cm v rovině</t>
  </si>
  <si>
    <t>183403113R00</t>
  </si>
  <si>
    <t>Obdělání půdy frézováním v rovině</t>
  </si>
  <si>
    <t>terénní úpravy : 250,00000</t>
  </si>
  <si>
    <t>185803111R00</t>
  </si>
  <si>
    <t>Ošetření trávníku v rovině</t>
  </si>
  <si>
    <t>terénní úpravy</t>
  </si>
  <si>
    <t>199000005R00</t>
  </si>
  <si>
    <t>Poplatek za skládku zeminy 1- 4</t>
  </si>
  <si>
    <t>t</t>
  </si>
  <si>
    <t>Položka pořadí 13 : 346,22600*1,5</t>
  </si>
  <si>
    <t>00572400R</t>
  </si>
  <si>
    <t>Směs travní parková I. běžná zátěž PROFI</t>
  </si>
  <si>
    <t>kg</t>
  </si>
  <si>
    <t>SPCM</t>
  </si>
  <si>
    <t>POL3_1</t>
  </si>
  <si>
    <t>ter.úprava</t>
  </si>
  <si>
    <t>250,00000*0,025</t>
  </si>
  <si>
    <t>10364200R</t>
  </si>
  <si>
    <t>Ornice pro pozemkové úpravy</t>
  </si>
  <si>
    <t>POL3_</t>
  </si>
  <si>
    <t>250,00000*0,1</t>
  </si>
  <si>
    <t>211571121R00</t>
  </si>
  <si>
    <t>Výplň odvodňovacích žeber kamen.drobným drceným</t>
  </si>
  <si>
    <t>drenáž DN160 : (0,6*(1,08-0,25)/2-3,14*0,08*0,08*2)*184,9</t>
  </si>
  <si>
    <t>zasakovací tunel : 5*(17*1,4*0,8)-5*(16,8*1,2*0,42)</t>
  </si>
  <si>
    <t>213151111R00</t>
  </si>
  <si>
    <t>Montáž vsakovacího bloku nebo tunelu do V 450 l</t>
  </si>
  <si>
    <t>kus</t>
  </si>
  <si>
    <t>5*(16,8/0,6)</t>
  </si>
  <si>
    <t>271571112R00</t>
  </si>
  <si>
    <t>Polštář základu ze štěrkopísku netříděného</t>
  </si>
  <si>
    <t>PATKA OPLOCENÍ : 0,4*0,4*0,1*98</t>
  </si>
  <si>
    <t>289971212R00</t>
  </si>
  <si>
    <t>Zřízení vrstvy z geotextilie sklon do 1:5 š.do 6 m</t>
  </si>
  <si>
    <t>vsak.tunely : 5*(16,8*(1,2+1,2+0,42+0,42)+2*0,42*1,2)</t>
  </si>
  <si>
    <t>28697901R</t>
  </si>
  <si>
    <t>Tunel vsakovací PP 300 l  dl. 1200 mm</t>
  </si>
  <si>
    <t>Položka pořadí 29 : 140,00000</t>
  </si>
  <si>
    <t>69366013R</t>
  </si>
  <si>
    <t>Textilie netkaná Getex šíře 200 cm, 300 g/m2</t>
  </si>
  <si>
    <t>Položka pořadí 31 : 277,20000*1,15</t>
  </si>
  <si>
    <t>275313511R00</t>
  </si>
  <si>
    <t>Beton základových patek prostý B 12,5 (C 12/15)</t>
  </si>
  <si>
    <t>patka oplocení : 0,4*0,4*1*46,00000</t>
  </si>
  <si>
    <t>patka streetball : 0,8*0,8*1*2,00000</t>
  </si>
  <si>
    <t>275353122R00</t>
  </si>
  <si>
    <t>Bednění kotev.otvorů patek do 0,05 m2, hl. 1,0 m</t>
  </si>
  <si>
    <t>patky : 46,00000+2,00000</t>
  </si>
  <si>
    <t>311321825R00</t>
  </si>
  <si>
    <t>Železobeton nadzákladových zdí pohledový C 25/30</t>
  </si>
  <si>
    <t>žb zídka : (35+5)*0,2*0,6</t>
  </si>
  <si>
    <t>327368211R00</t>
  </si>
  <si>
    <t>Výztuž opěrných zdí svařovanou sítí z ocel. drátů</t>
  </si>
  <si>
    <t>žb zídka : 5,4*(35+5)*0,6*2/1000</t>
  </si>
  <si>
    <t>341351105R00</t>
  </si>
  <si>
    <t>Bednění stěn nosných oboustranné - zřízení</t>
  </si>
  <si>
    <t>žb zídka : (35+5)*0,6</t>
  </si>
  <si>
    <t>341351106R00</t>
  </si>
  <si>
    <t>Bednění stěn nosných oboustranné - odstranění</t>
  </si>
  <si>
    <t>Položka pořadí 38 : 24,00000</t>
  </si>
  <si>
    <t>451315111R00</t>
  </si>
  <si>
    <t>Podkladní vrstva z betonu prostého C 25/30 do 10cm</t>
  </si>
  <si>
    <t>Pod žb zídku.</t>
  </si>
  <si>
    <t>(35+5)*0,5</t>
  </si>
  <si>
    <t>451311811R00</t>
  </si>
  <si>
    <t>Podklad pod dlažbu z betonu C 25/30 XA1,do 10 cm</t>
  </si>
  <si>
    <t>u žb zídky.</t>
  </si>
  <si>
    <t>35*1</t>
  </si>
  <si>
    <t>564221111R00</t>
  </si>
  <si>
    <t>Podklad ze štěrkopísku po zhutnění tloušťky 8 cm</t>
  </si>
  <si>
    <t>skok daleký : 76</t>
  </si>
  <si>
    <t>zámková dlažba : 101,00000</t>
  </si>
  <si>
    <t>564231111R00</t>
  </si>
  <si>
    <t>Podklad ze štěrkopísku po zhutnění tloušťky 10 cm</t>
  </si>
  <si>
    <t>doplnění plochy hřiště : 79</t>
  </si>
  <si>
    <t>564752112R00</t>
  </si>
  <si>
    <t>Podklad z kam.drceného 32-63 s výplň.kamen. 16 cm</t>
  </si>
  <si>
    <t>564752113R00</t>
  </si>
  <si>
    <t>Podklad z kam.drceného 32-63 s výplň.kamen. 25 cm</t>
  </si>
  <si>
    <t>564811111R00</t>
  </si>
  <si>
    <t>Podklad ze štěrkodrti po zhutnění tloušťky 5 cm</t>
  </si>
  <si>
    <t>Vrstva z hutněné štěrkodrti frakce 16-32mm.</t>
  </si>
  <si>
    <t>564811111RT2</t>
  </si>
  <si>
    <t>Podklad ze štěrkodrti po zhutnění tloušťky 5 cm, štěrkodrť frakce 0-32 mm</t>
  </si>
  <si>
    <t>Vysoké nároky na rovinatost, hutnit za vlhka, se zaručenou vodopropustností.</t>
  </si>
  <si>
    <t>564851112R00</t>
  </si>
  <si>
    <t>Podklad ze štěrkodrti po zhutnění tloušťky 17 cm</t>
  </si>
  <si>
    <t>zpevněné plochy : 101,00000</t>
  </si>
  <si>
    <t>576141111R00</t>
  </si>
  <si>
    <t>Koberec otevřený z kam.drceného+asf.do 3 m 5 cm</t>
  </si>
  <si>
    <t>589116111R00</t>
  </si>
  <si>
    <t>Kryt ploch pro tělových. hlinitopísčitých tl. 2 cm</t>
  </si>
  <si>
    <t>Položka zohledňuje přípravu podkladu pod umělou trávu z frakce drceného kameniva 0-4, ruční rovnání, hutněno za vlhka.</t>
  </si>
  <si>
    <t>589131050T03</t>
  </si>
  <si>
    <t>Roznášecí vrstva pod lité pryžové povrchy, litá tl.40mm</t>
  </si>
  <si>
    <t>Vlastní</t>
  </si>
  <si>
    <t>Indiv</t>
  </si>
  <si>
    <t>hřiště : 1180,00000</t>
  </si>
  <si>
    <t>dráha+skok daleký : 660,00000</t>
  </si>
  <si>
    <t>597101111RT1</t>
  </si>
  <si>
    <t>Montáž odvodňovacího žlabu - polymerbeton, včetně betonového lože C 12/15, zatížení A 15 kN</t>
  </si>
  <si>
    <t>Včetně napojení na vsakovací rýhu po cca 10m.</t>
  </si>
  <si>
    <t>170,00000</t>
  </si>
  <si>
    <t>R03</t>
  </si>
  <si>
    <t>Povrch atletických drah vodopropustný sendvičový stříkaný 13mm</t>
  </si>
  <si>
    <t>IAAF certifikovaný atletický povrch, základní vrstva z černého pryžového granulátu,</t>
  </si>
  <si>
    <t xml:space="preserve"> vrchní vrstva z dvojnásobného nástřiku EPDM s pojivem.</t>
  </si>
  <si>
    <t>běžecká dráha : 660,00000</t>
  </si>
  <si>
    <t>R04</t>
  </si>
  <si>
    <t>Povrch víceúčelových ploch vodopropustný jednovrstvý EPDM 10mm</t>
  </si>
  <si>
    <t>Povrch pro víceúčelová hřiště vodopropustný, jednovrstvý z celoprobarvených EPDM granulí pojených pur pojivem. V tl.10mm obvykle pokládaný na litou roznášecí a drenážní kamenivopryžovou vrstvu.</t>
  </si>
  <si>
    <t>víceúčelové hřiště : 1180,00000</t>
  </si>
  <si>
    <t>R06</t>
  </si>
  <si>
    <t>Značení hřišť nástřikem, š.50mm</t>
  </si>
  <si>
    <t>ovál : 3*150+6*17+25</t>
  </si>
  <si>
    <t>víceúčelové hřiště : 240+146+3*89+50+2*78</t>
  </si>
  <si>
    <t>286982002R</t>
  </si>
  <si>
    <t>Žlab PE  1000x160x95 mm B 125, s plastovým pororoštem, oka 20/30 mm, černý</t>
  </si>
  <si>
    <t>RTS 16/ II</t>
  </si>
  <si>
    <t>RTS 13/ II</t>
  </si>
  <si>
    <t>871219111R00</t>
  </si>
  <si>
    <t>Kladení dren. potrubí bezvýkop.,flex.PVC, bez obs.</t>
  </si>
  <si>
    <t>164,00000</t>
  </si>
  <si>
    <t>871313121R00</t>
  </si>
  <si>
    <t>Montáž trub z plastu, gumový kroužek, DN 150</t>
  </si>
  <si>
    <t>RTS 16/ I</t>
  </si>
  <si>
    <t>88,90000</t>
  </si>
  <si>
    <t>894432111R00</t>
  </si>
  <si>
    <t xml:space="preserve">Osazení plastové šachty revizní prům.315 mm, </t>
  </si>
  <si>
    <t>894432112R00</t>
  </si>
  <si>
    <t xml:space="preserve">Osazení plastové šachty revizní prům.425 mm, </t>
  </si>
  <si>
    <t>899101111R00</t>
  </si>
  <si>
    <t>Osazení poklopu s rámem do 50 kg</t>
  </si>
  <si>
    <t>28611151.AR</t>
  </si>
  <si>
    <t>Trubka kanalizační KGEM SN 4 PVC 160x4,0x1000</t>
  </si>
  <si>
    <t>1,09*88,90000</t>
  </si>
  <si>
    <t>28611225.AR</t>
  </si>
  <si>
    <t>Trubka PVC drenážní flexibilní d 160 mm</t>
  </si>
  <si>
    <t>1,1*164,00000</t>
  </si>
  <si>
    <t>28697103.AR</t>
  </si>
  <si>
    <t>Roura šachtová korugovaná  bez hrdla 315/1250 mm</t>
  </si>
  <si>
    <t>28697117R</t>
  </si>
  <si>
    <t>Dno šachtové pro KG 315/300 mm pravý přítok T3 PE</t>
  </si>
  <si>
    <t>286971402R</t>
  </si>
  <si>
    <t>Roura šachtová korugovaná  bez hrdla 425/1500 mm</t>
  </si>
  <si>
    <t>28697145R</t>
  </si>
  <si>
    <t>Poklop do šachtové roury 315mm/1,5T PP</t>
  </si>
  <si>
    <t>28697146R</t>
  </si>
  <si>
    <t>286971677R</t>
  </si>
  <si>
    <t>Dno šachtové výkyvné  425/160 typ X pro KG</t>
  </si>
  <si>
    <t>55343900R</t>
  </si>
  <si>
    <t>Do šachet před vtokem do vsak.boxů.</t>
  </si>
  <si>
    <t>998276101R00</t>
  </si>
  <si>
    <t>Přesun hmot, trubní vedení plastová, otevř. výkop</t>
  </si>
  <si>
    <t>POL7_</t>
  </si>
  <si>
    <t>596215021R00</t>
  </si>
  <si>
    <t>Kladení zámkové dlažby tl. 6 cm do drtě tl. 4 cm</t>
  </si>
  <si>
    <t>596245041R00</t>
  </si>
  <si>
    <t>Kladení zámkové dlažby tl. 8 cm do MC tl. 5 cm</t>
  </si>
  <si>
    <t>Rozebraná dlažba u žb zídky.</t>
  </si>
  <si>
    <t>Položka pořadí 1 : 35,00000</t>
  </si>
  <si>
    <t>916561111RT4</t>
  </si>
  <si>
    <t>Osazení záhon.obrubníků do lože z C 12/15 s opěrou, včetně obrubníku ABO 4 - 5    50/5/25</t>
  </si>
  <si>
    <t>Výměry odečteny z PD.</t>
  </si>
  <si>
    <t>598</t>
  </si>
  <si>
    <t>917762111R00</t>
  </si>
  <si>
    <t>Osazení ležat. obrub. bet. s opěrou,lože z C 12/15</t>
  </si>
  <si>
    <t>Přídlažba.</t>
  </si>
  <si>
    <t>917862111RT5</t>
  </si>
  <si>
    <t>Osazení stojat. obrub.bet. s opěrou,lože z C 12/15, včetně obrubníku  100/10/25</t>
  </si>
  <si>
    <t>doskočiště : 22</t>
  </si>
  <si>
    <t>592162116R</t>
  </si>
  <si>
    <t>Přídlažba silniční nízká  ABK 50/25/8 přírodní</t>
  </si>
  <si>
    <t>přídlažba : 11*2</t>
  </si>
  <si>
    <t>59245030R</t>
  </si>
  <si>
    <t>Dlažba zámková H-PROFIL 20x16,5x8 cm přírodní</t>
  </si>
  <si>
    <t>35*1,05</t>
  </si>
  <si>
    <t>59245110R</t>
  </si>
  <si>
    <t>Dlažba sklad.  20x10x6 cm přírodní</t>
  </si>
  <si>
    <t>zpevněné plochy : 101,00000*1,02</t>
  </si>
  <si>
    <t>R50</t>
  </si>
  <si>
    <t>Příprava území - odstranění stávajících konstrukcí ( branek, sloupů, oplocení apod.)</t>
  </si>
  <si>
    <t>ks</t>
  </si>
  <si>
    <t>Odstranění a likvidace veškerých dotčených stávajících konstrukcí.</t>
  </si>
  <si>
    <t>998222012R00</t>
  </si>
  <si>
    <t>Přesun hmot, zpevněné plochy, kryt z kameniva</t>
  </si>
  <si>
    <t>R22</t>
  </si>
  <si>
    <t>Oplocení sportoviště v.5m zách.sítěmi a dřevěným mantinelem</t>
  </si>
  <si>
    <t>Víceúčelové hřiště. Oplocení z žárově zinkovaných sloupků pr.76*3mm, dřevěný fošnový mantinel do v.1m, smrkové řezivo, čtyřstranně hoblováno, hrany ofrézovány R8, nátěr lazury z+2x, veškeré spoje šroubovány. Záchytná síť PE 45x3mm, zelená do plastovaných lanek.</t>
  </si>
  <si>
    <t>víceúčelové hřiště : 36+36+22+22</t>
  </si>
  <si>
    <t>R23</t>
  </si>
  <si>
    <t>Oplocení sportoviště zách.sítěmi, příplatek za vstupní bránu dvoukřídlovou</t>
  </si>
  <si>
    <t>Branky v.2,5m  v oplocení hřišť.</t>
  </si>
  <si>
    <t>R24</t>
  </si>
  <si>
    <t>Oplocení areálu  v.1,6m svař.sítěmi na ocelové sloupky</t>
  </si>
  <si>
    <t>Oplocení z žárově zinkovaných sloupků pr.60x40x3mm kotvených na desku do žb zídky, panely 2D. Obdobné provedení jako stávající plot.</t>
  </si>
  <si>
    <t>R25</t>
  </si>
  <si>
    <t>Oplocení areálu  v.1,6m svař.sítěmi na ocelové sloupky, dvoukřídlová brána vč.sloupků</t>
  </si>
  <si>
    <t>Brána z žárově zinkovaných profilů pr.60x40x3mm, uzamykatelná, výplň panely 2D. Obdobné provedení jako stávající plot.</t>
  </si>
  <si>
    <t>998767101R00</t>
  </si>
  <si>
    <t>Přesun hmot pro zámečnické konstr., výšky do 6 m</t>
  </si>
  <si>
    <t>768322002T02</t>
  </si>
  <si>
    <t>Koš basketbal cvičný oválná deska laminát, obroučka antivandal, na streetballové konstrukci s vyložením do 1,5m</t>
  </si>
  <si>
    <t>Dodávka a montáž sestavy koše vč.vynášecí zinkované konstrukce do patky, laminátové oválné desky rozměru 900x1200mm, zesílené obroučky v žárovém zinku a síťky. Výška osazení 3,05m, alternativně 2,6m.</t>
  </si>
  <si>
    <t>R31</t>
  </si>
  <si>
    <t>lavička parková bez opěradla d+m</t>
  </si>
  <si>
    <t>R32</t>
  </si>
  <si>
    <t>odpadkový koš d+m</t>
  </si>
  <si>
    <t>R35</t>
  </si>
  <si>
    <t>Skok daleký-odrazové prkno laminátové vč.rámu a vložky</t>
  </si>
  <si>
    <t>Kompletní provedení vč.osazení rámu na připravený základ. Prkno laminátové s výměnnou odraznou deskou, kovová vložka se sportovním povrchem pro vyplnění rámu bez prkna.</t>
  </si>
  <si>
    <t>R37</t>
  </si>
  <si>
    <t>Doskočiště skoku dalekého</t>
  </si>
  <si>
    <t>kpl</t>
  </si>
  <si>
    <t>V ceně kompletu je zahrnuta pryžová ochrana vrchní strany obrub, drenážní vrstva kameniva vč.geotextilie, pískový zásyp, krycí plachta.</t>
  </si>
  <si>
    <t>768391001RT01</t>
  </si>
  <si>
    <t>Pouzdro pro sloupky , ocelové, pro sloupky pr.102mm, žárový zinek,vč.víčka</t>
  </si>
  <si>
    <t>R38</t>
  </si>
  <si>
    <t>Sloupky pro volejbal do pouzder, ocelové pr.102mm, školní, žárový zinek, vč.sítě</t>
  </si>
  <si>
    <t xml:space="preserve">pár   </t>
  </si>
  <si>
    <t>R40</t>
  </si>
  <si>
    <t>Sloupky pro tenis do pouzder, ocelové pr.102mm, školní, žárový zinek,vč.sítě,singltyčí,pásky a závaží</t>
  </si>
  <si>
    <t>Kompletní sestava vč.sítě, singltyčí,středové pásky a závaží.</t>
  </si>
  <si>
    <t>R41</t>
  </si>
  <si>
    <t>Branka pro házenou 3x2m vč.sítě, sklopná na oplocení, hliníková</t>
  </si>
  <si>
    <t>74910617R</t>
  </si>
  <si>
    <t>Stojan na kola IKS pozink jednostranný na 5 kol, kov, 2060x605x775 mm, připevnění šrouby</t>
  </si>
  <si>
    <t>460030081RT3</t>
  </si>
  <si>
    <t>Řezání spáry v asfaltu nebo betonu, v tloušťce vrstvy do 8-10 cm</t>
  </si>
  <si>
    <t>obvod asf.plochy : 160</t>
  </si>
  <si>
    <t>patky : 46,00000*(4*0,4)+2,00000*(4*0,8)</t>
  </si>
  <si>
    <t>pro žb zídku : 35</t>
  </si>
  <si>
    <t>979990191R00</t>
  </si>
  <si>
    <t>Poplatek za skládku suti - plastové výrobky</t>
  </si>
  <si>
    <t>Demontovaný laminátový mantinel a pe potrubí, množství stanoveno odhadem.</t>
  </si>
  <si>
    <t>979083117R00</t>
  </si>
  <si>
    <t>Vodorovné přemístění suti na skládku do 6000 m</t>
  </si>
  <si>
    <t>POL8_</t>
  </si>
  <si>
    <t>979083191R00</t>
  </si>
  <si>
    <t>Příplatek za dalších započatých 1000 m nad 6000 m</t>
  </si>
  <si>
    <t>979990101R00</t>
  </si>
  <si>
    <t>Poplatek za skládku suti - směs betonu a cihel</t>
  </si>
  <si>
    <t>979093111R00</t>
  </si>
  <si>
    <t>Uložení suti na skládku bez zhutnění</t>
  </si>
  <si>
    <t>005111021R</t>
  </si>
  <si>
    <t>Vytyčení inženýrských sítí</t>
  </si>
  <si>
    <t>Soubor</t>
  </si>
  <si>
    <t>POL99_8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</si>
  <si>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</si>
  <si>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</si>
  <si>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</si>
  <si>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</si>
  <si>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</si>
  <si>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</si>
  <si>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</si>
  <si>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005231010R</t>
  </si>
  <si>
    <t>Revize</t>
  </si>
  <si>
    <t>Dle SOD       2.5.3	Revize a zkoušky</t>
  </si>
  <si>
    <t>005231020R</t>
  </si>
  <si>
    <t>Individuální a komplexní vyzkoušení</t>
  </si>
  <si>
    <t>Náklady na provedení statické zatěžovací zkoušky únosnosti pláně 3ks.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</si>
  <si>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</si>
  <si>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</si>
  <si>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</si>
  <si>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</si>
  <si>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R 42</t>
  </si>
  <si>
    <t>Kompletační činnost</t>
  </si>
  <si>
    <t>soubor</t>
  </si>
  <si>
    <t>R 43</t>
  </si>
  <si>
    <t>Provozní a územní vlivy</t>
  </si>
  <si>
    <t>R 44</t>
  </si>
  <si>
    <t>Provoz dalšího subjektu</t>
  </si>
  <si>
    <t>R 45</t>
  </si>
  <si>
    <t>Fotodokumentace provádění díla</t>
  </si>
  <si>
    <t>005124010R</t>
  </si>
  <si>
    <t>Koordinační činnost</t>
  </si>
  <si>
    <t>POL99_2</t>
  </si>
  <si>
    <t>005261010R</t>
  </si>
  <si>
    <t>Pojištění dodavatele a pojištění díla</t>
  </si>
  <si>
    <t>SUM</t>
  </si>
  <si>
    <t>Poznámky uchazeče k zadání</t>
  </si>
  <si>
    <t>POPUZIV</t>
  </si>
  <si>
    <t>END</t>
  </si>
  <si>
    <t xml:space="preserve">Poklop do šachtové roury 425 mm/1,5T PP, </t>
  </si>
  <si>
    <t xml:space="preserve">Koš kalový ocel pro siln. vpust </t>
  </si>
  <si>
    <t>Dle SOD            2.5.2 	Zařízení staveniště (vybudování, provoz, odstranění)</t>
  </si>
  <si>
    <t>Dle SOD    2.5.10 	Geodetické práce</t>
  </si>
  <si>
    <t>Dle SOD   2.5.1   Dokumentace skutečného provedení stavby.</t>
  </si>
  <si>
    <t>Dle SOD      2.5.3 	Revize a zkoušky</t>
  </si>
  <si>
    <t>Dle SOD     2.5.4 	Kompletační činnost</t>
  </si>
  <si>
    <t>Dle SOD    2.5.7 	Provozní a územní vlivy</t>
  </si>
  <si>
    <t>Dle SOD    2.5.8 	Provoz dalšího subjektu</t>
  </si>
  <si>
    <t>Dle SOD   2.5.9 	Fotodokumentace provádění díla</t>
  </si>
  <si>
    <t>Dle SOD    2.5.5 Koordinační činnost</t>
  </si>
  <si>
    <t>Dle SOD     2.5.6 	Pojištění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</si>
</sst>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opLeftCell="A37" workbookViewId="0">
      <selection activeCell="AK30" sqref="AK30"/>
    </sheetView>
  </sheetViews>
  <sheetFormatPr defaultRowHeight="12.75" x14ac:dyDescent="0.2"/>
  <sheetData>
    <row r="1" spans="1:7" x14ac:dyDescent="0.2">
      <c r="A1" s="34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sheetProtection algorithmName="SHA-512" hashValue="aFe7co0bTMJ2agfVUe4EY2ibyA0GCWfOCLeLBXln0oxnWQwP7//p1MFQdZuv85mHuhRrWKjkOWJwQhrHyaRSnQ==" saltValue="5QPWN46B2Eidyrb4vNpn9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opLeftCell="B1" zoomScaleNormal="100" zoomScaleSheetLayoutView="75" workbookViewId="0">
      <selection activeCell="M23" sqref="M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78" t="s">
        <v>24</v>
      </c>
      <c r="C2" s="79"/>
      <c r="D2" s="80" t="s">
        <v>49</v>
      </c>
      <c r="E2" s="204" t="s">
        <v>50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1" t="s">
        <v>47</v>
      </c>
      <c r="C3" s="79"/>
      <c r="D3" s="82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5">
        <v>550</v>
      </c>
      <c r="B4" s="83" t="s">
        <v>48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3"/>
      <c r="B5" s="43" t="s">
        <v>23</v>
      </c>
      <c r="C5" s="4"/>
      <c r="D5" s="86" t="s">
        <v>51</v>
      </c>
      <c r="E5" s="25"/>
      <c r="F5" s="25"/>
      <c r="G5" s="25"/>
      <c r="H5" s="26" t="s">
        <v>42</v>
      </c>
      <c r="I5" s="86" t="s">
        <v>55</v>
      </c>
      <c r="J5" s="10"/>
    </row>
    <row r="6" spans="1:15" ht="15.75" customHeight="1" x14ac:dyDescent="0.2">
      <c r="A6" s="3"/>
      <c r="B6" s="38"/>
      <c r="C6" s="25"/>
      <c r="D6" s="86" t="s">
        <v>52</v>
      </c>
      <c r="E6" s="25"/>
      <c r="F6" s="25"/>
      <c r="G6" s="25"/>
      <c r="H6" s="26" t="s">
        <v>36</v>
      </c>
      <c r="I6" s="86" t="s">
        <v>56</v>
      </c>
      <c r="J6" s="10"/>
    </row>
    <row r="7" spans="1:15" ht="15.75" customHeight="1" x14ac:dyDescent="0.2">
      <c r="A7" s="3"/>
      <c r="B7" s="39"/>
      <c r="C7" s="87" t="s">
        <v>54</v>
      </c>
      <c r="D7" s="76" t="s">
        <v>53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21</v>
      </c>
      <c r="C8" s="4"/>
      <c r="D8" s="77" t="s">
        <v>57</v>
      </c>
      <c r="E8" s="4"/>
      <c r="F8" s="4"/>
      <c r="G8" s="42"/>
      <c r="H8" s="26" t="s">
        <v>42</v>
      </c>
      <c r="I8" s="86" t="s">
        <v>61</v>
      </c>
      <c r="J8" s="10"/>
    </row>
    <row r="9" spans="1:15" ht="15.75" hidden="1" customHeight="1" x14ac:dyDescent="0.2">
      <c r="A9" s="3"/>
      <c r="B9" s="3"/>
      <c r="C9" s="4"/>
      <c r="D9" s="77" t="s">
        <v>58</v>
      </c>
      <c r="E9" s="4"/>
      <c r="F9" s="4"/>
      <c r="G9" s="42"/>
      <c r="H9" s="26" t="s">
        <v>36</v>
      </c>
      <c r="I9" s="31"/>
      <c r="J9" s="10"/>
    </row>
    <row r="10" spans="1:15" ht="15.75" hidden="1" customHeight="1" x14ac:dyDescent="0.2">
      <c r="A10" s="3"/>
      <c r="B10" s="48"/>
      <c r="C10" s="87" t="s">
        <v>60</v>
      </c>
      <c r="D10" s="88" t="s">
        <v>59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20</v>
      </c>
      <c r="C11" s="4"/>
      <c r="D11" s="211"/>
      <c r="E11" s="211"/>
      <c r="F11" s="211"/>
      <c r="G11" s="211"/>
      <c r="H11" s="26" t="s">
        <v>42</v>
      </c>
      <c r="I11" s="90"/>
      <c r="J11" s="10"/>
    </row>
    <row r="12" spans="1:15" ht="15.75" customHeight="1" x14ac:dyDescent="0.2">
      <c r="A12" s="3"/>
      <c r="B12" s="38"/>
      <c r="C12" s="25"/>
      <c r="D12" s="216"/>
      <c r="E12" s="216"/>
      <c r="F12" s="216"/>
      <c r="G12" s="216"/>
      <c r="H12" s="26" t="s">
        <v>36</v>
      </c>
      <c r="I12" s="90"/>
      <c r="J12" s="10"/>
    </row>
    <row r="13" spans="1:15" ht="15.75" customHeight="1" x14ac:dyDescent="0.2">
      <c r="A13" s="3"/>
      <c r="B13" s="39"/>
      <c r="C13" s="89"/>
      <c r="D13" s="217"/>
      <c r="E13" s="217"/>
      <c r="F13" s="217"/>
      <c r="G13" s="217"/>
      <c r="H13" s="27"/>
      <c r="I13" s="32"/>
      <c r="J13" s="47"/>
    </row>
    <row r="14" spans="1:15" ht="24" hidden="1" customHeight="1" x14ac:dyDescent="0.2">
      <c r="A14" s="3"/>
      <c r="B14" s="62" t="s">
        <v>22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34</v>
      </c>
      <c r="C15" s="68"/>
      <c r="D15" s="49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2" t="s">
        <v>26</v>
      </c>
      <c r="B16" s="53" t="s">
        <v>26</v>
      </c>
      <c r="C16" s="54"/>
      <c r="D16" s="55"/>
      <c r="E16" s="201"/>
      <c r="F16" s="202"/>
      <c r="G16" s="201"/>
      <c r="H16" s="202"/>
      <c r="I16" s="201">
        <f>SUMIF(F49:F64,A16,I49:I64)+SUMIF(F49:F64,"PSU",I49:I64)</f>
        <v>0</v>
      </c>
      <c r="J16" s="203"/>
    </row>
    <row r="17" spans="1:10" ht="23.25" customHeight="1" x14ac:dyDescent="0.2">
      <c r="A17" s="142" t="s">
        <v>27</v>
      </c>
      <c r="B17" s="53" t="s">
        <v>27</v>
      </c>
      <c r="C17" s="54"/>
      <c r="D17" s="55"/>
      <c r="E17" s="201"/>
      <c r="F17" s="202"/>
      <c r="G17" s="201"/>
      <c r="H17" s="202"/>
      <c r="I17" s="201">
        <f>SUMIF(F49:F64,A17,I49:I64)</f>
        <v>0</v>
      </c>
      <c r="J17" s="203"/>
    </row>
    <row r="18" spans="1:10" ht="23.25" customHeight="1" x14ac:dyDescent="0.2">
      <c r="A18" s="142" t="s">
        <v>28</v>
      </c>
      <c r="B18" s="53" t="s">
        <v>28</v>
      </c>
      <c r="C18" s="54"/>
      <c r="D18" s="55"/>
      <c r="E18" s="201"/>
      <c r="F18" s="202"/>
      <c r="G18" s="201"/>
      <c r="H18" s="202"/>
      <c r="I18" s="201">
        <f>SUMIF(F49:F64,A18,I49:I64)</f>
        <v>0</v>
      </c>
      <c r="J18" s="203"/>
    </row>
    <row r="19" spans="1:10" ht="23.25" customHeight="1" x14ac:dyDescent="0.2">
      <c r="A19" s="142" t="s">
        <v>96</v>
      </c>
      <c r="B19" s="53" t="s">
        <v>29</v>
      </c>
      <c r="C19" s="54"/>
      <c r="D19" s="55"/>
      <c r="E19" s="201"/>
      <c r="F19" s="202"/>
      <c r="G19" s="201"/>
      <c r="H19" s="202"/>
      <c r="I19" s="201">
        <f>SUMIF(F49:F64,A19,I49:I64)</f>
        <v>0</v>
      </c>
      <c r="J19" s="203"/>
    </row>
    <row r="20" spans="1:10" ht="23.25" customHeight="1" x14ac:dyDescent="0.2">
      <c r="A20" s="142" t="s">
        <v>97</v>
      </c>
      <c r="B20" s="53" t="s">
        <v>30</v>
      </c>
      <c r="C20" s="54"/>
      <c r="D20" s="55"/>
      <c r="E20" s="201"/>
      <c r="F20" s="202"/>
      <c r="G20" s="201"/>
      <c r="H20" s="202"/>
      <c r="I20" s="201">
        <f>SUMIF(F49:F64,A20,I49:I64)</f>
        <v>0</v>
      </c>
      <c r="J20" s="203"/>
    </row>
    <row r="21" spans="1:10" ht="23.25" customHeight="1" x14ac:dyDescent="0.2">
      <c r="A21" s="3"/>
      <c r="B21" s="70" t="s">
        <v>31</v>
      </c>
      <c r="C21" s="71"/>
      <c r="D21" s="72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1" t="s">
        <v>35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13</v>
      </c>
      <c r="C23" s="54"/>
      <c r="D23" s="55"/>
      <c r="E23" s="56">
        <v>15</v>
      </c>
      <c r="F23" s="57" t="s">
        <v>0</v>
      </c>
      <c r="G23" s="224">
        <f>ZakladDPHSniVypocet</f>
        <v>0</v>
      </c>
      <c r="H23" s="225"/>
      <c r="I23" s="225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14</v>
      </c>
      <c r="C24" s="54"/>
      <c r="D24" s="55"/>
      <c r="E24" s="56">
        <f>SazbaDPH1</f>
        <v>15</v>
      </c>
      <c r="F24" s="57" t="s">
        <v>0</v>
      </c>
      <c r="G24" s="222">
        <f>IF(A24&gt;50, ROUNDUP(A23, 0), ROUNDDOWN(A23, 0))</f>
        <v>0</v>
      </c>
      <c r="H24" s="223"/>
      <c r="I24" s="223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15</v>
      </c>
      <c r="C25" s="54"/>
      <c r="D25" s="55"/>
      <c r="E25" s="56">
        <v>21</v>
      </c>
      <c r="F25" s="57" t="s">
        <v>0</v>
      </c>
      <c r="G25" s="224">
        <f>ZakladDPHZaklVypocet</f>
        <v>0</v>
      </c>
      <c r="H25" s="225"/>
      <c r="I25" s="225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16</v>
      </c>
      <c r="C26" s="21"/>
      <c r="D26" s="17"/>
      <c r="E26" s="40">
        <f>SazbaDPH2</f>
        <v>21</v>
      </c>
      <c r="F26" s="41" t="s">
        <v>0</v>
      </c>
      <c r="G26" s="198">
        <f>IF(A26&gt;50, ROUNDUP(A25, 0), ROUNDDOWN(A25, 0))</f>
        <v>0</v>
      </c>
      <c r="H26" s="199"/>
      <c r="I26" s="199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59" t="str">
        <f t="shared" si="0"/>
        <v>CZK</v>
      </c>
    </row>
    <row r="28" spans="1:10" ht="27.75" hidden="1" customHeight="1" thickBot="1" x14ac:dyDescent="0.25">
      <c r="A28" s="3"/>
      <c r="B28" s="119" t="s">
        <v>25</v>
      </c>
      <c r="C28" s="120"/>
      <c r="D28" s="120"/>
      <c r="E28" s="121"/>
      <c r="F28" s="122"/>
      <c r="G28" s="228">
        <f>ZakladDPHSniVypocet+ZakladDPHZaklVypocet</f>
        <v>0</v>
      </c>
      <c r="H28" s="228"/>
      <c r="I28" s="228"/>
      <c r="J28" s="123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9" t="s">
        <v>37</v>
      </c>
      <c r="C29" s="124"/>
      <c r="D29" s="124"/>
      <c r="E29" s="124"/>
      <c r="F29" s="124"/>
      <c r="G29" s="227">
        <f>IF(A29&gt;50, ROUNDUP(A27, 0), ROUNDDOWN(A27, 0))</f>
        <v>0</v>
      </c>
      <c r="H29" s="227"/>
      <c r="I29" s="227"/>
      <c r="J29" s="125" t="s">
        <v>64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12</v>
      </c>
      <c r="D32" s="36"/>
      <c r="E32" s="36"/>
      <c r="F32" s="18" t="s">
        <v>11</v>
      </c>
      <c r="G32" s="36"/>
      <c r="H32" s="37">
        <f ca="1">TODAY()</f>
        <v>43171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6" t="s">
        <v>17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 x14ac:dyDescent="0.2">
      <c r="A38" s="95" t="s">
        <v>39</v>
      </c>
      <c r="B38" s="99" t="s">
        <v>18</v>
      </c>
      <c r="C38" s="100" t="s">
        <v>6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19</v>
      </c>
      <c r="I38" s="103" t="s">
        <v>1</v>
      </c>
      <c r="J38" s="104" t="s">
        <v>0</v>
      </c>
    </row>
    <row r="39" spans="1:10" ht="25.5" hidden="1" customHeight="1" x14ac:dyDescent="0.2">
      <c r="A39" s="95">
        <v>1</v>
      </c>
      <c r="B39" s="105" t="s">
        <v>62</v>
      </c>
      <c r="C39" s="229"/>
      <c r="D39" s="230"/>
      <c r="E39" s="230"/>
      <c r="F39" s="106">
        <f>'01 P1 Pol'!AE278</f>
        <v>0</v>
      </c>
      <c r="G39" s="107">
        <f>'01 P1 Pol'!AF278</f>
        <v>0</v>
      </c>
      <c r="H39" s="108">
        <f>(F39*SazbaDPH1/100)+(G39*SazbaDPH2/100)</f>
        <v>0</v>
      </c>
      <c r="I39" s="108">
        <f>F39+G39+H39</f>
        <v>0</v>
      </c>
      <c r="J39" s="109" t="str">
        <f>IF(CenaCelkemVypocet=0,"",I39/CenaCelkemVypocet*100)</f>
        <v/>
      </c>
    </row>
    <row r="40" spans="1:10" ht="25.5" hidden="1" customHeight="1" x14ac:dyDescent="0.2">
      <c r="A40" s="95">
        <v>2</v>
      </c>
      <c r="B40" s="110" t="s">
        <v>45</v>
      </c>
      <c r="C40" s="231" t="s">
        <v>46</v>
      </c>
      <c r="D40" s="232"/>
      <c r="E40" s="232"/>
      <c r="F40" s="111">
        <f>'01 P1 Pol'!AE278</f>
        <v>0</v>
      </c>
      <c r="G40" s="112">
        <f>'01 P1 Pol'!AF278</f>
        <v>0</v>
      </c>
      <c r="H40" s="112">
        <f>(F40*SazbaDPH1/100)+(G40*SazbaDPH2/100)</f>
        <v>0</v>
      </c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5">
        <v>3</v>
      </c>
      <c r="B41" s="114" t="s">
        <v>43</v>
      </c>
      <c r="C41" s="229" t="s">
        <v>44</v>
      </c>
      <c r="D41" s="230"/>
      <c r="E41" s="230"/>
      <c r="F41" s="115">
        <f>'01 P1 Pol'!AE278</f>
        <v>0</v>
      </c>
      <c r="G41" s="108">
        <f>'01 P1 Pol'!AF278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5"/>
      <c r="B42" s="233" t="s">
        <v>63</v>
      </c>
      <c r="C42" s="234"/>
      <c r="D42" s="234"/>
      <c r="E42" s="235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7">
        <f>SUMIF(A39:A41,"=1",I39:I41)</f>
        <v>0</v>
      </c>
      <c r="J42" s="118">
        <f>SUMIF(A39:A41,"=1",J39:J41)</f>
        <v>0</v>
      </c>
    </row>
    <row r="46" spans="1:10" ht="15.75" x14ac:dyDescent="0.25">
      <c r="B46" s="126" t="s">
        <v>65</v>
      </c>
    </row>
    <row r="48" spans="1:10" ht="25.5" customHeight="1" x14ac:dyDescent="0.2">
      <c r="A48" s="127"/>
      <c r="B48" s="130" t="s">
        <v>18</v>
      </c>
      <c r="C48" s="130" t="s">
        <v>6</v>
      </c>
      <c r="D48" s="131"/>
      <c r="E48" s="131"/>
      <c r="F48" s="132" t="s">
        <v>66</v>
      </c>
      <c r="G48" s="132"/>
      <c r="H48" s="132"/>
      <c r="I48" s="132" t="s">
        <v>31</v>
      </c>
      <c r="J48" s="132" t="s">
        <v>0</v>
      </c>
    </row>
    <row r="49" spans="1:10" ht="25.5" customHeight="1" x14ac:dyDescent="0.2">
      <c r="A49" s="128"/>
      <c r="B49" s="133" t="s">
        <v>67</v>
      </c>
      <c r="C49" s="236" t="s">
        <v>68</v>
      </c>
      <c r="D49" s="237"/>
      <c r="E49" s="237"/>
      <c r="F49" s="138" t="s">
        <v>26</v>
      </c>
      <c r="G49" s="139"/>
      <c r="H49" s="139"/>
      <c r="I49" s="139">
        <f>'01 P1 Pol'!G8</f>
        <v>0</v>
      </c>
      <c r="J49" s="136" t="str">
        <f>IF(I65=0,"",I49/I65*100)</f>
        <v/>
      </c>
    </row>
    <row r="50" spans="1:10" ht="25.5" customHeight="1" x14ac:dyDescent="0.2">
      <c r="A50" s="128"/>
      <c r="B50" s="133" t="s">
        <v>69</v>
      </c>
      <c r="C50" s="236" t="s">
        <v>70</v>
      </c>
      <c r="D50" s="237"/>
      <c r="E50" s="237"/>
      <c r="F50" s="138" t="s">
        <v>26</v>
      </c>
      <c r="G50" s="139"/>
      <c r="H50" s="139"/>
      <c r="I50" s="139">
        <f>'01 P1 Pol'!G81</f>
        <v>0</v>
      </c>
      <c r="J50" s="136" t="str">
        <f>IF(I65=0,"",I50/I65*100)</f>
        <v/>
      </c>
    </row>
    <row r="51" spans="1:10" ht="25.5" customHeight="1" x14ac:dyDescent="0.2">
      <c r="A51" s="128"/>
      <c r="B51" s="133" t="s">
        <v>71</v>
      </c>
      <c r="C51" s="236" t="s">
        <v>72</v>
      </c>
      <c r="D51" s="237"/>
      <c r="E51" s="237"/>
      <c r="F51" s="138" t="s">
        <v>26</v>
      </c>
      <c r="G51" s="139"/>
      <c r="H51" s="139"/>
      <c r="I51" s="139">
        <f>'01 P1 Pol'!G95</f>
        <v>0</v>
      </c>
      <c r="J51" s="136" t="str">
        <f>IF(I65=0,"",I51/I65*100)</f>
        <v/>
      </c>
    </row>
    <row r="52" spans="1:10" ht="25.5" customHeight="1" x14ac:dyDescent="0.2">
      <c r="A52" s="128"/>
      <c r="B52" s="133" t="s">
        <v>73</v>
      </c>
      <c r="C52" s="236" t="s">
        <v>74</v>
      </c>
      <c r="D52" s="237"/>
      <c r="E52" s="237"/>
      <c r="F52" s="138" t="s">
        <v>26</v>
      </c>
      <c r="G52" s="139"/>
      <c r="H52" s="139"/>
      <c r="I52" s="139">
        <f>'01 P1 Pol'!G101</f>
        <v>0</v>
      </c>
      <c r="J52" s="136" t="str">
        <f>IF(I65=0,"",I52/I65*100)</f>
        <v/>
      </c>
    </row>
    <row r="53" spans="1:10" ht="25.5" customHeight="1" x14ac:dyDescent="0.2">
      <c r="A53" s="128"/>
      <c r="B53" s="133" t="s">
        <v>75</v>
      </c>
      <c r="C53" s="236" t="s">
        <v>76</v>
      </c>
      <c r="D53" s="237"/>
      <c r="E53" s="237"/>
      <c r="F53" s="138" t="s">
        <v>26</v>
      </c>
      <c r="G53" s="139"/>
      <c r="H53" s="139"/>
      <c r="I53" s="139">
        <f>'01 P1 Pol'!G110</f>
        <v>0</v>
      </c>
      <c r="J53" s="136" t="str">
        <f>IF(I65=0,"",I53/I65*100)</f>
        <v/>
      </c>
    </row>
    <row r="54" spans="1:10" ht="25.5" customHeight="1" x14ac:dyDescent="0.2">
      <c r="A54" s="128"/>
      <c r="B54" s="133" t="s">
        <v>77</v>
      </c>
      <c r="C54" s="236" t="s">
        <v>78</v>
      </c>
      <c r="D54" s="237"/>
      <c r="E54" s="237"/>
      <c r="F54" s="138" t="s">
        <v>26</v>
      </c>
      <c r="G54" s="139"/>
      <c r="H54" s="139"/>
      <c r="I54" s="139">
        <f>'01 P1 Pol'!G117</f>
        <v>0</v>
      </c>
      <c r="J54" s="136" t="str">
        <f>IF(I65=0,"",I54/I65*100)</f>
        <v/>
      </c>
    </row>
    <row r="55" spans="1:10" ht="25.5" customHeight="1" x14ac:dyDescent="0.2">
      <c r="A55" s="128"/>
      <c r="B55" s="133" t="s">
        <v>79</v>
      </c>
      <c r="C55" s="236" t="s">
        <v>80</v>
      </c>
      <c r="D55" s="237"/>
      <c r="E55" s="237"/>
      <c r="F55" s="138" t="s">
        <v>26</v>
      </c>
      <c r="G55" s="139"/>
      <c r="H55" s="139"/>
      <c r="I55" s="139">
        <f>'01 P1 Pol'!G160</f>
        <v>0</v>
      </c>
      <c r="J55" s="136" t="str">
        <f>IF(I65=0,"",I55/I65*100)</f>
        <v/>
      </c>
    </row>
    <row r="56" spans="1:10" ht="25.5" customHeight="1" x14ac:dyDescent="0.2">
      <c r="A56" s="128"/>
      <c r="B56" s="133" t="s">
        <v>81</v>
      </c>
      <c r="C56" s="236" t="s">
        <v>82</v>
      </c>
      <c r="D56" s="237"/>
      <c r="E56" s="237"/>
      <c r="F56" s="138" t="s">
        <v>26</v>
      </c>
      <c r="G56" s="139"/>
      <c r="H56" s="139"/>
      <c r="I56" s="139">
        <f>'01 P1 Pol'!G181</f>
        <v>0</v>
      </c>
      <c r="J56" s="136" t="str">
        <f>IF(I65=0,"",I56/I65*100)</f>
        <v/>
      </c>
    </row>
    <row r="57" spans="1:10" ht="25.5" customHeight="1" x14ac:dyDescent="0.2">
      <c r="A57" s="128"/>
      <c r="B57" s="133" t="s">
        <v>83</v>
      </c>
      <c r="C57" s="236" t="s">
        <v>84</v>
      </c>
      <c r="D57" s="237"/>
      <c r="E57" s="237"/>
      <c r="F57" s="138" t="s">
        <v>26</v>
      </c>
      <c r="G57" s="139"/>
      <c r="H57" s="139"/>
      <c r="I57" s="139">
        <f>'01 P1 Pol'!G201</f>
        <v>0</v>
      </c>
      <c r="J57" s="136" t="str">
        <f>IF(I65=0,"",I57/I65*100)</f>
        <v/>
      </c>
    </row>
    <row r="58" spans="1:10" ht="25.5" customHeight="1" x14ac:dyDescent="0.2">
      <c r="A58" s="128"/>
      <c r="B58" s="133" t="s">
        <v>85</v>
      </c>
      <c r="C58" s="236" t="s">
        <v>86</v>
      </c>
      <c r="D58" s="237"/>
      <c r="E58" s="237"/>
      <c r="F58" s="138" t="s">
        <v>26</v>
      </c>
      <c r="G58" s="139"/>
      <c r="H58" s="139"/>
      <c r="I58" s="139">
        <f>'01 P1 Pol'!G204</f>
        <v>0</v>
      </c>
      <c r="J58" s="136" t="str">
        <f>IF(I65=0,"",I58/I65*100)</f>
        <v/>
      </c>
    </row>
    <row r="59" spans="1:10" ht="25.5" customHeight="1" x14ac:dyDescent="0.2">
      <c r="A59" s="128"/>
      <c r="B59" s="133" t="s">
        <v>87</v>
      </c>
      <c r="C59" s="236" t="s">
        <v>88</v>
      </c>
      <c r="D59" s="237"/>
      <c r="E59" s="237"/>
      <c r="F59" s="138" t="s">
        <v>27</v>
      </c>
      <c r="G59" s="139"/>
      <c r="H59" s="139"/>
      <c r="I59" s="139">
        <f>'01 P1 Pol'!G206</f>
        <v>0</v>
      </c>
      <c r="J59" s="136" t="str">
        <f>IF(I65=0,"",I59/I65*100)</f>
        <v/>
      </c>
    </row>
    <row r="60" spans="1:10" ht="25.5" customHeight="1" x14ac:dyDescent="0.2">
      <c r="A60" s="128"/>
      <c r="B60" s="133" t="s">
        <v>89</v>
      </c>
      <c r="C60" s="236" t="s">
        <v>90</v>
      </c>
      <c r="D60" s="237"/>
      <c r="E60" s="237"/>
      <c r="F60" s="138" t="s">
        <v>27</v>
      </c>
      <c r="G60" s="139"/>
      <c r="H60" s="139"/>
      <c r="I60" s="139">
        <f>'01 P1 Pol'!G217</f>
        <v>0</v>
      </c>
      <c r="J60" s="136" t="str">
        <f>IF(I65=0,"",I60/I65*100)</f>
        <v/>
      </c>
    </row>
    <row r="61" spans="1:10" ht="25.5" customHeight="1" x14ac:dyDescent="0.2">
      <c r="A61" s="128"/>
      <c r="B61" s="133" t="s">
        <v>91</v>
      </c>
      <c r="C61" s="236" t="s">
        <v>92</v>
      </c>
      <c r="D61" s="237"/>
      <c r="E61" s="237"/>
      <c r="F61" s="138" t="s">
        <v>28</v>
      </c>
      <c r="G61" s="139"/>
      <c r="H61" s="139"/>
      <c r="I61" s="139">
        <f>'01 P1 Pol'!G232</f>
        <v>0</v>
      </c>
      <c r="J61" s="136" t="str">
        <f>IF(I65=0,"",I61/I65*100)</f>
        <v/>
      </c>
    </row>
    <row r="62" spans="1:10" ht="25.5" customHeight="1" x14ac:dyDescent="0.2">
      <c r="A62" s="128"/>
      <c r="B62" s="133" t="s">
        <v>93</v>
      </c>
      <c r="C62" s="236" t="s">
        <v>94</v>
      </c>
      <c r="D62" s="237"/>
      <c r="E62" s="237"/>
      <c r="F62" s="138" t="s">
        <v>95</v>
      </c>
      <c r="G62" s="139"/>
      <c r="H62" s="139"/>
      <c r="I62" s="139">
        <f>'01 P1 Pol'!G237</f>
        <v>0</v>
      </c>
      <c r="J62" s="136" t="str">
        <f>IF(I65=0,"",I62/I65*100)</f>
        <v/>
      </c>
    </row>
    <row r="63" spans="1:10" ht="25.5" customHeight="1" x14ac:dyDescent="0.2">
      <c r="A63" s="128"/>
      <c r="B63" s="133" t="s">
        <v>96</v>
      </c>
      <c r="C63" s="236" t="s">
        <v>29</v>
      </c>
      <c r="D63" s="237"/>
      <c r="E63" s="237"/>
      <c r="F63" s="138" t="s">
        <v>96</v>
      </c>
      <c r="G63" s="139"/>
      <c r="H63" s="139"/>
      <c r="I63" s="139">
        <f>'01 P1 Pol'!G244+'01 P1 Pol'!G271</f>
        <v>0</v>
      </c>
      <c r="J63" s="136" t="str">
        <f>IF(I65=0,"",I63/I65*100)</f>
        <v/>
      </c>
    </row>
    <row r="64" spans="1:10" ht="25.5" customHeight="1" x14ac:dyDescent="0.2">
      <c r="A64" s="128"/>
      <c r="B64" s="133" t="s">
        <v>97</v>
      </c>
      <c r="C64" s="236" t="s">
        <v>30</v>
      </c>
      <c r="D64" s="237"/>
      <c r="E64" s="237"/>
      <c r="F64" s="138" t="s">
        <v>97</v>
      </c>
      <c r="G64" s="139"/>
      <c r="H64" s="139"/>
      <c r="I64" s="139">
        <f>'01 P1 Pol'!G253+'01 P1 Pol'!G274</f>
        <v>0</v>
      </c>
      <c r="J64" s="136" t="str">
        <f>IF(I65=0,"",I64/I65*100)</f>
        <v/>
      </c>
    </row>
    <row r="65" spans="1:10" ht="25.5" customHeight="1" x14ac:dyDescent="0.2">
      <c r="A65" s="129"/>
      <c r="B65" s="134" t="s">
        <v>1</v>
      </c>
      <c r="C65" s="134"/>
      <c r="D65" s="135"/>
      <c r="E65" s="135"/>
      <c r="F65" s="140"/>
      <c r="G65" s="141"/>
      <c r="H65" s="141"/>
      <c r="I65" s="141">
        <f>SUM(I49:I64)</f>
        <v>0</v>
      </c>
      <c r="J65" s="137">
        <f>SUM(J49:J64)</f>
        <v>0</v>
      </c>
    </row>
    <row r="66" spans="1:10" x14ac:dyDescent="0.2">
      <c r="F66" s="93"/>
      <c r="G66" s="92"/>
      <c r="H66" s="93"/>
      <c r="I66" s="92"/>
      <c r="J66" s="94"/>
    </row>
    <row r="67" spans="1:10" x14ac:dyDescent="0.2">
      <c r="F67" s="93"/>
      <c r="G67" s="92"/>
      <c r="H67" s="93"/>
      <c r="I67" s="92"/>
      <c r="J67" s="94"/>
    </row>
    <row r="68" spans="1:10" x14ac:dyDescent="0.2">
      <c r="F68" s="93"/>
      <c r="G68" s="92"/>
      <c r="H68" s="93"/>
      <c r="I68" s="92"/>
      <c r="J68" s="94"/>
    </row>
  </sheetData>
  <sheetProtection algorithmName="SHA-512" hashValue="fSvlvx5LfMarunhhzD5k0a0Mm1JFSvgMClFnffsSCwYb0Vfxo/cWe9nJ5347ISUx8CEYhDeC4j+MtCEv1GZnCw==" saltValue="TCUrRi5BmsYFoitfMqsto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4" t="s">
        <v>8</v>
      </c>
      <c r="B2" s="73"/>
      <c r="C2" s="240"/>
      <c r="D2" s="240"/>
      <c r="E2" s="240"/>
      <c r="F2" s="240"/>
      <c r="G2" s="241"/>
    </row>
    <row r="3" spans="1:7" ht="24.95" customHeight="1" x14ac:dyDescent="0.2">
      <c r="A3" s="74" t="s">
        <v>9</v>
      </c>
      <c r="B3" s="73"/>
      <c r="C3" s="240"/>
      <c r="D3" s="240"/>
      <c r="E3" s="240"/>
      <c r="F3" s="240"/>
      <c r="G3" s="241"/>
    </row>
    <row r="4" spans="1:7" ht="24.95" customHeight="1" x14ac:dyDescent="0.2">
      <c r="A4" s="74" t="s">
        <v>10</v>
      </c>
      <c r="B4" s="73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sheetProtection algorithmName="SHA-512" hashValue="UTgLxyfoLs3JQjybqHJTaHh/bekH787/slzsYFKRwHVVLO/bqor2iSaAlu7Jf5Aig+rWcpeafUW8M6gNDV/0sw==" saltValue="p+fjpgRQ/7Sk5ulsjMk1j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230" activePane="bottomLeft" state="frozen"/>
      <selection pane="bottomLeft" activeCell="G289" sqref="G289"/>
    </sheetView>
  </sheetViews>
  <sheetFormatPr defaultRowHeight="12.75" outlineLevelRow="1" x14ac:dyDescent="0.2"/>
  <cols>
    <col min="1" max="1" width="3.42578125" customWidth="1"/>
    <col min="2" max="2" width="12.5703125" style="91" customWidth="1"/>
    <col min="3" max="3" width="38.28515625" style="9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98</v>
      </c>
    </row>
    <row r="2" spans="1:60" ht="24.95" customHeight="1" x14ac:dyDescent="0.2">
      <c r="A2" s="144" t="s">
        <v>8</v>
      </c>
      <c r="B2" s="73" t="s">
        <v>49</v>
      </c>
      <c r="C2" s="259" t="s">
        <v>50</v>
      </c>
      <c r="D2" s="260"/>
      <c r="E2" s="260"/>
      <c r="F2" s="260"/>
      <c r="G2" s="261"/>
      <c r="AG2" t="s">
        <v>99</v>
      </c>
    </row>
    <row r="3" spans="1:60" ht="24.95" customHeight="1" x14ac:dyDescent="0.2">
      <c r="A3" s="144" t="s">
        <v>9</v>
      </c>
      <c r="B3" s="73" t="s">
        <v>45</v>
      </c>
      <c r="C3" s="259" t="s">
        <v>46</v>
      </c>
      <c r="D3" s="260"/>
      <c r="E3" s="260"/>
      <c r="F3" s="260"/>
      <c r="G3" s="261"/>
      <c r="AC3" s="91" t="s">
        <v>99</v>
      </c>
      <c r="AG3" t="s">
        <v>100</v>
      </c>
    </row>
    <row r="4" spans="1:60" ht="24.95" customHeight="1" x14ac:dyDescent="0.2">
      <c r="A4" s="145" t="s">
        <v>10</v>
      </c>
      <c r="B4" s="146" t="s">
        <v>43</v>
      </c>
      <c r="C4" s="262" t="s">
        <v>44</v>
      </c>
      <c r="D4" s="263"/>
      <c r="E4" s="263"/>
      <c r="F4" s="263"/>
      <c r="G4" s="264"/>
      <c r="AG4" t="s">
        <v>101</v>
      </c>
    </row>
    <row r="5" spans="1:60" x14ac:dyDescent="0.2">
      <c r="D5" s="143"/>
    </row>
    <row r="6" spans="1:60" ht="38.25" x14ac:dyDescent="0.2">
      <c r="A6" s="148" t="s">
        <v>102</v>
      </c>
      <c r="B6" s="150" t="s">
        <v>103</v>
      </c>
      <c r="C6" s="150" t="s">
        <v>104</v>
      </c>
      <c r="D6" s="149" t="s">
        <v>105</v>
      </c>
      <c r="E6" s="148" t="s">
        <v>106</v>
      </c>
      <c r="F6" s="147" t="s">
        <v>107</v>
      </c>
      <c r="G6" s="148" t="s">
        <v>31</v>
      </c>
      <c r="H6" s="151" t="s">
        <v>32</v>
      </c>
      <c r="I6" s="151" t="s">
        <v>108</v>
      </c>
      <c r="J6" s="151" t="s">
        <v>33</v>
      </c>
      <c r="K6" s="151" t="s">
        <v>109</v>
      </c>
      <c r="L6" s="151" t="s">
        <v>110</v>
      </c>
      <c r="M6" s="151" t="s">
        <v>111</v>
      </c>
      <c r="N6" s="151" t="s">
        <v>112</v>
      </c>
      <c r="O6" s="151" t="s">
        <v>113</v>
      </c>
      <c r="P6" s="151" t="s">
        <v>114</v>
      </c>
      <c r="Q6" s="151" t="s">
        <v>115</v>
      </c>
      <c r="R6" s="151" t="s">
        <v>116</v>
      </c>
      <c r="S6" s="151" t="s">
        <v>117</v>
      </c>
      <c r="T6" s="151" t="s">
        <v>118</v>
      </c>
      <c r="U6" s="151" t="s">
        <v>119</v>
      </c>
      <c r="V6" s="151" t="s">
        <v>120</v>
      </c>
      <c r="W6" s="151" t="s">
        <v>121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5" t="s">
        <v>122</v>
      </c>
      <c r="B8" s="166" t="s">
        <v>67</v>
      </c>
      <c r="C8" s="187" t="s">
        <v>68</v>
      </c>
      <c r="D8" s="167"/>
      <c r="E8" s="168"/>
      <c r="F8" s="169"/>
      <c r="G8" s="169">
        <f>SUMIF(AG9:AG80,"&lt;&gt;NOR",G9:G80)</f>
        <v>0</v>
      </c>
      <c r="H8" s="169"/>
      <c r="I8" s="169">
        <f>SUM(I9:I80)</f>
        <v>0</v>
      </c>
      <c r="J8" s="169"/>
      <c r="K8" s="169">
        <f>SUM(K9:K80)</f>
        <v>0</v>
      </c>
      <c r="L8" s="169"/>
      <c r="M8" s="169">
        <f>SUM(M9:M80)</f>
        <v>0</v>
      </c>
      <c r="N8" s="169"/>
      <c r="O8" s="169">
        <f>SUM(O9:O80)</f>
        <v>65.94</v>
      </c>
      <c r="P8" s="169"/>
      <c r="Q8" s="169">
        <f>SUM(Q9:Q80)</f>
        <v>209.20999999999998</v>
      </c>
      <c r="R8" s="169"/>
      <c r="S8" s="169"/>
      <c r="T8" s="170"/>
      <c r="U8" s="164"/>
      <c r="V8" s="164">
        <f>SUM(V9:V80)</f>
        <v>386.33000000000004</v>
      </c>
      <c r="W8" s="164"/>
      <c r="AG8" t="s">
        <v>123</v>
      </c>
    </row>
    <row r="9" spans="1:60" outlineLevel="1" x14ac:dyDescent="0.2">
      <c r="A9" s="171">
        <v>1</v>
      </c>
      <c r="B9" s="172" t="s">
        <v>124</v>
      </c>
      <c r="C9" s="188" t="s">
        <v>125</v>
      </c>
      <c r="D9" s="173" t="s">
        <v>126</v>
      </c>
      <c r="E9" s="174">
        <v>35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6">
        <v>0</v>
      </c>
      <c r="O9" s="176">
        <f>ROUND(E9*N9,2)</f>
        <v>0</v>
      </c>
      <c r="P9" s="176">
        <v>0.22500000000000001</v>
      </c>
      <c r="Q9" s="176">
        <f>ROUND(E9*P9,2)</f>
        <v>7.88</v>
      </c>
      <c r="R9" s="176"/>
      <c r="S9" s="176" t="s">
        <v>127</v>
      </c>
      <c r="T9" s="177" t="s">
        <v>128</v>
      </c>
      <c r="U9" s="161">
        <v>0.14199999999999999</v>
      </c>
      <c r="V9" s="161">
        <f>ROUND(E9*U9,2)</f>
        <v>4.97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129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189" t="s">
        <v>130</v>
      </c>
      <c r="D10" s="162"/>
      <c r="E10" s="163">
        <v>35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131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1">
        <v>2</v>
      </c>
      <c r="B11" s="172" t="s">
        <v>132</v>
      </c>
      <c r="C11" s="188" t="s">
        <v>133</v>
      </c>
      <c r="D11" s="173" t="s">
        <v>126</v>
      </c>
      <c r="E11" s="174">
        <v>177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6">
        <v>0</v>
      </c>
      <c r="O11" s="176">
        <f>ROUND(E11*N11,2)</f>
        <v>0</v>
      </c>
      <c r="P11" s="176">
        <v>0.41799999999999998</v>
      </c>
      <c r="Q11" s="176">
        <f>ROUND(E11*P11,2)</f>
        <v>73.989999999999995</v>
      </c>
      <c r="R11" s="176"/>
      <c r="S11" s="176" t="s">
        <v>127</v>
      </c>
      <c r="T11" s="177" t="s">
        <v>128</v>
      </c>
      <c r="U11" s="161">
        <v>7.0400000000000004E-2</v>
      </c>
      <c r="V11" s="161">
        <f>ROUND(E11*U11,2)</f>
        <v>12.46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129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189" t="s">
        <v>134</v>
      </c>
      <c r="D12" s="162"/>
      <c r="E12" s="163">
        <v>157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131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189" t="s">
        <v>135</v>
      </c>
      <c r="D13" s="162"/>
      <c r="E13" s="163">
        <v>20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131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1">
        <v>3</v>
      </c>
      <c r="B14" s="172" t="s">
        <v>136</v>
      </c>
      <c r="C14" s="188" t="s">
        <v>137</v>
      </c>
      <c r="D14" s="173" t="s">
        <v>126</v>
      </c>
      <c r="E14" s="174">
        <v>75.64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6">
        <v>0</v>
      </c>
      <c r="O14" s="176">
        <f>ROUND(E14*N14,2)</f>
        <v>0</v>
      </c>
      <c r="P14" s="176">
        <v>0.57199999999999995</v>
      </c>
      <c r="Q14" s="176">
        <f>ROUND(E14*P14,2)</f>
        <v>43.27</v>
      </c>
      <c r="R14" s="176"/>
      <c r="S14" s="176" t="s">
        <v>127</v>
      </c>
      <c r="T14" s="177" t="s">
        <v>128</v>
      </c>
      <c r="U14" s="161">
        <v>1.175</v>
      </c>
      <c r="V14" s="161">
        <f>ROUND(E14*U14,2)</f>
        <v>88.88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129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59"/>
      <c r="B15" s="160"/>
      <c r="C15" s="189" t="s">
        <v>138</v>
      </c>
      <c r="D15" s="162"/>
      <c r="E15" s="163">
        <v>8.64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131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189" t="s">
        <v>139</v>
      </c>
      <c r="D16" s="162"/>
      <c r="E16" s="163">
        <v>33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131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89" t="s">
        <v>140</v>
      </c>
      <c r="D17" s="162"/>
      <c r="E17" s="163">
        <v>34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131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71">
        <v>4</v>
      </c>
      <c r="B18" s="172" t="s">
        <v>141</v>
      </c>
      <c r="C18" s="188" t="s">
        <v>142</v>
      </c>
      <c r="D18" s="173" t="s">
        <v>126</v>
      </c>
      <c r="E18" s="174">
        <v>35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6">
        <v>0</v>
      </c>
      <c r="O18" s="176">
        <f>ROUND(E18*N18,2)</f>
        <v>0</v>
      </c>
      <c r="P18" s="176">
        <v>0.24</v>
      </c>
      <c r="Q18" s="176">
        <f>ROUND(E18*P18,2)</f>
        <v>8.4</v>
      </c>
      <c r="R18" s="176"/>
      <c r="S18" s="176" t="s">
        <v>127</v>
      </c>
      <c r="T18" s="177" t="s">
        <v>128</v>
      </c>
      <c r="U18" s="161">
        <v>0.03</v>
      </c>
      <c r="V18" s="161">
        <f>ROUND(E18*U18,2)</f>
        <v>1.05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129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9"/>
      <c r="B19" s="160"/>
      <c r="C19" s="189" t="s">
        <v>143</v>
      </c>
      <c r="D19" s="162"/>
      <c r="E19" s="163">
        <v>35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131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1">
        <v>5</v>
      </c>
      <c r="B20" s="172" t="s">
        <v>144</v>
      </c>
      <c r="C20" s="188" t="s">
        <v>145</v>
      </c>
      <c r="D20" s="173" t="s">
        <v>126</v>
      </c>
      <c r="E20" s="174">
        <v>177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6">
        <v>0</v>
      </c>
      <c r="O20" s="176">
        <f>ROUND(E20*N20,2)</f>
        <v>0</v>
      </c>
      <c r="P20" s="176">
        <v>0.38400000000000001</v>
      </c>
      <c r="Q20" s="176">
        <f>ROUND(E20*P20,2)</f>
        <v>67.97</v>
      </c>
      <c r="R20" s="176"/>
      <c r="S20" s="176" t="s">
        <v>127</v>
      </c>
      <c r="T20" s="177" t="s">
        <v>128</v>
      </c>
      <c r="U20" s="161">
        <v>4.8000000000000001E-2</v>
      </c>
      <c r="V20" s="161">
        <f>ROUND(E20*U20,2)</f>
        <v>8.5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129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89" t="s">
        <v>134</v>
      </c>
      <c r="D21" s="162"/>
      <c r="E21" s="163">
        <v>157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131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189" t="s">
        <v>135</v>
      </c>
      <c r="D22" s="162"/>
      <c r="E22" s="163">
        <v>20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131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1">
        <v>6</v>
      </c>
      <c r="B23" s="172" t="s">
        <v>146</v>
      </c>
      <c r="C23" s="188" t="s">
        <v>147</v>
      </c>
      <c r="D23" s="173" t="s">
        <v>148</v>
      </c>
      <c r="E23" s="174">
        <v>35</v>
      </c>
      <c r="F23" s="175"/>
      <c r="G23" s="176">
        <f>ROUND(E23*F23,2)</f>
        <v>0</v>
      </c>
      <c r="H23" s="175"/>
      <c r="I23" s="176">
        <f>ROUND(E23*H23,2)</f>
        <v>0</v>
      </c>
      <c r="J23" s="175"/>
      <c r="K23" s="176">
        <f>ROUND(E23*J23,2)</f>
        <v>0</v>
      </c>
      <c r="L23" s="176">
        <v>21</v>
      </c>
      <c r="M23" s="176">
        <f>G23*(1+L23/100)</f>
        <v>0</v>
      </c>
      <c r="N23" s="176">
        <v>0</v>
      </c>
      <c r="O23" s="176">
        <f>ROUND(E23*N23,2)</f>
        <v>0</v>
      </c>
      <c r="P23" s="176">
        <v>0.22</v>
      </c>
      <c r="Q23" s="176">
        <f>ROUND(E23*P23,2)</f>
        <v>7.7</v>
      </c>
      <c r="R23" s="176"/>
      <c r="S23" s="176" t="s">
        <v>127</v>
      </c>
      <c r="T23" s="177" t="s">
        <v>128</v>
      </c>
      <c r="U23" s="161">
        <v>0.14299999999999999</v>
      </c>
      <c r="V23" s="161">
        <f>ROUND(E23*U23,2)</f>
        <v>5.01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129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189" t="s">
        <v>149</v>
      </c>
      <c r="D24" s="162"/>
      <c r="E24" s="163">
        <v>35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131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71">
        <v>7</v>
      </c>
      <c r="B25" s="172" t="s">
        <v>150</v>
      </c>
      <c r="C25" s="188" t="s">
        <v>151</v>
      </c>
      <c r="D25" s="173" t="s">
        <v>152</v>
      </c>
      <c r="E25" s="174">
        <v>125.8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6"/>
      <c r="S25" s="176" t="s">
        <v>127</v>
      </c>
      <c r="T25" s="177" t="s">
        <v>128</v>
      </c>
      <c r="U25" s="161">
        <v>0.187</v>
      </c>
      <c r="V25" s="161">
        <f>ROUND(E25*U25,2)</f>
        <v>23.52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153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59"/>
      <c r="B26" s="160"/>
      <c r="C26" s="189" t="s">
        <v>154</v>
      </c>
      <c r="D26" s="162"/>
      <c r="E26" s="163">
        <v>47.4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131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9"/>
      <c r="B27" s="160"/>
      <c r="C27" s="189" t="s">
        <v>155</v>
      </c>
      <c r="D27" s="162"/>
      <c r="E27" s="163">
        <v>38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131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89" t="s">
        <v>156</v>
      </c>
      <c r="D28" s="162"/>
      <c r="E28" s="163">
        <v>40.4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131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71">
        <v>8</v>
      </c>
      <c r="B29" s="172" t="s">
        <v>157</v>
      </c>
      <c r="C29" s="188" t="s">
        <v>158</v>
      </c>
      <c r="D29" s="173" t="s">
        <v>152</v>
      </c>
      <c r="E29" s="174">
        <v>1.2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6"/>
      <c r="S29" s="176" t="s">
        <v>127</v>
      </c>
      <c r="T29" s="177" t="s">
        <v>128</v>
      </c>
      <c r="U29" s="161">
        <v>0.78</v>
      </c>
      <c r="V29" s="161">
        <f>ROUND(E29*U29,2)</f>
        <v>0.94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129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189" t="s">
        <v>159</v>
      </c>
      <c r="D30" s="162"/>
      <c r="E30" s="163">
        <v>1.2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131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 x14ac:dyDescent="0.2">
      <c r="A31" s="171">
        <v>9</v>
      </c>
      <c r="B31" s="172" t="s">
        <v>160</v>
      </c>
      <c r="C31" s="188" t="s">
        <v>161</v>
      </c>
      <c r="D31" s="173" t="s">
        <v>152</v>
      </c>
      <c r="E31" s="174">
        <v>70.296000000000006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6"/>
      <c r="S31" s="176" t="s">
        <v>127</v>
      </c>
      <c r="T31" s="177" t="s">
        <v>128</v>
      </c>
      <c r="U31" s="161">
        <v>0.23</v>
      </c>
      <c r="V31" s="161">
        <f>ROUND(E31*U31,2)</f>
        <v>16.170000000000002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153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189" t="s">
        <v>162</v>
      </c>
      <c r="D32" s="162"/>
      <c r="E32" s="163">
        <v>39.36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131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189" t="s">
        <v>163</v>
      </c>
      <c r="D33" s="162"/>
      <c r="E33" s="163">
        <v>21.335999999999999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131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189" t="s">
        <v>164</v>
      </c>
      <c r="D34" s="162"/>
      <c r="E34" s="163">
        <v>9.6</v>
      </c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131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1">
        <v>10</v>
      </c>
      <c r="B35" s="172" t="s">
        <v>165</v>
      </c>
      <c r="C35" s="188" t="s">
        <v>166</v>
      </c>
      <c r="D35" s="173" t="s">
        <v>148</v>
      </c>
      <c r="E35" s="174">
        <v>143.65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6"/>
      <c r="S35" s="176" t="s">
        <v>127</v>
      </c>
      <c r="T35" s="177" t="s">
        <v>128</v>
      </c>
      <c r="U35" s="161">
        <v>0.10199999999999999</v>
      </c>
      <c r="V35" s="161">
        <f>ROUND(E35*U35,2)</f>
        <v>14.65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129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189" t="s">
        <v>167</v>
      </c>
      <c r="D36" s="162"/>
      <c r="E36" s="163">
        <v>143.65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131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1">
        <v>11</v>
      </c>
      <c r="B37" s="172" t="s">
        <v>168</v>
      </c>
      <c r="C37" s="188" t="s">
        <v>169</v>
      </c>
      <c r="D37" s="173" t="s">
        <v>152</v>
      </c>
      <c r="E37" s="174">
        <v>6.48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6"/>
      <c r="S37" s="176" t="s">
        <v>127</v>
      </c>
      <c r="T37" s="177" t="s">
        <v>128</v>
      </c>
      <c r="U37" s="161">
        <v>3.1309999999999998</v>
      </c>
      <c r="V37" s="161">
        <f>ROUND(E37*U37,2)</f>
        <v>20.29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153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189" t="s">
        <v>170</v>
      </c>
      <c r="D38" s="162"/>
      <c r="E38" s="163">
        <v>5.52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131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189" t="s">
        <v>171</v>
      </c>
      <c r="D39" s="162"/>
      <c r="E39" s="163">
        <v>0.96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131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2.5" outlineLevel="1" x14ac:dyDescent="0.2">
      <c r="A40" s="171">
        <v>12</v>
      </c>
      <c r="B40" s="172" t="s">
        <v>172</v>
      </c>
      <c r="C40" s="188" t="s">
        <v>173</v>
      </c>
      <c r="D40" s="173" t="s">
        <v>152</v>
      </c>
      <c r="E40" s="174">
        <v>25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6"/>
      <c r="S40" s="176" t="s">
        <v>127</v>
      </c>
      <c r="T40" s="177" t="s">
        <v>128</v>
      </c>
      <c r="U40" s="161">
        <v>1.0999999999999999E-2</v>
      </c>
      <c r="V40" s="161">
        <f>ROUND(E40*U40,2)</f>
        <v>0.28000000000000003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129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56" t="s">
        <v>174</v>
      </c>
      <c r="D41" s="257"/>
      <c r="E41" s="257"/>
      <c r="F41" s="257"/>
      <c r="G41" s="257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175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189" t="s">
        <v>176</v>
      </c>
      <c r="D42" s="162"/>
      <c r="E42" s="163">
        <v>25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131</v>
      </c>
      <c r="AH42" s="152">
        <v>5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 x14ac:dyDescent="0.2">
      <c r="A43" s="171">
        <v>13</v>
      </c>
      <c r="B43" s="172" t="s">
        <v>177</v>
      </c>
      <c r="C43" s="188" t="s">
        <v>178</v>
      </c>
      <c r="D43" s="173" t="s">
        <v>152</v>
      </c>
      <c r="E43" s="174">
        <v>346.226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6"/>
      <c r="S43" s="176" t="s">
        <v>127</v>
      </c>
      <c r="T43" s="177" t="s">
        <v>128</v>
      </c>
      <c r="U43" s="161">
        <v>1.0999999999999999E-2</v>
      </c>
      <c r="V43" s="161">
        <f>ROUND(E43*U43,2)</f>
        <v>3.81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153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189" t="s">
        <v>179</v>
      </c>
      <c r="D44" s="162"/>
      <c r="E44" s="163">
        <v>6.48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131</v>
      </c>
      <c r="AH44" s="152">
        <v>5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189" t="s">
        <v>180</v>
      </c>
      <c r="D45" s="162"/>
      <c r="E45" s="163">
        <v>70.296000000000006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131</v>
      </c>
      <c r="AH45" s="152">
        <v>5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189" t="s">
        <v>181</v>
      </c>
      <c r="D46" s="162"/>
      <c r="E46" s="163">
        <v>125.8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131</v>
      </c>
      <c r="AH46" s="152">
        <v>5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189" t="s">
        <v>182</v>
      </c>
      <c r="D47" s="162"/>
      <c r="E47" s="163">
        <v>143.65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131</v>
      </c>
      <c r="AH47" s="152">
        <v>5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 x14ac:dyDescent="0.2">
      <c r="A48" s="171">
        <v>14</v>
      </c>
      <c r="B48" s="172" t="s">
        <v>183</v>
      </c>
      <c r="C48" s="188" t="s">
        <v>184</v>
      </c>
      <c r="D48" s="173" t="s">
        <v>152</v>
      </c>
      <c r="E48" s="174">
        <v>3462.26</v>
      </c>
      <c r="F48" s="175"/>
      <c r="G48" s="176">
        <f>ROUND(E48*F48,2)</f>
        <v>0</v>
      </c>
      <c r="H48" s="175"/>
      <c r="I48" s="176">
        <f>ROUND(E48*H48,2)</f>
        <v>0</v>
      </c>
      <c r="J48" s="175"/>
      <c r="K48" s="176">
        <f>ROUND(E48*J48,2)</f>
        <v>0</v>
      </c>
      <c r="L48" s="176">
        <v>21</v>
      </c>
      <c r="M48" s="176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6"/>
      <c r="S48" s="176" t="s">
        <v>127</v>
      </c>
      <c r="T48" s="177" t="s">
        <v>128</v>
      </c>
      <c r="U48" s="161">
        <v>0</v>
      </c>
      <c r="V48" s="161">
        <f>ROUND(E48*U48,2)</f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129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189" t="s">
        <v>185</v>
      </c>
      <c r="D49" s="162"/>
      <c r="E49" s="163">
        <v>3462.26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131</v>
      </c>
      <c r="AH49" s="152">
        <v>5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71">
        <v>15</v>
      </c>
      <c r="B50" s="172" t="s">
        <v>186</v>
      </c>
      <c r="C50" s="188" t="s">
        <v>187</v>
      </c>
      <c r="D50" s="173" t="s">
        <v>152</v>
      </c>
      <c r="E50" s="174">
        <v>25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6"/>
      <c r="S50" s="176" t="s">
        <v>127</v>
      </c>
      <c r="T50" s="177" t="s">
        <v>128</v>
      </c>
      <c r="U50" s="161">
        <v>0.65200000000000002</v>
      </c>
      <c r="V50" s="161">
        <f>ROUND(E50*U50,2)</f>
        <v>16.3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129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56" t="s">
        <v>174</v>
      </c>
      <c r="D51" s="257"/>
      <c r="E51" s="257"/>
      <c r="F51" s="257"/>
      <c r="G51" s="257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175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189" t="s">
        <v>176</v>
      </c>
      <c r="D52" s="162"/>
      <c r="E52" s="163">
        <v>25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131</v>
      </c>
      <c r="AH52" s="152">
        <v>5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1">
        <v>16</v>
      </c>
      <c r="B53" s="172" t="s">
        <v>188</v>
      </c>
      <c r="C53" s="188" t="s">
        <v>189</v>
      </c>
      <c r="D53" s="173" t="s">
        <v>152</v>
      </c>
      <c r="E53" s="174">
        <v>346.226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6"/>
      <c r="S53" s="176" t="s">
        <v>127</v>
      </c>
      <c r="T53" s="177" t="s">
        <v>128</v>
      </c>
      <c r="U53" s="161">
        <v>8.9999999999999993E-3</v>
      </c>
      <c r="V53" s="161">
        <f>ROUND(E53*U53,2)</f>
        <v>3.12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153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189" t="s">
        <v>190</v>
      </c>
      <c r="D54" s="162"/>
      <c r="E54" s="163">
        <v>346.226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131</v>
      </c>
      <c r="AH54" s="152">
        <v>5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71">
        <v>17</v>
      </c>
      <c r="B55" s="172" t="s">
        <v>191</v>
      </c>
      <c r="C55" s="188" t="s">
        <v>192</v>
      </c>
      <c r="D55" s="173" t="s">
        <v>152</v>
      </c>
      <c r="E55" s="174">
        <v>82.6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6"/>
      <c r="S55" s="176" t="s">
        <v>127</v>
      </c>
      <c r="T55" s="177" t="s">
        <v>128</v>
      </c>
      <c r="U55" s="161">
        <v>0.20200000000000001</v>
      </c>
      <c r="V55" s="161">
        <f>ROUND(E55*U55,2)</f>
        <v>16.690000000000001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129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6" t="s">
        <v>193</v>
      </c>
      <c r="D56" s="257"/>
      <c r="E56" s="257"/>
      <c r="F56" s="257"/>
      <c r="G56" s="257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175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189" t="s">
        <v>130</v>
      </c>
      <c r="D57" s="162"/>
      <c r="E57" s="163">
        <v>35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131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189" t="s">
        <v>194</v>
      </c>
      <c r="D58" s="162"/>
      <c r="E58" s="163">
        <v>47.6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131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 x14ac:dyDescent="0.2">
      <c r="A59" s="171">
        <v>18</v>
      </c>
      <c r="B59" s="172" t="s">
        <v>195</v>
      </c>
      <c r="C59" s="188" t="s">
        <v>196</v>
      </c>
      <c r="D59" s="173" t="s">
        <v>152</v>
      </c>
      <c r="E59" s="174">
        <v>14.224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6">
        <v>1.7</v>
      </c>
      <c r="O59" s="176">
        <f>ROUND(E59*N59,2)</f>
        <v>24.18</v>
      </c>
      <c r="P59" s="176">
        <v>0</v>
      </c>
      <c r="Q59" s="176">
        <f>ROUND(E59*P59,2)</f>
        <v>0</v>
      </c>
      <c r="R59" s="176"/>
      <c r="S59" s="176" t="s">
        <v>127</v>
      </c>
      <c r="T59" s="177" t="s">
        <v>128</v>
      </c>
      <c r="U59" s="161">
        <v>1.587</v>
      </c>
      <c r="V59" s="161">
        <f>ROUND(E59*U59,2)</f>
        <v>22.57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129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189" t="s">
        <v>197</v>
      </c>
      <c r="D60" s="162"/>
      <c r="E60" s="163">
        <v>14.224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131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1">
        <v>19</v>
      </c>
      <c r="B61" s="172" t="s">
        <v>198</v>
      </c>
      <c r="C61" s="188" t="s">
        <v>199</v>
      </c>
      <c r="D61" s="173" t="s">
        <v>126</v>
      </c>
      <c r="E61" s="174">
        <v>250</v>
      </c>
      <c r="F61" s="175"/>
      <c r="G61" s="176">
        <f>ROUND(E61*F61,2)</f>
        <v>0</v>
      </c>
      <c r="H61" s="175"/>
      <c r="I61" s="176">
        <f>ROUND(E61*H61,2)</f>
        <v>0</v>
      </c>
      <c r="J61" s="175"/>
      <c r="K61" s="176">
        <f>ROUND(E61*J61,2)</f>
        <v>0</v>
      </c>
      <c r="L61" s="176">
        <v>21</v>
      </c>
      <c r="M61" s="176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6"/>
      <c r="S61" s="176" t="s">
        <v>127</v>
      </c>
      <c r="T61" s="177" t="s">
        <v>128</v>
      </c>
      <c r="U61" s="161">
        <v>0.06</v>
      </c>
      <c r="V61" s="161">
        <f>ROUND(E61*U61,2)</f>
        <v>15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129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189" t="s">
        <v>200</v>
      </c>
      <c r="D62" s="162"/>
      <c r="E62" s="163">
        <v>250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131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71">
        <v>20</v>
      </c>
      <c r="B63" s="172" t="s">
        <v>201</v>
      </c>
      <c r="C63" s="188" t="s">
        <v>202</v>
      </c>
      <c r="D63" s="173" t="s">
        <v>126</v>
      </c>
      <c r="E63" s="174">
        <v>1840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6"/>
      <c r="S63" s="176" t="s">
        <v>127</v>
      </c>
      <c r="T63" s="177" t="s">
        <v>128</v>
      </c>
      <c r="U63" s="161">
        <v>1.7999999999999999E-2</v>
      </c>
      <c r="V63" s="161">
        <f>ROUND(E63*U63,2)</f>
        <v>33.119999999999997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153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189" t="s">
        <v>203</v>
      </c>
      <c r="D64" s="162"/>
      <c r="E64" s="163">
        <v>1840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131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1">
        <v>21</v>
      </c>
      <c r="B65" s="172" t="s">
        <v>204</v>
      </c>
      <c r="C65" s="188" t="s">
        <v>205</v>
      </c>
      <c r="D65" s="173" t="s">
        <v>126</v>
      </c>
      <c r="E65" s="174">
        <v>250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6"/>
      <c r="S65" s="176" t="s">
        <v>127</v>
      </c>
      <c r="T65" s="177" t="s">
        <v>128</v>
      </c>
      <c r="U65" s="161">
        <v>0.17699999999999999</v>
      </c>
      <c r="V65" s="161">
        <f>ROUND(E65*U65,2)</f>
        <v>44.25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153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59"/>
      <c r="B66" s="160"/>
      <c r="C66" s="189" t="s">
        <v>200</v>
      </c>
      <c r="D66" s="162"/>
      <c r="E66" s="163">
        <v>250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131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71">
        <v>22</v>
      </c>
      <c r="B67" s="172" t="s">
        <v>206</v>
      </c>
      <c r="C67" s="188" t="s">
        <v>207</v>
      </c>
      <c r="D67" s="173" t="s">
        <v>126</v>
      </c>
      <c r="E67" s="174">
        <v>250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6"/>
      <c r="S67" s="176" t="s">
        <v>127</v>
      </c>
      <c r="T67" s="177" t="s">
        <v>128</v>
      </c>
      <c r="U67" s="161">
        <v>0.126</v>
      </c>
      <c r="V67" s="161">
        <f>ROUND(E67*U67,2)</f>
        <v>31.5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129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59"/>
      <c r="B68" s="160"/>
      <c r="C68" s="189" t="s">
        <v>200</v>
      </c>
      <c r="D68" s="162"/>
      <c r="E68" s="163">
        <v>250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131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71">
        <v>23</v>
      </c>
      <c r="B69" s="172" t="s">
        <v>208</v>
      </c>
      <c r="C69" s="188" t="s">
        <v>209</v>
      </c>
      <c r="D69" s="173" t="s">
        <v>126</v>
      </c>
      <c r="E69" s="174">
        <v>250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6"/>
      <c r="S69" s="176" t="s">
        <v>127</v>
      </c>
      <c r="T69" s="177" t="s">
        <v>128</v>
      </c>
      <c r="U69" s="161">
        <v>2E-3</v>
      </c>
      <c r="V69" s="161">
        <f>ROUND(E69*U69,2)</f>
        <v>0.5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129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189" t="s">
        <v>210</v>
      </c>
      <c r="D70" s="162"/>
      <c r="E70" s="163">
        <v>250</v>
      </c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131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71">
        <v>24</v>
      </c>
      <c r="B71" s="172" t="s">
        <v>211</v>
      </c>
      <c r="C71" s="188" t="s">
        <v>212</v>
      </c>
      <c r="D71" s="173" t="s">
        <v>126</v>
      </c>
      <c r="E71" s="174">
        <v>250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6"/>
      <c r="S71" s="176" t="s">
        <v>127</v>
      </c>
      <c r="T71" s="177" t="s">
        <v>128</v>
      </c>
      <c r="U71" s="161">
        <v>1.0999999999999999E-2</v>
      </c>
      <c r="V71" s="161">
        <f>ROUND(E71*U71,2)</f>
        <v>2.75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153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256" t="s">
        <v>213</v>
      </c>
      <c r="D72" s="257"/>
      <c r="E72" s="257"/>
      <c r="F72" s="257"/>
      <c r="G72" s="257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175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189" t="s">
        <v>210</v>
      </c>
      <c r="D73" s="162"/>
      <c r="E73" s="163">
        <v>250</v>
      </c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131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71">
        <v>25</v>
      </c>
      <c r="B74" s="172" t="s">
        <v>214</v>
      </c>
      <c r="C74" s="188" t="s">
        <v>215</v>
      </c>
      <c r="D74" s="173" t="s">
        <v>216</v>
      </c>
      <c r="E74" s="174">
        <v>519.33900000000006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6"/>
      <c r="S74" s="176" t="s">
        <v>127</v>
      </c>
      <c r="T74" s="177" t="s">
        <v>128</v>
      </c>
      <c r="U74" s="161">
        <v>0</v>
      </c>
      <c r="V74" s="161">
        <f>ROUND(E74*U74,2)</f>
        <v>0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129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89" t="s">
        <v>217</v>
      </c>
      <c r="D75" s="162"/>
      <c r="E75" s="163">
        <v>519.33900000000006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131</v>
      </c>
      <c r="AH75" s="152">
        <v>5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71">
        <v>26</v>
      </c>
      <c r="B76" s="172" t="s">
        <v>218</v>
      </c>
      <c r="C76" s="188" t="s">
        <v>219</v>
      </c>
      <c r="D76" s="173" t="s">
        <v>220</v>
      </c>
      <c r="E76" s="174">
        <v>6.25</v>
      </c>
      <c r="F76" s="175"/>
      <c r="G76" s="176">
        <f>ROUND(E76*F76,2)</f>
        <v>0</v>
      </c>
      <c r="H76" s="175"/>
      <c r="I76" s="176">
        <f>ROUND(E76*H76,2)</f>
        <v>0</v>
      </c>
      <c r="J76" s="175"/>
      <c r="K76" s="176">
        <f>ROUND(E76*J76,2)</f>
        <v>0</v>
      </c>
      <c r="L76" s="176">
        <v>21</v>
      </c>
      <c r="M76" s="176">
        <f>G76*(1+L76/100)</f>
        <v>0</v>
      </c>
      <c r="N76" s="176">
        <v>1E-3</v>
      </c>
      <c r="O76" s="176">
        <f>ROUND(E76*N76,2)</f>
        <v>0.01</v>
      </c>
      <c r="P76" s="176">
        <v>0</v>
      </c>
      <c r="Q76" s="176">
        <f>ROUND(E76*P76,2)</f>
        <v>0</v>
      </c>
      <c r="R76" s="176" t="s">
        <v>221</v>
      </c>
      <c r="S76" s="176" t="s">
        <v>127</v>
      </c>
      <c r="T76" s="177" t="s">
        <v>128</v>
      </c>
      <c r="U76" s="161">
        <v>0</v>
      </c>
      <c r="V76" s="161">
        <f>ROUND(E76*U76,2)</f>
        <v>0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222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59"/>
      <c r="B77" s="160"/>
      <c r="C77" s="256" t="s">
        <v>223</v>
      </c>
      <c r="D77" s="257"/>
      <c r="E77" s="257"/>
      <c r="F77" s="257"/>
      <c r="G77" s="257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175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">
      <c r="A78" s="159"/>
      <c r="B78" s="160"/>
      <c r="C78" s="189" t="s">
        <v>224</v>
      </c>
      <c r="D78" s="162"/>
      <c r="E78" s="163">
        <v>6.25</v>
      </c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131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71">
        <v>27</v>
      </c>
      <c r="B79" s="172" t="s">
        <v>225</v>
      </c>
      <c r="C79" s="188" t="s">
        <v>226</v>
      </c>
      <c r="D79" s="173" t="s">
        <v>152</v>
      </c>
      <c r="E79" s="174">
        <v>25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6">
        <v>1.67</v>
      </c>
      <c r="O79" s="176">
        <f>ROUND(E79*N79,2)</f>
        <v>41.75</v>
      </c>
      <c r="P79" s="176">
        <v>0</v>
      </c>
      <c r="Q79" s="176">
        <f>ROUND(E79*P79,2)</f>
        <v>0</v>
      </c>
      <c r="R79" s="176" t="s">
        <v>221</v>
      </c>
      <c r="S79" s="176" t="s">
        <v>127</v>
      </c>
      <c r="T79" s="177" t="s">
        <v>128</v>
      </c>
      <c r="U79" s="161">
        <v>0</v>
      </c>
      <c r="V79" s="161">
        <f>ROUND(E79*U79,2)</f>
        <v>0</v>
      </c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227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59"/>
      <c r="B80" s="160"/>
      <c r="C80" s="189" t="s">
        <v>228</v>
      </c>
      <c r="D80" s="162"/>
      <c r="E80" s="163">
        <v>25</v>
      </c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131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x14ac:dyDescent="0.2">
      <c r="A81" s="165" t="s">
        <v>122</v>
      </c>
      <c r="B81" s="166" t="s">
        <v>69</v>
      </c>
      <c r="C81" s="187" t="s">
        <v>70</v>
      </c>
      <c r="D81" s="167"/>
      <c r="E81" s="168"/>
      <c r="F81" s="169"/>
      <c r="G81" s="169">
        <f>SUMIF(AG82:AG94,"&lt;&gt;NOR",G82:G94)</f>
        <v>0</v>
      </c>
      <c r="H81" s="169"/>
      <c r="I81" s="169">
        <f>SUM(I82:I94)</f>
        <v>0</v>
      </c>
      <c r="J81" s="169"/>
      <c r="K81" s="169">
        <f>SUM(K82:K94)</f>
        <v>0</v>
      </c>
      <c r="L81" s="169"/>
      <c r="M81" s="169">
        <f>SUM(M82:M94)</f>
        <v>0</v>
      </c>
      <c r="N81" s="169"/>
      <c r="O81" s="169">
        <f>SUM(O82:O94)</f>
        <v>1.74</v>
      </c>
      <c r="P81" s="169"/>
      <c r="Q81" s="169">
        <f>SUM(Q82:Q94)</f>
        <v>0</v>
      </c>
      <c r="R81" s="169"/>
      <c r="S81" s="169"/>
      <c r="T81" s="170"/>
      <c r="U81" s="164"/>
      <c r="V81" s="164">
        <f>SUM(V82:V94)</f>
        <v>117.42</v>
      </c>
      <c r="W81" s="164"/>
      <c r="AG81" t="s">
        <v>123</v>
      </c>
    </row>
    <row r="82" spans="1:60" ht="22.5" outlineLevel="1" x14ac:dyDescent="0.2">
      <c r="A82" s="171">
        <v>28</v>
      </c>
      <c r="B82" s="172" t="s">
        <v>229</v>
      </c>
      <c r="C82" s="188" t="s">
        <v>230</v>
      </c>
      <c r="D82" s="173" t="s">
        <v>152</v>
      </c>
      <c r="E82" s="174">
        <v>91.4726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6"/>
      <c r="S82" s="176" t="s">
        <v>127</v>
      </c>
      <c r="T82" s="177" t="s">
        <v>128</v>
      </c>
      <c r="U82" s="161">
        <v>0.76</v>
      </c>
      <c r="V82" s="161">
        <f>ROUND(E82*U82,2)</f>
        <v>69.52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153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 x14ac:dyDescent="0.2">
      <c r="A83" s="159"/>
      <c r="B83" s="160"/>
      <c r="C83" s="189" t="s">
        <v>231</v>
      </c>
      <c r="D83" s="162"/>
      <c r="E83" s="163">
        <v>38.608600000000003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131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189" t="s">
        <v>232</v>
      </c>
      <c r="D84" s="162"/>
      <c r="E84" s="163">
        <v>52.863999999999997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131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1">
        <v>29</v>
      </c>
      <c r="B85" s="172" t="s">
        <v>233</v>
      </c>
      <c r="C85" s="188" t="s">
        <v>234</v>
      </c>
      <c r="D85" s="173" t="s">
        <v>235</v>
      </c>
      <c r="E85" s="174">
        <v>140</v>
      </c>
      <c r="F85" s="175"/>
      <c r="G85" s="176">
        <f>ROUND(E85*F85,2)</f>
        <v>0</v>
      </c>
      <c r="H85" s="175"/>
      <c r="I85" s="176">
        <f>ROUND(E85*H85,2)</f>
        <v>0</v>
      </c>
      <c r="J85" s="175"/>
      <c r="K85" s="176">
        <f>ROUND(E85*J85,2)</f>
        <v>0</v>
      </c>
      <c r="L85" s="176">
        <v>21</v>
      </c>
      <c r="M85" s="176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6"/>
      <c r="S85" s="176" t="s">
        <v>127</v>
      </c>
      <c r="T85" s="177" t="s">
        <v>128</v>
      </c>
      <c r="U85" s="161">
        <v>0.27</v>
      </c>
      <c r="V85" s="161">
        <f>ROUND(E85*U85,2)</f>
        <v>37.799999999999997</v>
      </c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129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">
      <c r="A86" s="159"/>
      <c r="B86" s="160"/>
      <c r="C86" s="189" t="s">
        <v>236</v>
      </c>
      <c r="D86" s="162"/>
      <c r="E86" s="163">
        <v>140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131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71">
        <v>30</v>
      </c>
      <c r="B87" s="172" t="s">
        <v>237</v>
      </c>
      <c r="C87" s="188" t="s">
        <v>238</v>
      </c>
      <c r="D87" s="173" t="s">
        <v>152</v>
      </c>
      <c r="E87" s="174">
        <v>1.5680000000000001</v>
      </c>
      <c r="F87" s="175"/>
      <c r="G87" s="176">
        <f>ROUND(E87*F87,2)</f>
        <v>0</v>
      </c>
      <c r="H87" s="175"/>
      <c r="I87" s="176">
        <f>ROUND(E87*H87,2)</f>
        <v>0</v>
      </c>
      <c r="J87" s="175"/>
      <c r="K87" s="176">
        <f>ROUND(E87*J87,2)</f>
        <v>0</v>
      </c>
      <c r="L87" s="176">
        <v>21</v>
      </c>
      <c r="M87" s="176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6"/>
      <c r="S87" s="176" t="s">
        <v>127</v>
      </c>
      <c r="T87" s="177" t="s">
        <v>128</v>
      </c>
      <c r="U87" s="161">
        <v>0.96499999999999997</v>
      </c>
      <c r="V87" s="161">
        <f>ROUND(E87*U87,2)</f>
        <v>1.51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153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59"/>
      <c r="B88" s="160"/>
      <c r="C88" s="189" t="s">
        <v>239</v>
      </c>
      <c r="D88" s="162"/>
      <c r="E88" s="163">
        <v>1.5680000000000001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131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1">
        <v>31</v>
      </c>
      <c r="B89" s="172" t="s">
        <v>240</v>
      </c>
      <c r="C89" s="188" t="s">
        <v>241</v>
      </c>
      <c r="D89" s="173" t="s">
        <v>126</v>
      </c>
      <c r="E89" s="174">
        <v>277.2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6">
        <v>3.0000000000000001E-5</v>
      </c>
      <c r="O89" s="176">
        <f>ROUND(E89*N89,2)</f>
        <v>0.01</v>
      </c>
      <c r="P89" s="176">
        <v>0</v>
      </c>
      <c r="Q89" s="176">
        <f>ROUND(E89*P89,2)</f>
        <v>0</v>
      </c>
      <c r="R89" s="176"/>
      <c r="S89" s="176" t="s">
        <v>127</v>
      </c>
      <c r="T89" s="177" t="s">
        <v>128</v>
      </c>
      <c r="U89" s="161">
        <v>3.1E-2</v>
      </c>
      <c r="V89" s="161">
        <f>ROUND(E89*U89,2)</f>
        <v>8.59</v>
      </c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129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1" x14ac:dyDescent="0.2">
      <c r="A90" s="159"/>
      <c r="B90" s="160"/>
      <c r="C90" s="189" t="s">
        <v>242</v>
      </c>
      <c r="D90" s="162"/>
      <c r="E90" s="163">
        <v>277.2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131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71">
        <v>32</v>
      </c>
      <c r="B91" s="172" t="s">
        <v>243</v>
      </c>
      <c r="C91" s="188" t="s">
        <v>244</v>
      </c>
      <c r="D91" s="173" t="s">
        <v>235</v>
      </c>
      <c r="E91" s="174">
        <v>140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6">
        <v>1.0999999999999999E-2</v>
      </c>
      <c r="O91" s="176">
        <f>ROUND(E91*N91,2)</f>
        <v>1.54</v>
      </c>
      <c r="P91" s="176">
        <v>0</v>
      </c>
      <c r="Q91" s="176">
        <f>ROUND(E91*P91,2)</f>
        <v>0</v>
      </c>
      <c r="R91" s="176" t="s">
        <v>221</v>
      </c>
      <c r="S91" s="176" t="s">
        <v>127</v>
      </c>
      <c r="T91" s="177" t="s">
        <v>128</v>
      </c>
      <c r="U91" s="161">
        <v>0</v>
      </c>
      <c r="V91" s="161">
        <f>ROUND(E91*U91,2)</f>
        <v>0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227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59"/>
      <c r="B92" s="160"/>
      <c r="C92" s="189" t="s">
        <v>245</v>
      </c>
      <c r="D92" s="162"/>
      <c r="E92" s="163">
        <v>140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131</v>
      </c>
      <c r="AH92" s="152">
        <v>5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71">
        <v>33</v>
      </c>
      <c r="B93" s="172" t="s">
        <v>246</v>
      </c>
      <c r="C93" s="188" t="s">
        <v>247</v>
      </c>
      <c r="D93" s="173" t="s">
        <v>148</v>
      </c>
      <c r="E93" s="174">
        <v>318.77999999999997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6">
        <v>5.9999999999999995E-4</v>
      </c>
      <c r="O93" s="176">
        <f>ROUND(E93*N93,2)</f>
        <v>0.19</v>
      </c>
      <c r="P93" s="176">
        <v>0</v>
      </c>
      <c r="Q93" s="176">
        <f>ROUND(E93*P93,2)</f>
        <v>0</v>
      </c>
      <c r="R93" s="176" t="s">
        <v>221</v>
      </c>
      <c r="S93" s="176" t="s">
        <v>127</v>
      </c>
      <c r="T93" s="177" t="s">
        <v>128</v>
      </c>
      <c r="U93" s="161">
        <v>0</v>
      </c>
      <c r="V93" s="161">
        <f>ROUND(E93*U93,2)</f>
        <v>0</v>
      </c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227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59"/>
      <c r="B94" s="160"/>
      <c r="C94" s="189" t="s">
        <v>248</v>
      </c>
      <c r="D94" s="162"/>
      <c r="E94" s="163">
        <v>318.77999999999997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131</v>
      </c>
      <c r="AH94" s="152">
        <v>5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x14ac:dyDescent="0.2">
      <c r="A95" s="165" t="s">
        <v>122</v>
      </c>
      <c r="B95" s="166" t="s">
        <v>71</v>
      </c>
      <c r="C95" s="187" t="s">
        <v>72</v>
      </c>
      <c r="D95" s="167"/>
      <c r="E95" s="168"/>
      <c r="F95" s="169"/>
      <c r="G95" s="169">
        <f>SUMIF(AG96:AG100,"&lt;&gt;NOR",G96:G100)</f>
        <v>0</v>
      </c>
      <c r="H95" s="169"/>
      <c r="I95" s="169">
        <f>SUM(I96:I100)</f>
        <v>0</v>
      </c>
      <c r="J95" s="169"/>
      <c r="K95" s="169">
        <f>SUM(K96:K100)</f>
        <v>0</v>
      </c>
      <c r="L95" s="169"/>
      <c r="M95" s="169">
        <f>SUM(M96:M100)</f>
        <v>0</v>
      </c>
      <c r="N95" s="169"/>
      <c r="O95" s="169">
        <f>SUM(O96:O100)</f>
        <v>0</v>
      </c>
      <c r="P95" s="169"/>
      <c r="Q95" s="169">
        <f>SUM(Q96:Q100)</f>
        <v>0</v>
      </c>
      <c r="R95" s="169"/>
      <c r="S95" s="169"/>
      <c r="T95" s="170"/>
      <c r="U95" s="164"/>
      <c r="V95" s="164">
        <f>SUM(V96:V100)</f>
        <v>47.22</v>
      </c>
      <c r="W95" s="164"/>
      <c r="AG95" t="s">
        <v>123</v>
      </c>
    </row>
    <row r="96" spans="1:60" outlineLevel="1" x14ac:dyDescent="0.2">
      <c r="A96" s="171">
        <v>34</v>
      </c>
      <c r="B96" s="172" t="s">
        <v>249</v>
      </c>
      <c r="C96" s="188" t="s">
        <v>250</v>
      </c>
      <c r="D96" s="173" t="s">
        <v>152</v>
      </c>
      <c r="E96" s="174">
        <v>8.64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6"/>
      <c r="S96" s="176" t="s">
        <v>127</v>
      </c>
      <c r="T96" s="177" t="s">
        <v>128</v>
      </c>
      <c r="U96" s="161">
        <v>0.47699999999999998</v>
      </c>
      <c r="V96" s="161">
        <f>ROUND(E96*U96,2)</f>
        <v>4.12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153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189" t="s">
        <v>251</v>
      </c>
      <c r="D97" s="162"/>
      <c r="E97" s="163">
        <v>7.36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131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59"/>
      <c r="B98" s="160"/>
      <c r="C98" s="189" t="s">
        <v>252</v>
      </c>
      <c r="D98" s="162"/>
      <c r="E98" s="163">
        <v>1.28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131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71">
        <v>35</v>
      </c>
      <c r="B99" s="172" t="s">
        <v>253</v>
      </c>
      <c r="C99" s="188" t="s">
        <v>254</v>
      </c>
      <c r="D99" s="173" t="s">
        <v>235</v>
      </c>
      <c r="E99" s="174">
        <v>48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6"/>
      <c r="S99" s="176" t="s">
        <v>127</v>
      </c>
      <c r="T99" s="177" t="s">
        <v>128</v>
      </c>
      <c r="U99" s="161">
        <v>0.89800000000000002</v>
      </c>
      <c r="V99" s="161">
        <f>ROUND(E99*U99,2)</f>
        <v>43.1</v>
      </c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153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59"/>
      <c r="B100" s="160"/>
      <c r="C100" s="189" t="s">
        <v>255</v>
      </c>
      <c r="D100" s="162"/>
      <c r="E100" s="163">
        <v>48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131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x14ac:dyDescent="0.2">
      <c r="A101" s="165" t="s">
        <v>122</v>
      </c>
      <c r="B101" s="166" t="s">
        <v>73</v>
      </c>
      <c r="C101" s="187" t="s">
        <v>74</v>
      </c>
      <c r="D101" s="167"/>
      <c r="E101" s="168"/>
      <c r="F101" s="169"/>
      <c r="G101" s="169">
        <f>SUMIF(AG102:AG109,"&lt;&gt;NOR",G102:G109)</f>
        <v>0</v>
      </c>
      <c r="H101" s="169"/>
      <c r="I101" s="169">
        <f>SUM(I102:I109)</f>
        <v>0</v>
      </c>
      <c r="J101" s="169"/>
      <c r="K101" s="169">
        <f>SUM(K102:K109)</f>
        <v>0</v>
      </c>
      <c r="L101" s="169"/>
      <c r="M101" s="169">
        <f>SUM(M102:M109)</f>
        <v>0</v>
      </c>
      <c r="N101" s="169"/>
      <c r="O101" s="169">
        <f>SUM(O102:O109)</f>
        <v>13.37</v>
      </c>
      <c r="P101" s="169"/>
      <c r="Q101" s="169">
        <f>SUM(Q102:Q109)</f>
        <v>0</v>
      </c>
      <c r="R101" s="169"/>
      <c r="S101" s="169"/>
      <c r="T101" s="170"/>
      <c r="U101" s="164"/>
      <c r="V101" s="164">
        <f>SUM(V102:V109)</f>
        <v>39.96</v>
      </c>
      <c r="W101" s="164"/>
      <c r="AG101" t="s">
        <v>123</v>
      </c>
    </row>
    <row r="102" spans="1:60" outlineLevel="1" x14ac:dyDescent="0.2">
      <c r="A102" s="171">
        <v>36</v>
      </c>
      <c r="B102" s="172" t="s">
        <v>256</v>
      </c>
      <c r="C102" s="188" t="s">
        <v>257</v>
      </c>
      <c r="D102" s="173" t="s">
        <v>152</v>
      </c>
      <c r="E102" s="174">
        <v>4.8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6">
        <v>2.5327000000000002</v>
      </c>
      <c r="O102" s="176">
        <f>ROUND(E102*N102,2)</f>
        <v>12.16</v>
      </c>
      <c r="P102" s="176">
        <v>0</v>
      </c>
      <c r="Q102" s="176">
        <f>ROUND(E102*P102,2)</f>
        <v>0</v>
      </c>
      <c r="R102" s="176"/>
      <c r="S102" s="176" t="s">
        <v>127</v>
      </c>
      <c r="T102" s="177" t="s">
        <v>128</v>
      </c>
      <c r="U102" s="161">
        <v>1.212</v>
      </c>
      <c r="V102" s="161">
        <f>ROUND(E102*U102,2)</f>
        <v>5.82</v>
      </c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129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59"/>
      <c r="B103" s="160"/>
      <c r="C103" s="189" t="s">
        <v>258</v>
      </c>
      <c r="D103" s="162"/>
      <c r="E103" s="163">
        <v>4.8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131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71">
        <v>37</v>
      </c>
      <c r="B104" s="172" t="s">
        <v>259</v>
      </c>
      <c r="C104" s="188" t="s">
        <v>260</v>
      </c>
      <c r="D104" s="173" t="s">
        <v>216</v>
      </c>
      <c r="E104" s="174">
        <v>0.25919999999999999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6">
        <v>1.0561</v>
      </c>
      <c r="O104" s="176">
        <f>ROUND(E104*N104,2)</f>
        <v>0.27</v>
      </c>
      <c r="P104" s="176">
        <v>0</v>
      </c>
      <c r="Q104" s="176">
        <f>ROUND(E104*P104,2)</f>
        <v>0</v>
      </c>
      <c r="R104" s="176"/>
      <c r="S104" s="176" t="s">
        <v>127</v>
      </c>
      <c r="T104" s="177" t="s">
        <v>128</v>
      </c>
      <c r="U104" s="161">
        <v>39.133000000000003</v>
      </c>
      <c r="V104" s="161">
        <f>ROUND(E104*U104,2)</f>
        <v>10.14</v>
      </c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129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 x14ac:dyDescent="0.2">
      <c r="A105" s="159"/>
      <c r="B105" s="160"/>
      <c r="C105" s="189" t="s">
        <v>261</v>
      </c>
      <c r="D105" s="162"/>
      <c r="E105" s="163">
        <v>0.25919999999999999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131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 x14ac:dyDescent="0.2">
      <c r="A106" s="171">
        <v>38</v>
      </c>
      <c r="B106" s="172" t="s">
        <v>262</v>
      </c>
      <c r="C106" s="188" t="s">
        <v>263</v>
      </c>
      <c r="D106" s="173" t="s">
        <v>126</v>
      </c>
      <c r="E106" s="174">
        <v>24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6">
        <v>3.9050000000000001E-2</v>
      </c>
      <c r="O106" s="176">
        <f>ROUND(E106*N106,2)</f>
        <v>0.94</v>
      </c>
      <c r="P106" s="176">
        <v>0</v>
      </c>
      <c r="Q106" s="176">
        <f>ROUND(E106*P106,2)</f>
        <v>0</v>
      </c>
      <c r="R106" s="176"/>
      <c r="S106" s="176" t="s">
        <v>127</v>
      </c>
      <c r="T106" s="177" t="s">
        <v>128</v>
      </c>
      <c r="U106" s="161">
        <v>0.65</v>
      </c>
      <c r="V106" s="161">
        <f>ROUND(E106*U106,2)</f>
        <v>15.6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129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">
      <c r="A107" s="159"/>
      <c r="B107" s="160"/>
      <c r="C107" s="189" t="s">
        <v>264</v>
      </c>
      <c r="D107" s="162"/>
      <c r="E107" s="163">
        <v>24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131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1">
        <v>39</v>
      </c>
      <c r="B108" s="172" t="s">
        <v>265</v>
      </c>
      <c r="C108" s="188" t="s">
        <v>266</v>
      </c>
      <c r="D108" s="173" t="s">
        <v>126</v>
      </c>
      <c r="E108" s="174">
        <v>24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6"/>
      <c r="S108" s="176" t="s">
        <v>127</v>
      </c>
      <c r="T108" s="177" t="s">
        <v>128</v>
      </c>
      <c r="U108" s="161">
        <v>0.35</v>
      </c>
      <c r="V108" s="161">
        <f>ROUND(E108*U108,2)</f>
        <v>8.4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129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 x14ac:dyDescent="0.2">
      <c r="A109" s="159"/>
      <c r="B109" s="160"/>
      <c r="C109" s="189" t="s">
        <v>267</v>
      </c>
      <c r="D109" s="162"/>
      <c r="E109" s="163">
        <v>24</v>
      </c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131</v>
      </c>
      <c r="AH109" s="152">
        <v>5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x14ac:dyDescent="0.2">
      <c r="A110" s="165" t="s">
        <v>122</v>
      </c>
      <c r="B110" s="166" t="s">
        <v>75</v>
      </c>
      <c r="C110" s="187" t="s">
        <v>76</v>
      </c>
      <c r="D110" s="167"/>
      <c r="E110" s="168"/>
      <c r="F110" s="169"/>
      <c r="G110" s="169">
        <f>SUMIF(AG111:AG116,"&lt;&gt;NOR",G111:G116)</f>
        <v>0</v>
      </c>
      <c r="H110" s="169"/>
      <c r="I110" s="169">
        <f>SUM(I111:I116)</f>
        <v>0</v>
      </c>
      <c r="J110" s="169"/>
      <c r="K110" s="169">
        <f>SUM(K111:K116)</f>
        <v>0</v>
      </c>
      <c r="L110" s="169"/>
      <c r="M110" s="169">
        <f>SUM(M111:M116)</f>
        <v>0</v>
      </c>
      <c r="N110" s="169"/>
      <c r="O110" s="169">
        <f>SUM(O111:O116)</f>
        <v>13.049999999999999</v>
      </c>
      <c r="P110" s="169"/>
      <c r="Q110" s="169">
        <f>SUM(Q111:Q116)</f>
        <v>0</v>
      </c>
      <c r="R110" s="169"/>
      <c r="S110" s="169"/>
      <c r="T110" s="170"/>
      <c r="U110" s="164"/>
      <c r="V110" s="164">
        <f>SUM(V111:V116)</f>
        <v>27.77</v>
      </c>
      <c r="W110" s="164"/>
      <c r="AG110" t="s">
        <v>123</v>
      </c>
    </row>
    <row r="111" spans="1:60" outlineLevel="1" x14ac:dyDescent="0.2">
      <c r="A111" s="171">
        <v>40</v>
      </c>
      <c r="B111" s="172" t="s">
        <v>268</v>
      </c>
      <c r="C111" s="188" t="s">
        <v>269</v>
      </c>
      <c r="D111" s="173" t="s">
        <v>126</v>
      </c>
      <c r="E111" s="174">
        <v>20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6">
        <v>0.19275999999999999</v>
      </c>
      <c r="O111" s="176">
        <f>ROUND(E111*N111,2)</f>
        <v>3.86</v>
      </c>
      <c r="P111" s="176">
        <v>0</v>
      </c>
      <c r="Q111" s="176">
        <f>ROUND(E111*P111,2)</f>
        <v>0</v>
      </c>
      <c r="R111" s="176"/>
      <c r="S111" s="176" t="s">
        <v>127</v>
      </c>
      <c r="T111" s="177" t="s">
        <v>128</v>
      </c>
      <c r="U111" s="161">
        <v>1.0980000000000001</v>
      </c>
      <c r="V111" s="161">
        <f>ROUND(E111*U111,2)</f>
        <v>21.96</v>
      </c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129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">
      <c r="A112" s="159"/>
      <c r="B112" s="160"/>
      <c r="C112" s="256" t="s">
        <v>270</v>
      </c>
      <c r="D112" s="257"/>
      <c r="E112" s="257"/>
      <c r="F112" s="257"/>
      <c r="G112" s="257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175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59"/>
      <c r="B113" s="160"/>
      <c r="C113" s="189" t="s">
        <v>271</v>
      </c>
      <c r="D113" s="162"/>
      <c r="E113" s="163">
        <v>20</v>
      </c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131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1">
        <v>41</v>
      </c>
      <c r="B114" s="172" t="s">
        <v>272</v>
      </c>
      <c r="C114" s="188" t="s">
        <v>273</v>
      </c>
      <c r="D114" s="173" t="s">
        <v>126</v>
      </c>
      <c r="E114" s="174">
        <v>35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6">
        <v>0.26250000000000001</v>
      </c>
      <c r="O114" s="176">
        <f>ROUND(E114*N114,2)</f>
        <v>9.19</v>
      </c>
      <c r="P114" s="176">
        <v>0</v>
      </c>
      <c r="Q114" s="176">
        <f>ROUND(E114*P114,2)</f>
        <v>0</v>
      </c>
      <c r="R114" s="176"/>
      <c r="S114" s="176" t="s">
        <v>127</v>
      </c>
      <c r="T114" s="177" t="s">
        <v>128</v>
      </c>
      <c r="U114" s="161">
        <v>0.16600000000000001</v>
      </c>
      <c r="V114" s="161">
        <f>ROUND(E114*U114,2)</f>
        <v>5.81</v>
      </c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129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">
      <c r="A115" s="159"/>
      <c r="B115" s="160"/>
      <c r="C115" s="256" t="s">
        <v>274</v>
      </c>
      <c r="D115" s="257"/>
      <c r="E115" s="257"/>
      <c r="F115" s="257"/>
      <c r="G115" s="257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175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59"/>
      <c r="B116" s="160"/>
      <c r="C116" s="189" t="s">
        <v>275</v>
      </c>
      <c r="D116" s="162"/>
      <c r="E116" s="163">
        <v>35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131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x14ac:dyDescent="0.2">
      <c r="A117" s="165" t="s">
        <v>122</v>
      </c>
      <c r="B117" s="166" t="s">
        <v>77</v>
      </c>
      <c r="C117" s="187" t="s">
        <v>78</v>
      </c>
      <c r="D117" s="167"/>
      <c r="E117" s="168"/>
      <c r="F117" s="169"/>
      <c r="G117" s="169">
        <f>SUMIF(AG118:AG159,"&lt;&gt;NOR",G118:G159)</f>
        <v>0</v>
      </c>
      <c r="H117" s="169"/>
      <c r="I117" s="169">
        <f>SUM(I118:I159)</f>
        <v>0</v>
      </c>
      <c r="J117" s="169"/>
      <c r="K117" s="169">
        <f>SUM(K118:K159)</f>
        <v>0</v>
      </c>
      <c r="L117" s="169"/>
      <c r="M117" s="169">
        <f>SUM(M118:M159)</f>
        <v>0</v>
      </c>
      <c r="N117" s="169"/>
      <c r="O117" s="169">
        <f>SUM(O118:O159)</f>
        <v>257.44000000000005</v>
      </c>
      <c r="P117" s="169"/>
      <c r="Q117" s="169">
        <f>SUM(Q118:Q159)</f>
        <v>0</v>
      </c>
      <c r="R117" s="169"/>
      <c r="S117" s="169"/>
      <c r="T117" s="170"/>
      <c r="U117" s="164"/>
      <c r="V117" s="164">
        <f>SUM(V118:V159)</f>
        <v>107.16</v>
      </c>
      <c r="W117" s="164"/>
      <c r="AG117" t="s">
        <v>123</v>
      </c>
    </row>
    <row r="118" spans="1:60" outlineLevel="1" x14ac:dyDescent="0.2">
      <c r="A118" s="171">
        <v>42</v>
      </c>
      <c r="B118" s="172" t="s">
        <v>276</v>
      </c>
      <c r="C118" s="188" t="s">
        <v>277</v>
      </c>
      <c r="D118" s="173" t="s">
        <v>126</v>
      </c>
      <c r="E118" s="174">
        <v>177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6"/>
      <c r="S118" s="176" t="s">
        <v>127</v>
      </c>
      <c r="T118" s="177" t="s">
        <v>128</v>
      </c>
      <c r="U118" s="161">
        <v>2.4E-2</v>
      </c>
      <c r="V118" s="161">
        <f>ROUND(E118*U118,2)</f>
        <v>4.25</v>
      </c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153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">
      <c r="A119" s="159"/>
      <c r="B119" s="160"/>
      <c r="C119" s="189" t="s">
        <v>278</v>
      </c>
      <c r="D119" s="162"/>
      <c r="E119" s="163">
        <v>76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131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59"/>
      <c r="B120" s="160"/>
      <c r="C120" s="189" t="s">
        <v>279</v>
      </c>
      <c r="D120" s="162"/>
      <c r="E120" s="163">
        <v>101</v>
      </c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131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71">
        <v>43</v>
      </c>
      <c r="B121" s="172" t="s">
        <v>280</v>
      </c>
      <c r="C121" s="188" t="s">
        <v>281</v>
      </c>
      <c r="D121" s="173" t="s">
        <v>126</v>
      </c>
      <c r="E121" s="174">
        <v>79</v>
      </c>
      <c r="F121" s="175"/>
      <c r="G121" s="176">
        <f>ROUND(E121*F121,2)</f>
        <v>0</v>
      </c>
      <c r="H121" s="175"/>
      <c r="I121" s="176">
        <f>ROUND(E121*H121,2)</f>
        <v>0</v>
      </c>
      <c r="J121" s="175"/>
      <c r="K121" s="176">
        <f>ROUND(E121*J121,2)</f>
        <v>0</v>
      </c>
      <c r="L121" s="176">
        <v>21</v>
      </c>
      <c r="M121" s="176">
        <f>G121*(1+L121/100)</f>
        <v>0</v>
      </c>
      <c r="N121" s="176">
        <v>0.2024</v>
      </c>
      <c r="O121" s="176">
        <f>ROUND(E121*N121,2)</f>
        <v>15.99</v>
      </c>
      <c r="P121" s="176">
        <v>0</v>
      </c>
      <c r="Q121" s="176">
        <f>ROUND(E121*P121,2)</f>
        <v>0</v>
      </c>
      <c r="R121" s="176"/>
      <c r="S121" s="176" t="s">
        <v>127</v>
      </c>
      <c r="T121" s="177" t="s">
        <v>128</v>
      </c>
      <c r="U121" s="161">
        <v>2.5999999999999999E-2</v>
      </c>
      <c r="V121" s="161">
        <f>ROUND(E121*U121,2)</f>
        <v>2.0499999999999998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129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59"/>
      <c r="B122" s="160"/>
      <c r="C122" s="189" t="s">
        <v>282</v>
      </c>
      <c r="D122" s="162"/>
      <c r="E122" s="163">
        <v>79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131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2.5" outlineLevel="1" x14ac:dyDescent="0.2">
      <c r="A123" s="171">
        <v>44</v>
      </c>
      <c r="B123" s="172" t="s">
        <v>283</v>
      </c>
      <c r="C123" s="188" t="s">
        <v>284</v>
      </c>
      <c r="D123" s="173" t="s">
        <v>126</v>
      </c>
      <c r="E123" s="174">
        <v>76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76">
        <v>0.39182</v>
      </c>
      <c r="O123" s="176">
        <f>ROUND(E123*N123,2)</f>
        <v>29.78</v>
      </c>
      <c r="P123" s="176">
        <v>0</v>
      </c>
      <c r="Q123" s="176">
        <f>ROUND(E123*P123,2)</f>
        <v>0</v>
      </c>
      <c r="R123" s="176"/>
      <c r="S123" s="176" t="s">
        <v>127</v>
      </c>
      <c r="T123" s="177" t="s">
        <v>128</v>
      </c>
      <c r="U123" s="161">
        <v>5.5E-2</v>
      </c>
      <c r="V123" s="161">
        <f>ROUND(E123*U123,2)</f>
        <v>4.18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129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">
      <c r="A124" s="159"/>
      <c r="B124" s="160"/>
      <c r="C124" s="189" t="s">
        <v>278</v>
      </c>
      <c r="D124" s="162"/>
      <c r="E124" s="163">
        <v>76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131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2.5" outlineLevel="1" x14ac:dyDescent="0.2">
      <c r="A125" s="171">
        <v>45</v>
      </c>
      <c r="B125" s="172" t="s">
        <v>285</v>
      </c>
      <c r="C125" s="188" t="s">
        <v>286</v>
      </c>
      <c r="D125" s="173" t="s">
        <v>126</v>
      </c>
      <c r="E125" s="174">
        <v>79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6">
        <v>0.41810000000000003</v>
      </c>
      <c r="O125" s="176">
        <f>ROUND(E125*N125,2)</f>
        <v>33.03</v>
      </c>
      <c r="P125" s="176">
        <v>0</v>
      </c>
      <c r="Q125" s="176">
        <f>ROUND(E125*P125,2)</f>
        <v>0</v>
      </c>
      <c r="R125" s="176"/>
      <c r="S125" s="176" t="s">
        <v>127</v>
      </c>
      <c r="T125" s="177" t="s">
        <v>128</v>
      </c>
      <c r="U125" s="161">
        <v>5.5E-2</v>
      </c>
      <c r="V125" s="161">
        <f>ROUND(E125*U125,2)</f>
        <v>4.3499999999999996</v>
      </c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129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59"/>
      <c r="B126" s="160"/>
      <c r="C126" s="189" t="s">
        <v>282</v>
      </c>
      <c r="D126" s="162"/>
      <c r="E126" s="163">
        <v>79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131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 x14ac:dyDescent="0.2">
      <c r="A127" s="171">
        <v>46</v>
      </c>
      <c r="B127" s="172" t="s">
        <v>287</v>
      </c>
      <c r="C127" s="188" t="s">
        <v>288</v>
      </c>
      <c r="D127" s="173" t="s">
        <v>126</v>
      </c>
      <c r="E127" s="174">
        <v>79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6">
        <v>9.8199999999999996E-2</v>
      </c>
      <c r="O127" s="176">
        <f>ROUND(E127*N127,2)</f>
        <v>7.76</v>
      </c>
      <c r="P127" s="176">
        <v>0</v>
      </c>
      <c r="Q127" s="176">
        <f>ROUND(E127*P127,2)</f>
        <v>0</v>
      </c>
      <c r="R127" s="176"/>
      <c r="S127" s="176" t="s">
        <v>127</v>
      </c>
      <c r="T127" s="177" t="s">
        <v>128</v>
      </c>
      <c r="U127" s="161">
        <v>2.1000000000000001E-2</v>
      </c>
      <c r="V127" s="161">
        <f>ROUND(E127*U127,2)</f>
        <v>1.66</v>
      </c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129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59"/>
      <c r="B128" s="160"/>
      <c r="C128" s="256" t="s">
        <v>289</v>
      </c>
      <c r="D128" s="257"/>
      <c r="E128" s="257"/>
      <c r="F128" s="257"/>
      <c r="G128" s="257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175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 x14ac:dyDescent="0.2">
      <c r="A129" s="159"/>
      <c r="B129" s="160"/>
      <c r="C129" s="189" t="s">
        <v>282</v>
      </c>
      <c r="D129" s="162"/>
      <c r="E129" s="163">
        <v>79</v>
      </c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131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ht="22.5" outlineLevel="1" x14ac:dyDescent="0.2">
      <c r="A130" s="171">
        <v>47</v>
      </c>
      <c r="B130" s="172" t="s">
        <v>290</v>
      </c>
      <c r="C130" s="188" t="s">
        <v>291</v>
      </c>
      <c r="D130" s="173" t="s">
        <v>126</v>
      </c>
      <c r="E130" s="174">
        <v>76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6">
        <v>0.126</v>
      </c>
      <c r="O130" s="176">
        <f>ROUND(E130*N130,2)</f>
        <v>9.58</v>
      </c>
      <c r="P130" s="176">
        <v>0</v>
      </c>
      <c r="Q130" s="176">
        <f>ROUND(E130*P130,2)</f>
        <v>0</v>
      </c>
      <c r="R130" s="176"/>
      <c r="S130" s="176" t="s">
        <v>127</v>
      </c>
      <c r="T130" s="177" t="s">
        <v>128</v>
      </c>
      <c r="U130" s="161">
        <v>2.1000000000000001E-2</v>
      </c>
      <c r="V130" s="161">
        <f>ROUND(E130*U130,2)</f>
        <v>1.6</v>
      </c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129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59"/>
      <c r="B131" s="160"/>
      <c r="C131" s="256" t="s">
        <v>292</v>
      </c>
      <c r="D131" s="257"/>
      <c r="E131" s="257"/>
      <c r="F131" s="257"/>
      <c r="G131" s="257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175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 x14ac:dyDescent="0.2">
      <c r="A132" s="159"/>
      <c r="B132" s="160"/>
      <c r="C132" s="189" t="s">
        <v>278</v>
      </c>
      <c r="D132" s="162"/>
      <c r="E132" s="163">
        <v>76</v>
      </c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131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 x14ac:dyDescent="0.2">
      <c r="A133" s="171">
        <v>48</v>
      </c>
      <c r="B133" s="172" t="s">
        <v>293</v>
      </c>
      <c r="C133" s="188" t="s">
        <v>294</v>
      </c>
      <c r="D133" s="173" t="s">
        <v>126</v>
      </c>
      <c r="E133" s="174">
        <v>101</v>
      </c>
      <c r="F133" s="175"/>
      <c r="G133" s="176">
        <f>ROUND(E133*F133,2)</f>
        <v>0</v>
      </c>
      <c r="H133" s="175"/>
      <c r="I133" s="176">
        <f>ROUND(E133*H133,2)</f>
        <v>0</v>
      </c>
      <c r="J133" s="175"/>
      <c r="K133" s="176">
        <f>ROUND(E133*J133,2)</f>
        <v>0</v>
      </c>
      <c r="L133" s="176">
        <v>21</v>
      </c>
      <c r="M133" s="176">
        <f>G133*(1+L133/100)</f>
        <v>0</v>
      </c>
      <c r="N133" s="176">
        <v>0.29810999999999999</v>
      </c>
      <c r="O133" s="176">
        <f>ROUND(E133*N133,2)</f>
        <v>30.11</v>
      </c>
      <c r="P133" s="176">
        <v>0</v>
      </c>
      <c r="Q133" s="176">
        <f>ROUND(E133*P133,2)</f>
        <v>0</v>
      </c>
      <c r="R133" s="176"/>
      <c r="S133" s="176" t="s">
        <v>127</v>
      </c>
      <c r="T133" s="177" t="s">
        <v>128</v>
      </c>
      <c r="U133" s="161">
        <v>2.5999999999999999E-2</v>
      </c>
      <c r="V133" s="161">
        <f>ROUND(E133*U133,2)</f>
        <v>2.63</v>
      </c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129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59"/>
      <c r="B134" s="160"/>
      <c r="C134" s="189" t="s">
        <v>295</v>
      </c>
      <c r="D134" s="162"/>
      <c r="E134" s="163">
        <v>101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131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">
      <c r="A135" s="171">
        <v>49</v>
      </c>
      <c r="B135" s="172" t="s">
        <v>296</v>
      </c>
      <c r="C135" s="188" t="s">
        <v>297</v>
      </c>
      <c r="D135" s="173" t="s">
        <v>126</v>
      </c>
      <c r="E135" s="174">
        <v>76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6">
        <v>0.11600000000000001</v>
      </c>
      <c r="O135" s="176">
        <f>ROUND(E135*N135,2)</f>
        <v>8.82</v>
      </c>
      <c r="P135" s="176">
        <v>0</v>
      </c>
      <c r="Q135" s="176">
        <f>ROUND(E135*P135,2)</f>
        <v>0</v>
      </c>
      <c r="R135" s="176"/>
      <c r="S135" s="176" t="s">
        <v>127</v>
      </c>
      <c r="T135" s="177" t="s">
        <v>128</v>
      </c>
      <c r="U135" s="161">
        <v>4.7E-2</v>
      </c>
      <c r="V135" s="161">
        <f>ROUND(E135*U135,2)</f>
        <v>3.57</v>
      </c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129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 x14ac:dyDescent="0.2">
      <c r="A136" s="159"/>
      <c r="B136" s="160"/>
      <c r="C136" s="189" t="s">
        <v>278</v>
      </c>
      <c r="D136" s="162"/>
      <c r="E136" s="163">
        <v>76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131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 x14ac:dyDescent="0.2">
      <c r="A137" s="171">
        <v>50</v>
      </c>
      <c r="B137" s="172" t="s">
        <v>296</v>
      </c>
      <c r="C137" s="188" t="s">
        <v>297</v>
      </c>
      <c r="D137" s="173" t="s">
        <v>126</v>
      </c>
      <c r="E137" s="174">
        <v>79</v>
      </c>
      <c r="F137" s="175"/>
      <c r="G137" s="176">
        <f>ROUND(E137*F137,2)</f>
        <v>0</v>
      </c>
      <c r="H137" s="175"/>
      <c r="I137" s="176">
        <f>ROUND(E137*H137,2)</f>
        <v>0</v>
      </c>
      <c r="J137" s="175"/>
      <c r="K137" s="176">
        <f>ROUND(E137*J137,2)</f>
        <v>0</v>
      </c>
      <c r="L137" s="176">
        <v>21</v>
      </c>
      <c r="M137" s="176">
        <f>G137*(1+L137/100)</f>
        <v>0</v>
      </c>
      <c r="N137" s="176">
        <v>0.11600000000000001</v>
      </c>
      <c r="O137" s="176">
        <f>ROUND(E137*N137,2)</f>
        <v>9.16</v>
      </c>
      <c r="P137" s="176">
        <v>0</v>
      </c>
      <c r="Q137" s="176">
        <f>ROUND(E137*P137,2)</f>
        <v>0</v>
      </c>
      <c r="R137" s="176"/>
      <c r="S137" s="176" t="s">
        <v>127</v>
      </c>
      <c r="T137" s="177" t="s">
        <v>128</v>
      </c>
      <c r="U137" s="161">
        <v>4.7E-2</v>
      </c>
      <c r="V137" s="161">
        <f>ROUND(E137*U137,2)</f>
        <v>3.71</v>
      </c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129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59"/>
      <c r="B138" s="160"/>
      <c r="C138" s="189" t="s">
        <v>282</v>
      </c>
      <c r="D138" s="162"/>
      <c r="E138" s="163">
        <v>79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131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 x14ac:dyDescent="0.2">
      <c r="A139" s="171">
        <v>51</v>
      </c>
      <c r="B139" s="172" t="s">
        <v>298</v>
      </c>
      <c r="C139" s="188" t="s">
        <v>299</v>
      </c>
      <c r="D139" s="173" t="s">
        <v>126</v>
      </c>
      <c r="E139" s="174">
        <v>76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6">
        <v>3.891E-2</v>
      </c>
      <c r="O139" s="176">
        <f>ROUND(E139*N139,2)</f>
        <v>2.96</v>
      </c>
      <c r="P139" s="176">
        <v>0</v>
      </c>
      <c r="Q139" s="176">
        <f>ROUND(E139*P139,2)</f>
        <v>0</v>
      </c>
      <c r="R139" s="176"/>
      <c r="S139" s="176" t="s">
        <v>127</v>
      </c>
      <c r="T139" s="177" t="s">
        <v>128</v>
      </c>
      <c r="U139" s="161">
        <v>5.3999999999999999E-2</v>
      </c>
      <c r="V139" s="161">
        <f>ROUND(E139*U139,2)</f>
        <v>4.0999999999999996</v>
      </c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129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">
      <c r="A140" s="159"/>
      <c r="B140" s="160"/>
      <c r="C140" s="256" t="s">
        <v>300</v>
      </c>
      <c r="D140" s="257"/>
      <c r="E140" s="257"/>
      <c r="F140" s="257"/>
      <c r="G140" s="257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175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59"/>
      <c r="B141" s="160"/>
      <c r="C141" s="189" t="s">
        <v>278</v>
      </c>
      <c r="D141" s="162"/>
      <c r="E141" s="163">
        <v>76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131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ht="22.5" outlineLevel="1" x14ac:dyDescent="0.2">
      <c r="A142" s="171">
        <v>52</v>
      </c>
      <c r="B142" s="172" t="s">
        <v>301</v>
      </c>
      <c r="C142" s="188" t="s">
        <v>302</v>
      </c>
      <c r="D142" s="173" t="s">
        <v>126</v>
      </c>
      <c r="E142" s="174">
        <v>1840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6">
        <v>0.04</v>
      </c>
      <c r="O142" s="176">
        <f>ROUND(E142*N142,2)</f>
        <v>73.599999999999994</v>
      </c>
      <c r="P142" s="176">
        <v>0</v>
      </c>
      <c r="Q142" s="176">
        <f>ROUND(E142*P142,2)</f>
        <v>0</v>
      </c>
      <c r="R142" s="176"/>
      <c r="S142" s="176" t="s">
        <v>303</v>
      </c>
      <c r="T142" s="177" t="s">
        <v>304</v>
      </c>
      <c r="U142" s="161">
        <v>0</v>
      </c>
      <c r="V142" s="161">
        <f>ROUND(E142*U142,2)</f>
        <v>0</v>
      </c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129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 x14ac:dyDescent="0.2">
      <c r="A143" s="159"/>
      <c r="B143" s="160"/>
      <c r="C143" s="189" t="s">
        <v>305</v>
      </c>
      <c r="D143" s="162"/>
      <c r="E143" s="163">
        <v>1180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131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 x14ac:dyDescent="0.2">
      <c r="A144" s="159"/>
      <c r="B144" s="160"/>
      <c r="C144" s="189" t="s">
        <v>306</v>
      </c>
      <c r="D144" s="162"/>
      <c r="E144" s="163">
        <v>660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131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ht="22.5" outlineLevel="1" x14ac:dyDescent="0.2">
      <c r="A145" s="171">
        <v>53</v>
      </c>
      <c r="B145" s="172" t="s">
        <v>307</v>
      </c>
      <c r="C145" s="188" t="s">
        <v>308</v>
      </c>
      <c r="D145" s="173" t="s">
        <v>148</v>
      </c>
      <c r="E145" s="174">
        <v>170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6">
        <v>9.01E-2</v>
      </c>
      <c r="O145" s="176">
        <f>ROUND(E145*N145,2)</f>
        <v>15.32</v>
      </c>
      <c r="P145" s="176">
        <v>0</v>
      </c>
      <c r="Q145" s="176">
        <f>ROUND(E145*P145,2)</f>
        <v>0</v>
      </c>
      <c r="R145" s="176"/>
      <c r="S145" s="176" t="s">
        <v>127</v>
      </c>
      <c r="T145" s="177" t="s">
        <v>128</v>
      </c>
      <c r="U145" s="161">
        <v>0.4415</v>
      </c>
      <c r="V145" s="161">
        <f>ROUND(E145*U145,2)</f>
        <v>75.06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129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 x14ac:dyDescent="0.2">
      <c r="A146" s="159"/>
      <c r="B146" s="160"/>
      <c r="C146" s="256" t="s">
        <v>309</v>
      </c>
      <c r="D146" s="257"/>
      <c r="E146" s="257"/>
      <c r="F146" s="257"/>
      <c r="G146" s="257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175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 x14ac:dyDescent="0.2">
      <c r="A147" s="159"/>
      <c r="B147" s="160"/>
      <c r="C147" s="189" t="s">
        <v>310</v>
      </c>
      <c r="D147" s="162"/>
      <c r="E147" s="163">
        <v>170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131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ht="22.5" outlineLevel="1" x14ac:dyDescent="0.2">
      <c r="A148" s="171">
        <v>54</v>
      </c>
      <c r="B148" s="172" t="s">
        <v>311</v>
      </c>
      <c r="C148" s="188" t="s">
        <v>312</v>
      </c>
      <c r="D148" s="173" t="s">
        <v>126</v>
      </c>
      <c r="E148" s="174">
        <v>660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6">
        <v>1.0699999999999999E-2</v>
      </c>
      <c r="O148" s="176">
        <f>ROUND(E148*N148,2)</f>
        <v>7.06</v>
      </c>
      <c r="P148" s="176">
        <v>0</v>
      </c>
      <c r="Q148" s="176">
        <f>ROUND(E148*P148,2)</f>
        <v>0</v>
      </c>
      <c r="R148" s="176"/>
      <c r="S148" s="176" t="s">
        <v>303</v>
      </c>
      <c r="T148" s="177" t="s">
        <v>304</v>
      </c>
      <c r="U148" s="161">
        <v>0</v>
      </c>
      <c r="V148" s="161">
        <f>ROUND(E148*U148,2)</f>
        <v>0</v>
      </c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129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 x14ac:dyDescent="0.2">
      <c r="A149" s="159"/>
      <c r="B149" s="160"/>
      <c r="C149" s="256" t="s">
        <v>313</v>
      </c>
      <c r="D149" s="257"/>
      <c r="E149" s="257"/>
      <c r="F149" s="257"/>
      <c r="G149" s="257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175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 x14ac:dyDescent="0.2">
      <c r="A150" s="159"/>
      <c r="B150" s="160"/>
      <c r="C150" s="265" t="s">
        <v>314</v>
      </c>
      <c r="D150" s="266"/>
      <c r="E150" s="266"/>
      <c r="F150" s="266"/>
      <c r="G150" s="266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175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 x14ac:dyDescent="0.2">
      <c r="A151" s="159"/>
      <c r="B151" s="160"/>
      <c r="C151" s="189" t="s">
        <v>315</v>
      </c>
      <c r="D151" s="162"/>
      <c r="E151" s="163">
        <v>660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131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ht="22.5" outlineLevel="1" x14ac:dyDescent="0.2">
      <c r="A152" s="171">
        <v>55</v>
      </c>
      <c r="B152" s="172" t="s">
        <v>316</v>
      </c>
      <c r="C152" s="188" t="s">
        <v>317</v>
      </c>
      <c r="D152" s="173" t="s">
        <v>126</v>
      </c>
      <c r="E152" s="174">
        <v>1180</v>
      </c>
      <c r="F152" s="175"/>
      <c r="G152" s="176">
        <f>ROUND(E152*F152,2)</f>
        <v>0</v>
      </c>
      <c r="H152" s="175"/>
      <c r="I152" s="176">
        <f>ROUND(E152*H152,2)</f>
        <v>0</v>
      </c>
      <c r="J152" s="175"/>
      <c r="K152" s="176">
        <f>ROUND(E152*J152,2)</f>
        <v>0</v>
      </c>
      <c r="L152" s="176">
        <v>21</v>
      </c>
      <c r="M152" s="176">
        <f>G152*(1+L152/100)</f>
        <v>0</v>
      </c>
      <c r="N152" s="176">
        <v>1.158E-2</v>
      </c>
      <c r="O152" s="176">
        <f>ROUND(E152*N152,2)</f>
        <v>13.66</v>
      </c>
      <c r="P152" s="176">
        <v>0</v>
      </c>
      <c r="Q152" s="176">
        <f>ROUND(E152*P152,2)</f>
        <v>0</v>
      </c>
      <c r="R152" s="176"/>
      <c r="S152" s="176" t="s">
        <v>303</v>
      </c>
      <c r="T152" s="177" t="s">
        <v>304</v>
      </c>
      <c r="U152" s="161">
        <v>0</v>
      </c>
      <c r="V152" s="161">
        <f>ROUND(E152*U152,2)</f>
        <v>0</v>
      </c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129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33.75" outlineLevel="1" x14ac:dyDescent="0.2">
      <c r="A153" s="159"/>
      <c r="B153" s="160"/>
      <c r="C153" s="256" t="s">
        <v>318</v>
      </c>
      <c r="D153" s="257"/>
      <c r="E153" s="257"/>
      <c r="F153" s="257"/>
      <c r="G153" s="257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175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78" t="str">
        <f>C153</f>
        <v>Povrch pro víceúčelová hřiště vodopropustný, jednovrstvý z celoprobarvených EPDM granulí pojených pur pojivem. V tl.10mm obvykle pokládaný na litou roznášecí a drenážní kamenivopryžovou vrstvu.</v>
      </c>
      <c r="BB153" s="152"/>
      <c r="BC153" s="152"/>
      <c r="BD153" s="152"/>
      <c r="BE153" s="152"/>
      <c r="BF153" s="152"/>
      <c r="BG153" s="152"/>
      <c r="BH153" s="152"/>
    </row>
    <row r="154" spans="1:60" outlineLevel="1" x14ac:dyDescent="0.2">
      <c r="A154" s="159"/>
      <c r="B154" s="160"/>
      <c r="C154" s="189" t="s">
        <v>319</v>
      </c>
      <c r="D154" s="162"/>
      <c r="E154" s="163">
        <v>1180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131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">
      <c r="A155" s="171">
        <v>56</v>
      </c>
      <c r="B155" s="172" t="s">
        <v>320</v>
      </c>
      <c r="C155" s="188" t="s">
        <v>321</v>
      </c>
      <c r="D155" s="173" t="s">
        <v>148</v>
      </c>
      <c r="E155" s="174">
        <v>1436</v>
      </c>
      <c r="F155" s="175"/>
      <c r="G155" s="176">
        <f>ROUND(E155*F155,2)</f>
        <v>0</v>
      </c>
      <c r="H155" s="175"/>
      <c r="I155" s="176">
        <f>ROUND(E155*H155,2)</f>
        <v>0</v>
      </c>
      <c r="J155" s="175"/>
      <c r="K155" s="176">
        <f>ROUND(E155*J155,2)</f>
        <v>0</v>
      </c>
      <c r="L155" s="176">
        <v>21</v>
      </c>
      <c r="M155" s="176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6"/>
      <c r="S155" s="176" t="s">
        <v>303</v>
      </c>
      <c r="T155" s="177" t="s">
        <v>304</v>
      </c>
      <c r="U155" s="161">
        <v>0</v>
      </c>
      <c r="V155" s="161">
        <f>ROUND(E155*U155,2)</f>
        <v>0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129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 x14ac:dyDescent="0.2">
      <c r="A156" s="159"/>
      <c r="B156" s="160"/>
      <c r="C156" s="189" t="s">
        <v>322</v>
      </c>
      <c r="D156" s="162"/>
      <c r="E156" s="163">
        <v>577</v>
      </c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131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59"/>
      <c r="B157" s="160"/>
      <c r="C157" s="189" t="s">
        <v>323</v>
      </c>
      <c r="D157" s="162"/>
      <c r="E157" s="163">
        <v>859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131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 x14ac:dyDescent="0.2">
      <c r="A158" s="171">
        <v>57</v>
      </c>
      <c r="B158" s="172" t="s">
        <v>324</v>
      </c>
      <c r="C158" s="188" t="s">
        <v>325</v>
      </c>
      <c r="D158" s="173" t="s">
        <v>235</v>
      </c>
      <c r="E158" s="174">
        <v>170</v>
      </c>
      <c r="F158" s="175"/>
      <c r="G158" s="176">
        <f>ROUND(E158*F158,2)</f>
        <v>0</v>
      </c>
      <c r="H158" s="175"/>
      <c r="I158" s="176">
        <f>ROUND(E158*H158,2)</f>
        <v>0</v>
      </c>
      <c r="J158" s="175"/>
      <c r="K158" s="176">
        <f>ROUND(E158*J158,2)</f>
        <v>0</v>
      </c>
      <c r="L158" s="176">
        <v>21</v>
      </c>
      <c r="M158" s="176">
        <f>G158*(1+L158/100)</f>
        <v>0</v>
      </c>
      <c r="N158" s="176">
        <v>3.5999999999999999E-3</v>
      </c>
      <c r="O158" s="176">
        <f>ROUND(E158*N158,2)</f>
        <v>0.61</v>
      </c>
      <c r="P158" s="176">
        <v>0</v>
      </c>
      <c r="Q158" s="176">
        <f>ROUND(E158*P158,2)</f>
        <v>0</v>
      </c>
      <c r="R158" s="176" t="s">
        <v>221</v>
      </c>
      <c r="S158" s="176" t="s">
        <v>326</v>
      </c>
      <c r="T158" s="177" t="s">
        <v>327</v>
      </c>
      <c r="U158" s="161">
        <v>0</v>
      </c>
      <c r="V158" s="161">
        <f>ROUND(E158*U158,2)</f>
        <v>0</v>
      </c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227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59"/>
      <c r="B159" s="160"/>
      <c r="C159" s="189" t="s">
        <v>310</v>
      </c>
      <c r="D159" s="162"/>
      <c r="E159" s="163">
        <v>170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131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x14ac:dyDescent="0.2">
      <c r="A160" s="165" t="s">
        <v>122</v>
      </c>
      <c r="B160" s="166" t="s">
        <v>79</v>
      </c>
      <c r="C160" s="187" t="s">
        <v>80</v>
      </c>
      <c r="D160" s="167"/>
      <c r="E160" s="168"/>
      <c r="F160" s="169"/>
      <c r="G160" s="169">
        <f>SUMIF(AG161:AG180,"&lt;&gt;NOR",G161:G180)</f>
        <v>0</v>
      </c>
      <c r="H160" s="169"/>
      <c r="I160" s="169">
        <f>SUM(I161:I180)</f>
        <v>0</v>
      </c>
      <c r="J160" s="169"/>
      <c r="K160" s="169">
        <f>SUM(K161:K180)</f>
        <v>0</v>
      </c>
      <c r="L160" s="169"/>
      <c r="M160" s="169">
        <f>SUM(M161:M180)</f>
        <v>0</v>
      </c>
      <c r="N160" s="169"/>
      <c r="O160" s="169">
        <f>SUM(O161:O180)</f>
        <v>0.62000000000000011</v>
      </c>
      <c r="P160" s="169"/>
      <c r="Q160" s="169">
        <f>SUM(Q161:Q180)</f>
        <v>0</v>
      </c>
      <c r="R160" s="169"/>
      <c r="S160" s="169"/>
      <c r="T160" s="170"/>
      <c r="U160" s="164"/>
      <c r="V160" s="164">
        <f>SUM(V161:V180)</f>
        <v>27.070000000000004</v>
      </c>
      <c r="W160" s="164"/>
      <c r="AG160" t="s">
        <v>123</v>
      </c>
    </row>
    <row r="161" spans="1:60" outlineLevel="1" x14ac:dyDescent="0.2">
      <c r="A161" s="171">
        <v>58</v>
      </c>
      <c r="B161" s="172" t="s">
        <v>328</v>
      </c>
      <c r="C161" s="188" t="s">
        <v>329</v>
      </c>
      <c r="D161" s="173" t="s">
        <v>148</v>
      </c>
      <c r="E161" s="174">
        <v>164</v>
      </c>
      <c r="F161" s="175"/>
      <c r="G161" s="176">
        <f>ROUND(E161*F161,2)</f>
        <v>0</v>
      </c>
      <c r="H161" s="175"/>
      <c r="I161" s="176">
        <f>ROUND(E161*H161,2)</f>
        <v>0</v>
      </c>
      <c r="J161" s="175"/>
      <c r="K161" s="176">
        <f>ROUND(E161*J161,2)</f>
        <v>0</v>
      </c>
      <c r="L161" s="176">
        <v>21</v>
      </c>
      <c r="M161" s="176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6"/>
      <c r="S161" s="176" t="s">
        <v>127</v>
      </c>
      <c r="T161" s="177" t="s">
        <v>128</v>
      </c>
      <c r="U161" s="161">
        <v>0.05</v>
      </c>
      <c r="V161" s="161">
        <f>ROUND(E161*U161,2)</f>
        <v>8.1999999999999993</v>
      </c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153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59"/>
      <c r="B162" s="160"/>
      <c r="C162" s="189" t="s">
        <v>330</v>
      </c>
      <c r="D162" s="162"/>
      <c r="E162" s="163">
        <v>164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131</v>
      </c>
      <c r="AH162" s="152">
        <v>0</v>
      </c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 x14ac:dyDescent="0.2">
      <c r="A163" s="171">
        <v>59</v>
      </c>
      <c r="B163" s="172" t="s">
        <v>331</v>
      </c>
      <c r="C163" s="188" t="s">
        <v>332</v>
      </c>
      <c r="D163" s="173" t="s">
        <v>148</v>
      </c>
      <c r="E163" s="174">
        <v>88.9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6"/>
      <c r="S163" s="176" t="s">
        <v>127</v>
      </c>
      <c r="T163" s="177" t="s">
        <v>333</v>
      </c>
      <c r="U163" s="161">
        <v>6.6000000000000003E-2</v>
      </c>
      <c r="V163" s="161">
        <f>ROUND(E163*U163,2)</f>
        <v>5.87</v>
      </c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153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 x14ac:dyDescent="0.2">
      <c r="A164" s="159"/>
      <c r="B164" s="160"/>
      <c r="C164" s="189" t="s">
        <v>334</v>
      </c>
      <c r="D164" s="162"/>
      <c r="E164" s="163">
        <v>88.9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131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79">
        <v>60</v>
      </c>
      <c r="B165" s="180" t="s">
        <v>335</v>
      </c>
      <c r="C165" s="190" t="s">
        <v>336</v>
      </c>
      <c r="D165" s="181" t="s">
        <v>235</v>
      </c>
      <c r="E165" s="182">
        <v>5</v>
      </c>
      <c r="F165" s="183"/>
      <c r="G165" s="184">
        <f>ROUND(E165*F165,2)</f>
        <v>0</v>
      </c>
      <c r="H165" s="183"/>
      <c r="I165" s="184">
        <f>ROUND(E165*H165,2)</f>
        <v>0</v>
      </c>
      <c r="J165" s="183"/>
      <c r="K165" s="184">
        <f>ROUND(E165*J165,2)</f>
        <v>0</v>
      </c>
      <c r="L165" s="184">
        <v>21</v>
      </c>
      <c r="M165" s="184">
        <f>G165*(1+L165/100)</f>
        <v>0</v>
      </c>
      <c r="N165" s="184">
        <v>0</v>
      </c>
      <c r="O165" s="184">
        <f>ROUND(E165*N165,2)</f>
        <v>0</v>
      </c>
      <c r="P165" s="184">
        <v>0</v>
      </c>
      <c r="Q165" s="184">
        <f>ROUND(E165*P165,2)</f>
        <v>0</v>
      </c>
      <c r="R165" s="184"/>
      <c r="S165" s="184" t="s">
        <v>127</v>
      </c>
      <c r="T165" s="185" t="s">
        <v>128</v>
      </c>
      <c r="U165" s="161">
        <v>0.52</v>
      </c>
      <c r="V165" s="161">
        <f>ROUND(E165*U165,2)</f>
        <v>2.6</v>
      </c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129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">
      <c r="A166" s="179">
        <v>61</v>
      </c>
      <c r="B166" s="180" t="s">
        <v>337</v>
      </c>
      <c r="C166" s="190" t="s">
        <v>338</v>
      </c>
      <c r="D166" s="181" t="s">
        <v>235</v>
      </c>
      <c r="E166" s="182">
        <v>5</v>
      </c>
      <c r="F166" s="183"/>
      <c r="G166" s="184">
        <f>ROUND(E166*F166,2)</f>
        <v>0</v>
      </c>
      <c r="H166" s="183"/>
      <c r="I166" s="184">
        <f>ROUND(E166*H166,2)</f>
        <v>0</v>
      </c>
      <c r="J166" s="183"/>
      <c r="K166" s="184">
        <f>ROUND(E166*J166,2)</f>
        <v>0</v>
      </c>
      <c r="L166" s="184">
        <v>21</v>
      </c>
      <c r="M166" s="184">
        <f>G166*(1+L166/100)</f>
        <v>0</v>
      </c>
      <c r="N166" s="184">
        <v>0</v>
      </c>
      <c r="O166" s="184">
        <f>ROUND(E166*N166,2)</f>
        <v>0</v>
      </c>
      <c r="P166" s="184">
        <v>0</v>
      </c>
      <c r="Q166" s="184">
        <f>ROUND(E166*P166,2)</f>
        <v>0</v>
      </c>
      <c r="R166" s="184"/>
      <c r="S166" s="184" t="s">
        <v>127</v>
      </c>
      <c r="T166" s="185" t="s">
        <v>128</v>
      </c>
      <c r="U166" s="161">
        <v>0.65</v>
      </c>
      <c r="V166" s="161">
        <f>ROUND(E166*U166,2)</f>
        <v>3.25</v>
      </c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129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">
      <c r="A167" s="179">
        <v>62</v>
      </c>
      <c r="B167" s="180" t="s">
        <v>339</v>
      </c>
      <c r="C167" s="190" t="s">
        <v>340</v>
      </c>
      <c r="D167" s="181" t="s">
        <v>235</v>
      </c>
      <c r="E167" s="182">
        <v>10</v>
      </c>
      <c r="F167" s="183"/>
      <c r="G167" s="184">
        <f>ROUND(E167*F167,2)</f>
        <v>0</v>
      </c>
      <c r="H167" s="183"/>
      <c r="I167" s="184">
        <f>ROUND(E167*H167,2)</f>
        <v>0</v>
      </c>
      <c r="J167" s="183"/>
      <c r="K167" s="184">
        <f>ROUND(E167*J167,2)</f>
        <v>0</v>
      </c>
      <c r="L167" s="184">
        <v>21</v>
      </c>
      <c r="M167" s="184">
        <f>G167*(1+L167/100)</f>
        <v>0</v>
      </c>
      <c r="N167" s="184">
        <v>4.6800000000000001E-3</v>
      </c>
      <c r="O167" s="184">
        <f>ROUND(E167*N167,2)</f>
        <v>0.05</v>
      </c>
      <c r="P167" s="184">
        <v>0</v>
      </c>
      <c r="Q167" s="184">
        <f>ROUND(E167*P167,2)</f>
        <v>0</v>
      </c>
      <c r="R167" s="184"/>
      <c r="S167" s="184" t="s">
        <v>127</v>
      </c>
      <c r="T167" s="185" t="s">
        <v>128</v>
      </c>
      <c r="U167" s="161">
        <v>0.68</v>
      </c>
      <c r="V167" s="161">
        <f>ROUND(E167*U167,2)</f>
        <v>6.8</v>
      </c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129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 x14ac:dyDescent="0.2">
      <c r="A168" s="171">
        <v>63</v>
      </c>
      <c r="B168" s="172" t="s">
        <v>341</v>
      </c>
      <c r="C168" s="188" t="s">
        <v>342</v>
      </c>
      <c r="D168" s="173" t="s">
        <v>235</v>
      </c>
      <c r="E168" s="174">
        <v>96.900999999999996</v>
      </c>
      <c r="F168" s="175"/>
      <c r="G168" s="176">
        <f>ROUND(E168*F168,2)</f>
        <v>0</v>
      </c>
      <c r="H168" s="175"/>
      <c r="I168" s="176">
        <f>ROUND(E168*H168,2)</f>
        <v>0</v>
      </c>
      <c r="J168" s="175"/>
      <c r="K168" s="176">
        <f>ROUND(E168*J168,2)</f>
        <v>0</v>
      </c>
      <c r="L168" s="176">
        <v>21</v>
      </c>
      <c r="M168" s="176">
        <f>G168*(1+L168/100)</f>
        <v>0</v>
      </c>
      <c r="N168" s="176">
        <v>2.5999999999999999E-3</v>
      </c>
      <c r="O168" s="176">
        <f>ROUND(E168*N168,2)</f>
        <v>0.25</v>
      </c>
      <c r="P168" s="176">
        <v>0</v>
      </c>
      <c r="Q168" s="176">
        <f>ROUND(E168*P168,2)</f>
        <v>0</v>
      </c>
      <c r="R168" s="176" t="s">
        <v>221</v>
      </c>
      <c r="S168" s="176" t="s">
        <v>127</v>
      </c>
      <c r="T168" s="177" t="s">
        <v>333</v>
      </c>
      <c r="U168" s="161">
        <v>0</v>
      </c>
      <c r="V168" s="161">
        <f>ROUND(E168*U168,2)</f>
        <v>0</v>
      </c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222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 x14ac:dyDescent="0.2">
      <c r="A169" s="159"/>
      <c r="B169" s="160"/>
      <c r="C169" s="189" t="s">
        <v>343</v>
      </c>
      <c r="D169" s="162"/>
      <c r="E169" s="163">
        <v>96.900999999999996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131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">
      <c r="A170" s="171">
        <v>64</v>
      </c>
      <c r="B170" s="172" t="s">
        <v>344</v>
      </c>
      <c r="C170" s="188" t="s">
        <v>345</v>
      </c>
      <c r="D170" s="173" t="s">
        <v>148</v>
      </c>
      <c r="E170" s="174">
        <v>180.4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6" t="s">
        <v>221</v>
      </c>
      <c r="S170" s="176" t="s">
        <v>127</v>
      </c>
      <c r="T170" s="177" t="s">
        <v>128</v>
      </c>
      <c r="U170" s="161">
        <v>0</v>
      </c>
      <c r="V170" s="161">
        <f>ROUND(E170*U170,2)</f>
        <v>0</v>
      </c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222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">
      <c r="A171" s="159"/>
      <c r="B171" s="160"/>
      <c r="C171" s="189" t="s">
        <v>346</v>
      </c>
      <c r="D171" s="162"/>
      <c r="E171" s="163">
        <v>180.4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131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79">
        <v>65</v>
      </c>
      <c r="B172" s="180" t="s">
        <v>347</v>
      </c>
      <c r="C172" s="190" t="s">
        <v>348</v>
      </c>
      <c r="D172" s="181" t="s">
        <v>235</v>
      </c>
      <c r="E172" s="182">
        <v>5</v>
      </c>
      <c r="F172" s="183"/>
      <c r="G172" s="184">
        <f t="shared" ref="G172:G178" si="0">ROUND(E172*F172,2)</f>
        <v>0</v>
      </c>
      <c r="H172" s="183"/>
      <c r="I172" s="184">
        <f t="shared" ref="I172:I178" si="1">ROUND(E172*H172,2)</f>
        <v>0</v>
      </c>
      <c r="J172" s="183"/>
      <c r="K172" s="184">
        <f t="shared" ref="K172:K178" si="2">ROUND(E172*J172,2)</f>
        <v>0</v>
      </c>
      <c r="L172" s="184">
        <v>21</v>
      </c>
      <c r="M172" s="184">
        <f t="shared" ref="M172:M178" si="3">G172*(1+L172/100)</f>
        <v>0</v>
      </c>
      <c r="N172" s="184">
        <v>6.1399999999999996E-3</v>
      </c>
      <c r="O172" s="184">
        <f t="shared" ref="O172:O178" si="4">ROUND(E172*N172,2)</f>
        <v>0.03</v>
      </c>
      <c r="P172" s="184">
        <v>0</v>
      </c>
      <c r="Q172" s="184">
        <f t="shared" ref="Q172:Q178" si="5">ROUND(E172*P172,2)</f>
        <v>0</v>
      </c>
      <c r="R172" s="184" t="s">
        <v>221</v>
      </c>
      <c r="S172" s="184" t="s">
        <v>127</v>
      </c>
      <c r="T172" s="185" t="s">
        <v>128</v>
      </c>
      <c r="U172" s="161">
        <v>0</v>
      </c>
      <c r="V172" s="161">
        <f t="shared" ref="V172:V178" si="6">ROUND(E172*U172,2)</f>
        <v>0</v>
      </c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227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79">
        <v>66</v>
      </c>
      <c r="B173" s="180" t="s">
        <v>349</v>
      </c>
      <c r="C173" s="190" t="s">
        <v>350</v>
      </c>
      <c r="D173" s="181" t="s">
        <v>235</v>
      </c>
      <c r="E173" s="182">
        <v>5</v>
      </c>
      <c r="F173" s="183"/>
      <c r="G173" s="184">
        <f t="shared" si="0"/>
        <v>0</v>
      </c>
      <c r="H173" s="183"/>
      <c r="I173" s="184">
        <f t="shared" si="1"/>
        <v>0</v>
      </c>
      <c r="J173" s="183"/>
      <c r="K173" s="184">
        <f t="shared" si="2"/>
        <v>0</v>
      </c>
      <c r="L173" s="184">
        <v>21</v>
      </c>
      <c r="M173" s="184">
        <f t="shared" si="3"/>
        <v>0</v>
      </c>
      <c r="N173" s="184">
        <v>2.69E-2</v>
      </c>
      <c r="O173" s="184">
        <f t="shared" si="4"/>
        <v>0.13</v>
      </c>
      <c r="P173" s="184">
        <v>0</v>
      </c>
      <c r="Q173" s="184">
        <f t="shared" si="5"/>
        <v>0</v>
      </c>
      <c r="R173" s="184" t="s">
        <v>221</v>
      </c>
      <c r="S173" s="184" t="s">
        <v>127</v>
      </c>
      <c r="T173" s="185" t="s">
        <v>128</v>
      </c>
      <c r="U173" s="161">
        <v>0</v>
      </c>
      <c r="V173" s="161">
        <f t="shared" si="6"/>
        <v>0</v>
      </c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227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ht="22.5" outlineLevel="1" x14ac:dyDescent="0.2">
      <c r="A174" s="179">
        <v>67</v>
      </c>
      <c r="B174" s="180" t="s">
        <v>351</v>
      </c>
      <c r="C174" s="190" t="s">
        <v>352</v>
      </c>
      <c r="D174" s="181" t="s">
        <v>235</v>
      </c>
      <c r="E174" s="182">
        <v>5</v>
      </c>
      <c r="F174" s="183"/>
      <c r="G174" s="184">
        <f t="shared" si="0"/>
        <v>0</v>
      </c>
      <c r="H174" s="183"/>
      <c r="I174" s="184">
        <f t="shared" si="1"/>
        <v>0</v>
      </c>
      <c r="J174" s="183"/>
      <c r="K174" s="184">
        <f t="shared" si="2"/>
        <v>0</v>
      </c>
      <c r="L174" s="184">
        <v>21</v>
      </c>
      <c r="M174" s="184">
        <f t="shared" si="3"/>
        <v>0</v>
      </c>
      <c r="N174" s="184">
        <v>1.2E-2</v>
      </c>
      <c r="O174" s="184">
        <f t="shared" si="4"/>
        <v>0.06</v>
      </c>
      <c r="P174" s="184">
        <v>0</v>
      </c>
      <c r="Q174" s="184">
        <f t="shared" si="5"/>
        <v>0</v>
      </c>
      <c r="R174" s="184" t="s">
        <v>221</v>
      </c>
      <c r="S174" s="184" t="s">
        <v>127</v>
      </c>
      <c r="T174" s="185" t="s">
        <v>128</v>
      </c>
      <c r="U174" s="161">
        <v>0</v>
      </c>
      <c r="V174" s="161">
        <f t="shared" si="6"/>
        <v>0</v>
      </c>
      <c r="W174" s="161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227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 x14ac:dyDescent="0.2">
      <c r="A175" s="179">
        <v>68</v>
      </c>
      <c r="B175" s="180" t="s">
        <v>353</v>
      </c>
      <c r="C175" s="190" t="s">
        <v>354</v>
      </c>
      <c r="D175" s="181" t="s">
        <v>235</v>
      </c>
      <c r="E175" s="182">
        <v>5</v>
      </c>
      <c r="F175" s="183"/>
      <c r="G175" s="184">
        <f t="shared" si="0"/>
        <v>0</v>
      </c>
      <c r="H175" s="183"/>
      <c r="I175" s="184">
        <f t="shared" si="1"/>
        <v>0</v>
      </c>
      <c r="J175" s="183"/>
      <c r="K175" s="184">
        <f t="shared" si="2"/>
        <v>0</v>
      </c>
      <c r="L175" s="184">
        <v>21</v>
      </c>
      <c r="M175" s="184">
        <f t="shared" si="3"/>
        <v>0</v>
      </c>
      <c r="N175" s="184">
        <v>1.66E-3</v>
      </c>
      <c r="O175" s="184">
        <f t="shared" si="4"/>
        <v>0.01</v>
      </c>
      <c r="P175" s="184">
        <v>0</v>
      </c>
      <c r="Q175" s="184">
        <f t="shared" si="5"/>
        <v>0</v>
      </c>
      <c r="R175" s="184" t="s">
        <v>221</v>
      </c>
      <c r="S175" s="184" t="s">
        <v>127</v>
      </c>
      <c r="T175" s="185" t="s">
        <v>128</v>
      </c>
      <c r="U175" s="161">
        <v>0</v>
      </c>
      <c r="V175" s="161">
        <f t="shared" si="6"/>
        <v>0</v>
      </c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227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 x14ac:dyDescent="0.2">
      <c r="A176" s="179">
        <v>69</v>
      </c>
      <c r="B176" s="180" t="s">
        <v>355</v>
      </c>
      <c r="C176" s="190" t="s">
        <v>491</v>
      </c>
      <c r="D176" s="181" t="s">
        <v>235</v>
      </c>
      <c r="E176" s="182">
        <v>5</v>
      </c>
      <c r="F176" s="183"/>
      <c r="G176" s="184">
        <f t="shared" si="0"/>
        <v>0</v>
      </c>
      <c r="H176" s="183"/>
      <c r="I176" s="184">
        <f t="shared" si="1"/>
        <v>0</v>
      </c>
      <c r="J176" s="183"/>
      <c r="K176" s="184">
        <f t="shared" si="2"/>
        <v>0</v>
      </c>
      <c r="L176" s="184">
        <v>21</v>
      </c>
      <c r="M176" s="184">
        <f t="shared" si="3"/>
        <v>0</v>
      </c>
      <c r="N176" s="184">
        <v>1.92E-3</v>
      </c>
      <c r="O176" s="184">
        <f t="shared" si="4"/>
        <v>0.01</v>
      </c>
      <c r="P176" s="184">
        <v>0</v>
      </c>
      <c r="Q176" s="184">
        <f t="shared" si="5"/>
        <v>0</v>
      </c>
      <c r="R176" s="184" t="s">
        <v>221</v>
      </c>
      <c r="S176" s="184" t="s">
        <v>127</v>
      </c>
      <c r="T176" s="185" t="s">
        <v>128</v>
      </c>
      <c r="U176" s="161">
        <v>0</v>
      </c>
      <c r="V176" s="161">
        <f t="shared" si="6"/>
        <v>0</v>
      </c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227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79">
        <v>70</v>
      </c>
      <c r="B177" s="180" t="s">
        <v>356</v>
      </c>
      <c r="C177" s="190" t="s">
        <v>357</v>
      </c>
      <c r="D177" s="181" t="s">
        <v>235</v>
      </c>
      <c r="E177" s="182">
        <v>5</v>
      </c>
      <c r="F177" s="183"/>
      <c r="G177" s="184">
        <f t="shared" si="0"/>
        <v>0</v>
      </c>
      <c r="H177" s="183"/>
      <c r="I177" s="184">
        <f t="shared" si="1"/>
        <v>0</v>
      </c>
      <c r="J177" s="183"/>
      <c r="K177" s="184">
        <f t="shared" si="2"/>
        <v>0</v>
      </c>
      <c r="L177" s="184">
        <v>21</v>
      </c>
      <c r="M177" s="184">
        <f t="shared" si="3"/>
        <v>0</v>
      </c>
      <c r="N177" s="184">
        <v>7.1999999999999998E-3</v>
      </c>
      <c r="O177" s="184">
        <f t="shared" si="4"/>
        <v>0.04</v>
      </c>
      <c r="P177" s="184">
        <v>0</v>
      </c>
      <c r="Q177" s="184">
        <f t="shared" si="5"/>
        <v>0</v>
      </c>
      <c r="R177" s="184" t="s">
        <v>221</v>
      </c>
      <c r="S177" s="184" t="s">
        <v>127</v>
      </c>
      <c r="T177" s="185" t="s">
        <v>128</v>
      </c>
      <c r="U177" s="161">
        <v>0</v>
      </c>
      <c r="V177" s="161">
        <f t="shared" si="6"/>
        <v>0</v>
      </c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227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 x14ac:dyDescent="0.2">
      <c r="A178" s="171">
        <v>71</v>
      </c>
      <c r="B178" s="172" t="s">
        <v>358</v>
      </c>
      <c r="C178" s="188" t="s">
        <v>492</v>
      </c>
      <c r="D178" s="173" t="s">
        <v>235</v>
      </c>
      <c r="E178" s="174">
        <v>5</v>
      </c>
      <c r="F178" s="175"/>
      <c r="G178" s="176">
        <f t="shared" si="0"/>
        <v>0</v>
      </c>
      <c r="H178" s="175"/>
      <c r="I178" s="176">
        <f t="shared" si="1"/>
        <v>0</v>
      </c>
      <c r="J178" s="175"/>
      <c r="K178" s="176">
        <f t="shared" si="2"/>
        <v>0</v>
      </c>
      <c r="L178" s="176">
        <v>21</v>
      </c>
      <c r="M178" s="176">
        <f t="shared" si="3"/>
        <v>0</v>
      </c>
      <c r="N178" s="176">
        <v>7.0000000000000001E-3</v>
      </c>
      <c r="O178" s="176">
        <f t="shared" si="4"/>
        <v>0.04</v>
      </c>
      <c r="P178" s="176">
        <v>0</v>
      </c>
      <c r="Q178" s="176">
        <f t="shared" si="5"/>
        <v>0</v>
      </c>
      <c r="R178" s="176" t="s">
        <v>221</v>
      </c>
      <c r="S178" s="176" t="s">
        <v>127</v>
      </c>
      <c r="T178" s="177" t="s">
        <v>128</v>
      </c>
      <c r="U178" s="161">
        <v>0</v>
      </c>
      <c r="V178" s="161">
        <f t="shared" si="6"/>
        <v>0</v>
      </c>
      <c r="W178" s="161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227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 x14ac:dyDescent="0.2">
      <c r="A179" s="159"/>
      <c r="B179" s="160"/>
      <c r="C179" s="256" t="s">
        <v>359</v>
      </c>
      <c r="D179" s="257"/>
      <c r="E179" s="257"/>
      <c r="F179" s="257"/>
      <c r="G179" s="257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175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 x14ac:dyDescent="0.2">
      <c r="A180" s="179">
        <v>72</v>
      </c>
      <c r="B180" s="180" t="s">
        <v>360</v>
      </c>
      <c r="C180" s="190" t="s">
        <v>361</v>
      </c>
      <c r="D180" s="181" t="s">
        <v>216</v>
      </c>
      <c r="E180" s="182">
        <v>1.64798</v>
      </c>
      <c r="F180" s="183"/>
      <c r="G180" s="184">
        <f>ROUND(E180*F180,2)</f>
        <v>0</v>
      </c>
      <c r="H180" s="183"/>
      <c r="I180" s="184">
        <f>ROUND(E180*H180,2)</f>
        <v>0</v>
      </c>
      <c r="J180" s="183"/>
      <c r="K180" s="184">
        <f>ROUND(E180*J180,2)</f>
        <v>0</v>
      </c>
      <c r="L180" s="184">
        <v>21</v>
      </c>
      <c r="M180" s="184">
        <f>G180*(1+L180/100)</f>
        <v>0</v>
      </c>
      <c r="N180" s="184">
        <v>0</v>
      </c>
      <c r="O180" s="184">
        <f>ROUND(E180*N180,2)</f>
        <v>0</v>
      </c>
      <c r="P180" s="184">
        <v>0</v>
      </c>
      <c r="Q180" s="184">
        <f>ROUND(E180*P180,2)</f>
        <v>0</v>
      </c>
      <c r="R180" s="184"/>
      <c r="S180" s="184" t="s">
        <v>127</v>
      </c>
      <c r="T180" s="185" t="s">
        <v>128</v>
      </c>
      <c r="U180" s="161">
        <v>0.21149999999999999</v>
      </c>
      <c r="V180" s="161">
        <f>ROUND(E180*U180,2)</f>
        <v>0.35</v>
      </c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362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x14ac:dyDescent="0.2">
      <c r="A181" s="165" t="s">
        <v>122</v>
      </c>
      <c r="B181" s="166" t="s">
        <v>81</v>
      </c>
      <c r="C181" s="187" t="s">
        <v>82</v>
      </c>
      <c r="D181" s="167"/>
      <c r="E181" s="168"/>
      <c r="F181" s="169"/>
      <c r="G181" s="169">
        <f>SUMIF(AG182:AG200,"&lt;&gt;NOR",G182:G200)</f>
        <v>0</v>
      </c>
      <c r="H181" s="169"/>
      <c r="I181" s="169">
        <f>SUM(I182:I200)</f>
        <v>0</v>
      </c>
      <c r="J181" s="169"/>
      <c r="K181" s="169">
        <f>SUM(K182:K200)</f>
        <v>0</v>
      </c>
      <c r="L181" s="169"/>
      <c r="M181" s="169">
        <f>SUM(M182:M200)</f>
        <v>0</v>
      </c>
      <c r="N181" s="169"/>
      <c r="O181" s="169">
        <f>SUM(O182:O200)</f>
        <v>130.85</v>
      </c>
      <c r="P181" s="169"/>
      <c r="Q181" s="169">
        <f>SUM(Q182:Q200)</f>
        <v>0</v>
      </c>
      <c r="R181" s="169"/>
      <c r="S181" s="169"/>
      <c r="T181" s="170"/>
      <c r="U181" s="164"/>
      <c r="V181" s="164">
        <f>SUM(V182:V200)</f>
        <v>156.07000000000002</v>
      </c>
      <c r="W181" s="164"/>
      <c r="AG181" t="s">
        <v>123</v>
      </c>
    </row>
    <row r="182" spans="1:60" outlineLevel="1" x14ac:dyDescent="0.2">
      <c r="A182" s="171">
        <v>73</v>
      </c>
      <c r="B182" s="172" t="s">
        <v>363</v>
      </c>
      <c r="C182" s="188" t="s">
        <v>364</v>
      </c>
      <c r="D182" s="173" t="s">
        <v>126</v>
      </c>
      <c r="E182" s="174">
        <v>101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6">
        <v>7.3899999999999993E-2</v>
      </c>
      <c r="O182" s="176">
        <f>ROUND(E182*N182,2)</f>
        <v>7.46</v>
      </c>
      <c r="P182" s="176">
        <v>0</v>
      </c>
      <c r="Q182" s="176">
        <f>ROUND(E182*P182,2)</f>
        <v>0</v>
      </c>
      <c r="R182" s="176"/>
      <c r="S182" s="176" t="s">
        <v>127</v>
      </c>
      <c r="T182" s="177" t="s">
        <v>128</v>
      </c>
      <c r="U182" s="161">
        <v>0.45200000000000001</v>
      </c>
      <c r="V182" s="161">
        <f>ROUND(E182*U182,2)</f>
        <v>45.65</v>
      </c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153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 x14ac:dyDescent="0.2">
      <c r="A183" s="159"/>
      <c r="B183" s="160"/>
      <c r="C183" s="189" t="s">
        <v>295</v>
      </c>
      <c r="D183" s="162"/>
      <c r="E183" s="163">
        <v>101</v>
      </c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131</v>
      </c>
      <c r="AH183" s="152">
        <v>0</v>
      </c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 x14ac:dyDescent="0.2">
      <c r="A184" s="171">
        <v>74</v>
      </c>
      <c r="B184" s="172" t="s">
        <v>365</v>
      </c>
      <c r="C184" s="188" t="s">
        <v>366</v>
      </c>
      <c r="D184" s="173" t="s">
        <v>126</v>
      </c>
      <c r="E184" s="174">
        <v>35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6">
        <v>0.14957999999999999</v>
      </c>
      <c r="O184" s="176">
        <f>ROUND(E184*N184,2)</f>
        <v>5.24</v>
      </c>
      <c r="P184" s="176">
        <v>0</v>
      </c>
      <c r="Q184" s="176">
        <f>ROUND(E184*P184,2)</f>
        <v>0</v>
      </c>
      <c r="R184" s="176"/>
      <c r="S184" s="176" t="s">
        <v>127</v>
      </c>
      <c r="T184" s="177" t="s">
        <v>128</v>
      </c>
      <c r="U184" s="161">
        <v>0.52100000000000002</v>
      </c>
      <c r="V184" s="161">
        <f>ROUND(E184*U184,2)</f>
        <v>18.239999999999998</v>
      </c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129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59"/>
      <c r="B185" s="160"/>
      <c r="C185" s="256" t="s">
        <v>367</v>
      </c>
      <c r="D185" s="257"/>
      <c r="E185" s="257"/>
      <c r="F185" s="257"/>
      <c r="G185" s="257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175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 x14ac:dyDescent="0.2">
      <c r="A186" s="159"/>
      <c r="B186" s="160"/>
      <c r="C186" s="189" t="s">
        <v>368</v>
      </c>
      <c r="D186" s="162"/>
      <c r="E186" s="163">
        <v>35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131</v>
      </c>
      <c r="AH186" s="152">
        <v>5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ht="22.5" outlineLevel="1" x14ac:dyDescent="0.2">
      <c r="A187" s="171">
        <v>75</v>
      </c>
      <c r="B187" s="172" t="s">
        <v>369</v>
      </c>
      <c r="C187" s="188" t="s">
        <v>370</v>
      </c>
      <c r="D187" s="173" t="s">
        <v>148</v>
      </c>
      <c r="E187" s="174">
        <v>598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6">
        <v>0.15304999999999999</v>
      </c>
      <c r="O187" s="176">
        <f>ROUND(E187*N187,2)</f>
        <v>91.52</v>
      </c>
      <c r="P187" s="176">
        <v>0</v>
      </c>
      <c r="Q187" s="176">
        <f>ROUND(E187*P187,2)</f>
        <v>0</v>
      </c>
      <c r="R187" s="176"/>
      <c r="S187" s="176" t="s">
        <v>127</v>
      </c>
      <c r="T187" s="177" t="s">
        <v>128</v>
      </c>
      <c r="U187" s="161">
        <v>0.14000000000000001</v>
      </c>
      <c r="V187" s="161">
        <f>ROUND(E187*U187,2)</f>
        <v>83.72</v>
      </c>
      <c r="W187" s="161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153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 x14ac:dyDescent="0.2">
      <c r="A188" s="159"/>
      <c r="B188" s="160"/>
      <c r="C188" s="256" t="s">
        <v>371</v>
      </c>
      <c r="D188" s="257"/>
      <c r="E188" s="257"/>
      <c r="F188" s="257"/>
      <c r="G188" s="257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175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 x14ac:dyDescent="0.2">
      <c r="A189" s="159"/>
      <c r="B189" s="160"/>
      <c r="C189" s="189" t="s">
        <v>372</v>
      </c>
      <c r="D189" s="162"/>
      <c r="E189" s="163">
        <v>598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131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 x14ac:dyDescent="0.2">
      <c r="A190" s="171">
        <v>76</v>
      </c>
      <c r="B190" s="172" t="s">
        <v>373</v>
      </c>
      <c r="C190" s="188" t="s">
        <v>374</v>
      </c>
      <c r="D190" s="173" t="s">
        <v>148</v>
      </c>
      <c r="E190" s="174">
        <v>11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6">
        <v>0.185</v>
      </c>
      <c r="O190" s="176">
        <f>ROUND(E190*N190,2)</f>
        <v>2.04</v>
      </c>
      <c r="P190" s="176">
        <v>0</v>
      </c>
      <c r="Q190" s="176">
        <f>ROUND(E190*P190,2)</f>
        <v>0</v>
      </c>
      <c r="R190" s="176"/>
      <c r="S190" s="176" t="s">
        <v>127</v>
      </c>
      <c r="T190" s="177" t="s">
        <v>128</v>
      </c>
      <c r="U190" s="161">
        <v>0.33704000000000001</v>
      </c>
      <c r="V190" s="161">
        <f>ROUND(E190*U190,2)</f>
        <v>3.71</v>
      </c>
      <c r="W190" s="161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129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 x14ac:dyDescent="0.2">
      <c r="A191" s="159"/>
      <c r="B191" s="160"/>
      <c r="C191" s="256" t="s">
        <v>375</v>
      </c>
      <c r="D191" s="257"/>
      <c r="E191" s="257"/>
      <c r="F191" s="257"/>
      <c r="G191" s="257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175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22.5" outlineLevel="1" x14ac:dyDescent="0.2">
      <c r="A192" s="171">
        <v>77</v>
      </c>
      <c r="B192" s="172" t="s">
        <v>376</v>
      </c>
      <c r="C192" s="188" t="s">
        <v>377</v>
      </c>
      <c r="D192" s="173" t="s">
        <v>148</v>
      </c>
      <c r="E192" s="174">
        <v>22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6">
        <v>0.20164000000000001</v>
      </c>
      <c r="O192" s="176">
        <f>ROUND(E192*N192,2)</f>
        <v>4.4400000000000004</v>
      </c>
      <c r="P192" s="176">
        <v>0</v>
      </c>
      <c r="Q192" s="176">
        <f>ROUND(E192*P192,2)</f>
        <v>0</v>
      </c>
      <c r="R192" s="176"/>
      <c r="S192" s="176" t="s">
        <v>127</v>
      </c>
      <c r="T192" s="177" t="s">
        <v>128</v>
      </c>
      <c r="U192" s="161">
        <v>0.216</v>
      </c>
      <c r="V192" s="161">
        <f>ROUND(E192*U192,2)</f>
        <v>4.75</v>
      </c>
      <c r="W192" s="161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129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59"/>
      <c r="B193" s="160"/>
      <c r="C193" s="189" t="s">
        <v>378</v>
      </c>
      <c r="D193" s="162"/>
      <c r="E193" s="163">
        <v>22</v>
      </c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131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 x14ac:dyDescent="0.2">
      <c r="A194" s="171">
        <v>78</v>
      </c>
      <c r="B194" s="172" t="s">
        <v>379</v>
      </c>
      <c r="C194" s="188" t="s">
        <v>380</v>
      </c>
      <c r="D194" s="173" t="s">
        <v>235</v>
      </c>
      <c r="E194" s="174">
        <v>22</v>
      </c>
      <c r="F194" s="175"/>
      <c r="G194" s="176">
        <f>ROUND(E194*F194,2)</f>
        <v>0</v>
      </c>
      <c r="H194" s="175"/>
      <c r="I194" s="176">
        <f>ROUND(E194*H194,2)</f>
        <v>0</v>
      </c>
      <c r="J194" s="175"/>
      <c r="K194" s="176">
        <f>ROUND(E194*J194,2)</f>
        <v>0</v>
      </c>
      <c r="L194" s="176">
        <v>21</v>
      </c>
      <c r="M194" s="176">
        <f>G194*(1+L194/100)</f>
        <v>0</v>
      </c>
      <c r="N194" s="176">
        <v>2.3E-2</v>
      </c>
      <c r="O194" s="176">
        <f>ROUND(E194*N194,2)</f>
        <v>0.51</v>
      </c>
      <c r="P194" s="176">
        <v>0</v>
      </c>
      <c r="Q194" s="176">
        <f>ROUND(E194*P194,2)</f>
        <v>0</v>
      </c>
      <c r="R194" s="176" t="s">
        <v>221</v>
      </c>
      <c r="S194" s="176" t="s">
        <v>127</v>
      </c>
      <c r="T194" s="177" t="s">
        <v>128</v>
      </c>
      <c r="U194" s="161">
        <v>0</v>
      </c>
      <c r="V194" s="161">
        <f>ROUND(E194*U194,2)</f>
        <v>0</v>
      </c>
      <c r="W194" s="161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227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 x14ac:dyDescent="0.2">
      <c r="A195" s="159"/>
      <c r="B195" s="160"/>
      <c r="C195" s="189" t="s">
        <v>381</v>
      </c>
      <c r="D195" s="162"/>
      <c r="E195" s="163">
        <v>22</v>
      </c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131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71">
        <v>79</v>
      </c>
      <c r="B196" s="172" t="s">
        <v>382</v>
      </c>
      <c r="C196" s="188" t="s">
        <v>383</v>
      </c>
      <c r="D196" s="173" t="s">
        <v>126</v>
      </c>
      <c r="E196" s="174">
        <v>36.75</v>
      </c>
      <c r="F196" s="175"/>
      <c r="G196" s="176">
        <f>ROUND(E196*F196,2)</f>
        <v>0</v>
      </c>
      <c r="H196" s="175"/>
      <c r="I196" s="176">
        <f>ROUND(E196*H196,2)</f>
        <v>0</v>
      </c>
      <c r="J196" s="175"/>
      <c r="K196" s="176">
        <f>ROUND(E196*J196,2)</f>
        <v>0</v>
      </c>
      <c r="L196" s="176">
        <v>21</v>
      </c>
      <c r="M196" s="176">
        <f>G196*(1+L196/100)</f>
        <v>0</v>
      </c>
      <c r="N196" s="176">
        <v>0.17280000000000001</v>
      </c>
      <c r="O196" s="176">
        <f>ROUND(E196*N196,2)</f>
        <v>6.35</v>
      </c>
      <c r="P196" s="176">
        <v>0</v>
      </c>
      <c r="Q196" s="176">
        <f>ROUND(E196*P196,2)</f>
        <v>0</v>
      </c>
      <c r="R196" s="176" t="s">
        <v>221</v>
      </c>
      <c r="S196" s="176" t="s">
        <v>127</v>
      </c>
      <c r="T196" s="177" t="s">
        <v>128</v>
      </c>
      <c r="U196" s="161">
        <v>0</v>
      </c>
      <c r="V196" s="161">
        <f>ROUND(E196*U196,2)</f>
        <v>0</v>
      </c>
      <c r="W196" s="161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 t="s">
        <v>227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 x14ac:dyDescent="0.2">
      <c r="A197" s="159"/>
      <c r="B197" s="160"/>
      <c r="C197" s="256" t="s">
        <v>193</v>
      </c>
      <c r="D197" s="257"/>
      <c r="E197" s="257"/>
      <c r="F197" s="257"/>
      <c r="G197" s="257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175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 x14ac:dyDescent="0.2">
      <c r="A198" s="159"/>
      <c r="B198" s="160"/>
      <c r="C198" s="189" t="s">
        <v>384</v>
      </c>
      <c r="D198" s="162"/>
      <c r="E198" s="163">
        <v>36.75</v>
      </c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131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71">
        <v>80</v>
      </c>
      <c r="B199" s="172" t="s">
        <v>385</v>
      </c>
      <c r="C199" s="188" t="s">
        <v>386</v>
      </c>
      <c r="D199" s="173" t="s">
        <v>126</v>
      </c>
      <c r="E199" s="174">
        <v>103.02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76">
        <v>0.129</v>
      </c>
      <c r="O199" s="176">
        <f>ROUND(E199*N199,2)</f>
        <v>13.29</v>
      </c>
      <c r="P199" s="176">
        <v>0</v>
      </c>
      <c r="Q199" s="176">
        <f>ROUND(E199*P199,2)</f>
        <v>0</v>
      </c>
      <c r="R199" s="176" t="s">
        <v>221</v>
      </c>
      <c r="S199" s="176" t="s">
        <v>127</v>
      </c>
      <c r="T199" s="177" t="s">
        <v>128</v>
      </c>
      <c r="U199" s="161">
        <v>0</v>
      </c>
      <c r="V199" s="161">
        <f>ROUND(E199*U199,2)</f>
        <v>0</v>
      </c>
      <c r="W199" s="161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222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 x14ac:dyDescent="0.2">
      <c r="A200" s="159"/>
      <c r="B200" s="160"/>
      <c r="C200" s="189" t="s">
        <v>387</v>
      </c>
      <c r="D200" s="162"/>
      <c r="E200" s="163">
        <v>103.02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131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x14ac:dyDescent="0.2">
      <c r="A201" s="165" t="s">
        <v>122</v>
      </c>
      <c r="B201" s="166" t="s">
        <v>83</v>
      </c>
      <c r="C201" s="187" t="s">
        <v>84</v>
      </c>
      <c r="D201" s="167"/>
      <c r="E201" s="168"/>
      <c r="F201" s="169"/>
      <c r="G201" s="169">
        <f>SUMIF(AG202:AG203,"&lt;&gt;NOR",G202:G203)</f>
        <v>0</v>
      </c>
      <c r="H201" s="169"/>
      <c r="I201" s="169">
        <f>SUM(I202:I203)</f>
        <v>0</v>
      </c>
      <c r="J201" s="169"/>
      <c r="K201" s="169">
        <f>SUM(K202:K203)</f>
        <v>0</v>
      </c>
      <c r="L201" s="169"/>
      <c r="M201" s="169">
        <f>SUM(M202:M203)</f>
        <v>0</v>
      </c>
      <c r="N201" s="169"/>
      <c r="O201" s="169">
        <f>SUM(O202:O203)</f>
        <v>0</v>
      </c>
      <c r="P201" s="169"/>
      <c r="Q201" s="169">
        <f>SUM(Q202:Q203)</f>
        <v>0</v>
      </c>
      <c r="R201" s="169"/>
      <c r="S201" s="169"/>
      <c r="T201" s="170"/>
      <c r="U201" s="164"/>
      <c r="V201" s="164">
        <f>SUM(V202:V203)</f>
        <v>1.84</v>
      </c>
      <c r="W201" s="164"/>
      <c r="AG201" t="s">
        <v>123</v>
      </c>
    </row>
    <row r="202" spans="1:60" ht="22.5" outlineLevel="1" x14ac:dyDescent="0.2">
      <c r="A202" s="171">
        <v>81</v>
      </c>
      <c r="B202" s="172" t="s">
        <v>388</v>
      </c>
      <c r="C202" s="188" t="s">
        <v>389</v>
      </c>
      <c r="D202" s="173" t="s">
        <v>390</v>
      </c>
      <c r="E202" s="174">
        <v>1</v>
      </c>
      <c r="F202" s="175"/>
      <c r="G202" s="176">
        <f>ROUND(E202*F202,2)</f>
        <v>0</v>
      </c>
      <c r="H202" s="175"/>
      <c r="I202" s="176">
        <f>ROUND(E202*H202,2)</f>
        <v>0</v>
      </c>
      <c r="J202" s="175"/>
      <c r="K202" s="176">
        <f>ROUND(E202*J202,2)</f>
        <v>0</v>
      </c>
      <c r="L202" s="176">
        <v>21</v>
      </c>
      <c r="M202" s="176">
        <f>G202*(1+L202/100)</f>
        <v>0</v>
      </c>
      <c r="N202" s="176">
        <v>0</v>
      </c>
      <c r="O202" s="176">
        <f>ROUND(E202*N202,2)</f>
        <v>0</v>
      </c>
      <c r="P202" s="176">
        <v>0</v>
      </c>
      <c r="Q202" s="176">
        <f>ROUND(E202*P202,2)</f>
        <v>0</v>
      </c>
      <c r="R202" s="176"/>
      <c r="S202" s="176" t="s">
        <v>303</v>
      </c>
      <c r="T202" s="177" t="s">
        <v>304</v>
      </c>
      <c r="U202" s="161">
        <v>1.8360000000000001</v>
      </c>
      <c r="V202" s="161">
        <f>ROUND(E202*U202,2)</f>
        <v>1.84</v>
      </c>
      <c r="W202" s="161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129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 x14ac:dyDescent="0.2">
      <c r="A203" s="159"/>
      <c r="B203" s="160"/>
      <c r="C203" s="256" t="s">
        <v>391</v>
      </c>
      <c r="D203" s="257"/>
      <c r="E203" s="257"/>
      <c r="F203" s="257"/>
      <c r="G203" s="257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175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x14ac:dyDescent="0.2">
      <c r="A204" s="165" t="s">
        <v>122</v>
      </c>
      <c r="B204" s="166" t="s">
        <v>85</v>
      </c>
      <c r="C204" s="187" t="s">
        <v>86</v>
      </c>
      <c r="D204" s="167"/>
      <c r="E204" s="168"/>
      <c r="F204" s="169"/>
      <c r="G204" s="169">
        <f>SUMIF(AG205:AG205,"&lt;&gt;NOR",G205:G205)</f>
        <v>0</v>
      </c>
      <c r="H204" s="169"/>
      <c r="I204" s="169">
        <f>SUM(I205:I205)</f>
        <v>0</v>
      </c>
      <c r="J204" s="169"/>
      <c r="K204" s="169">
        <f>SUM(K205:K205)</f>
        <v>0</v>
      </c>
      <c r="L204" s="169"/>
      <c r="M204" s="169">
        <f>SUM(M205:M205)</f>
        <v>0</v>
      </c>
      <c r="N204" s="169"/>
      <c r="O204" s="169">
        <f>SUM(O205:O205)</f>
        <v>0</v>
      </c>
      <c r="P204" s="169"/>
      <c r="Q204" s="169">
        <f>SUM(Q205:Q205)</f>
        <v>0</v>
      </c>
      <c r="R204" s="169"/>
      <c r="S204" s="169"/>
      <c r="T204" s="170"/>
      <c r="U204" s="164"/>
      <c r="V204" s="164">
        <f>SUM(V205:V205)</f>
        <v>9.81</v>
      </c>
      <c r="W204" s="164"/>
      <c r="AG204" t="s">
        <v>123</v>
      </c>
    </row>
    <row r="205" spans="1:60" outlineLevel="1" x14ac:dyDescent="0.2">
      <c r="A205" s="179">
        <v>82</v>
      </c>
      <c r="B205" s="180" t="s">
        <v>392</v>
      </c>
      <c r="C205" s="190" t="s">
        <v>393</v>
      </c>
      <c r="D205" s="181" t="s">
        <v>216</v>
      </c>
      <c r="E205" s="182">
        <v>130.84016</v>
      </c>
      <c r="F205" s="183"/>
      <c r="G205" s="184">
        <f>ROUND(E205*F205,2)</f>
        <v>0</v>
      </c>
      <c r="H205" s="183"/>
      <c r="I205" s="184">
        <f>ROUND(E205*H205,2)</f>
        <v>0</v>
      </c>
      <c r="J205" s="183"/>
      <c r="K205" s="184">
        <f>ROUND(E205*J205,2)</f>
        <v>0</v>
      </c>
      <c r="L205" s="184">
        <v>21</v>
      </c>
      <c r="M205" s="184">
        <f>G205*(1+L205/100)</f>
        <v>0</v>
      </c>
      <c r="N205" s="184">
        <v>0</v>
      </c>
      <c r="O205" s="184">
        <f>ROUND(E205*N205,2)</f>
        <v>0</v>
      </c>
      <c r="P205" s="184">
        <v>0</v>
      </c>
      <c r="Q205" s="184">
        <f>ROUND(E205*P205,2)</f>
        <v>0</v>
      </c>
      <c r="R205" s="184"/>
      <c r="S205" s="184" t="s">
        <v>127</v>
      </c>
      <c r="T205" s="185" t="s">
        <v>128</v>
      </c>
      <c r="U205" s="161">
        <v>7.4999999999999997E-2</v>
      </c>
      <c r="V205" s="161">
        <f>ROUND(E205*U205,2)</f>
        <v>9.81</v>
      </c>
      <c r="W205" s="161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 t="s">
        <v>362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x14ac:dyDescent="0.2">
      <c r="A206" s="165" t="s">
        <v>122</v>
      </c>
      <c r="B206" s="166" t="s">
        <v>87</v>
      </c>
      <c r="C206" s="187" t="s">
        <v>88</v>
      </c>
      <c r="D206" s="167"/>
      <c r="E206" s="168"/>
      <c r="F206" s="169"/>
      <c r="G206" s="169">
        <f>SUMIF(AG207:AG216,"&lt;&gt;NOR",G207:G216)</f>
        <v>0</v>
      </c>
      <c r="H206" s="169"/>
      <c r="I206" s="169">
        <f>SUM(I207:I216)</f>
        <v>0</v>
      </c>
      <c r="J206" s="169"/>
      <c r="K206" s="169">
        <f>SUM(K207:K216)</f>
        <v>0</v>
      </c>
      <c r="L206" s="169"/>
      <c r="M206" s="169">
        <f>SUM(M207:M216)</f>
        <v>0</v>
      </c>
      <c r="N206" s="169"/>
      <c r="O206" s="169">
        <f>SUM(O207:O216)</f>
        <v>4.42</v>
      </c>
      <c r="P206" s="169"/>
      <c r="Q206" s="169">
        <f>SUM(Q207:Q216)</f>
        <v>0</v>
      </c>
      <c r="R206" s="169"/>
      <c r="S206" s="169"/>
      <c r="T206" s="170"/>
      <c r="U206" s="164"/>
      <c r="V206" s="164">
        <f>SUM(V207:V216)</f>
        <v>14.71</v>
      </c>
      <c r="W206" s="164"/>
      <c r="AG206" t="s">
        <v>123</v>
      </c>
    </row>
    <row r="207" spans="1:60" ht="22.5" outlineLevel="1" x14ac:dyDescent="0.2">
      <c r="A207" s="171">
        <v>83</v>
      </c>
      <c r="B207" s="172" t="s">
        <v>394</v>
      </c>
      <c r="C207" s="188" t="s">
        <v>395</v>
      </c>
      <c r="D207" s="173" t="s">
        <v>148</v>
      </c>
      <c r="E207" s="174">
        <v>116</v>
      </c>
      <c r="F207" s="175"/>
      <c r="G207" s="176">
        <f>ROUND(E207*F207,2)</f>
        <v>0</v>
      </c>
      <c r="H207" s="175"/>
      <c r="I207" s="176">
        <f>ROUND(E207*H207,2)</f>
        <v>0</v>
      </c>
      <c r="J207" s="175"/>
      <c r="K207" s="176">
        <f>ROUND(E207*J207,2)</f>
        <v>0</v>
      </c>
      <c r="L207" s="176">
        <v>21</v>
      </c>
      <c r="M207" s="176">
        <f>G207*(1+L207/100)</f>
        <v>0</v>
      </c>
      <c r="N207" s="176">
        <v>3.5000000000000003E-2</v>
      </c>
      <c r="O207" s="176">
        <f>ROUND(E207*N207,2)</f>
        <v>4.0599999999999996</v>
      </c>
      <c r="P207" s="176">
        <v>0</v>
      </c>
      <c r="Q207" s="176">
        <f>ROUND(E207*P207,2)</f>
        <v>0</v>
      </c>
      <c r="R207" s="176"/>
      <c r="S207" s="176" t="s">
        <v>303</v>
      </c>
      <c r="T207" s="177" t="s">
        <v>304</v>
      </c>
      <c r="U207" s="161">
        <v>0</v>
      </c>
      <c r="V207" s="161">
        <f>ROUND(E207*U207,2)</f>
        <v>0</v>
      </c>
      <c r="W207" s="161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 t="s">
        <v>129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ht="33.75" outlineLevel="1" x14ac:dyDescent="0.2">
      <c r="A208" s="159"/>
      <c r="B208" s="160"/>
      <c r="C208" s="256" t="s">
        <v>396</v>
      </c>
      <c r="D208" s="257"/>
      <c r="E208" s="257"/>
      <c r="F208" s="257"/>
      <c r="G208" s="257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 t="s">
        <v>175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78" t="str">
        <f>C208</f>
        <v>Víceúčelové hřiště. Oplocení z žárově zinkovaných sloupků pr.76*3mm, dřevěný fošnový mantinel do v.1m, smrkové řezivo, čtyřstranně hoblováno, hrany ofrézovány R8, nátěr lazury z+2x, veškeré spoje šroubovány. Záchytná síť PE 45x3mm, zelená do plastovaných lanek.</v>
      </c>
      <c r="BB208" s="152"/>
      <c r="BC208" s="152"/>
      <c r="BD208" s="152"/>
      <c r="BE208" s="152"/>
      <c r="BF208" s="152"/>
      <c r="BG208" s="152"/>
      <c r="BH208" s="152"/>
    </row>
    <row r="209" spans="1:60" outlineLevel="1" x14ac:dyDescent="0.2">
      <c r="A209" s="159"/>
      <c r="B209" s="160"/>
      <c r="C209" s="189" t="s">
        <v>397</v>
      </c>
      <c r="D209" s="162"/>
      <c r="E209" s="163">
        <v>116</v>
      </c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131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ht="22.5" outlineLevel="1" x14ac:dyDescent="0.2">
      <c r="A210" s="171">
        <v>84</v>
      </c>
      <c r="B210" s="172" t="s">
        <v>398</v>
      </c>
      <c r="C210" s="188" t="s">
        <v>399</v>
      </c>
      <c r="D210" s="173" t="s">
        <v>390</v>
      </c>
      <c r="E210" s="174">
        <v>2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6">
        <v>0</v>
      </c>
      <c r="O210" s="176">
        <f>ROUND(E210*N210,2)</f>
        <v>0</v>
      </c>
      <c r="P210" s="176">
        <v>0</v>
      </c>
      <c r="Q210" s="176">
        <f>ROUND(E210*P210,2)</f>
        <v>0</v>
      </c>
      <c r="R210" s="176"/>
      <c r="S210" s="176" t="s">
        <v>303</v>
      </c>
      <c r="T210" s="177" t="s">
        <v>304</v>
      </c>
      <c r="U210" s="161">
        <v>0</v>
      </c>
      <c r="V210" s="161">
        <f>ROUND(E210*U210,2)</f>
        <v>0</v>
      </c>
      <c r="W210" s="161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153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59"/>
      <c r="B211" s="160"/>
      <c r="C211" s="256" t="s">
        <v>400</v>
      </c>
      <c r="D211" s="257"/>
      <c r="E211" s="257"/>
      <c r="F211" s="257"/>
      <c r="G211" s="257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175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ht="22.5" outlineLevel="1" x14ac:dyDescent="0.2">
      <c r="A212" s="171">
        <v>85</v>
      </c>
      <c r="B212" s="172" t="s">
        <v>401</v>
      </c>
      <c r="C212" s="188" t="s">
        <v>402</v>
      </c>
      <c r="D212" s="173" t="s">
        <v>148</v>
      </c>
      <c r="E212" s="174">
        <v>36</v>
      </c>
      <c r="F212" s="175"/>
      <c r="G212" s="176">
        <f>ROUND(E212*F212,2)</f>
        <v>0</v>
      </c>
      <c r="H212" s="175"/>
      <c r="I212" s="176">
        <f>ROUND(E212*H212,2)</f>
        <v>0</v>
      </c>
      <c r="J212" s="175"/>
      <c r="K212" s="176">
        <f>ROUND(E212*J212,2)</f>
        <v>0</v>
      </c>
      <c r="L212" s="176">
        <v>21</v>
      </c>
      <c r="M212" s="176">
        <f>G212*(1+L212/100)</f>
        <v>0</v>
      </c>
      <c r="N212" s="176">
        <v>0.01</v>
      </c>
      <c r="O212" s="176">
        <f>ROUND(E212*N212,2)</f>
        <v>0.36</v>
      </c>
      <c r="P212" s="176">
        <v>0</v>
      </c>
      <c r="Q212" s="176">
        <f>ROUND(E212*P212,2)</f>
        <v>0</v>
      </c>
      <c r="R212" s="176"/>
      <c r="S212" s="176" t="s">
        <v>303</v>
      </c>
      <c r="T212" s="177" t="s">
        <v>304</v>
      </c>
      <c r="U212" s="161">
        <v>0</v>
      </c>
      <c r="V212" s="161">
        <f>ROUND(E212*U212,2)</f>
        <v>0</v>
      </c>
      <c r="W212" s="161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 t="s">
        <v>129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 x14ac:dyDescent="0.2">
      <c r="A213" s="159"/>
      <c r="B213" s="160"/>
      <c r="C213" s="256" t="s">
        <v>403</v>
      </c>
      <c r="D213" s="257"/>
      <c r="E213" s="257"/>
      <c r="F213" s="257"/>
      <c r="G213" s="257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 t="s">
        <v>175</v>
      </c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1">
        <v>86</v>
      </c>
      <c r="B214" s="172" t="s">
        <v>404</v>
      </c>
      <c r="C214" s="188" t="s">
        <v>405</v>
      </c>
      <c r="D214" s="173" t="s">
        <v>390</v>
      </c>
      <c r="E214" s="174">
        <v>1</v>
      </c>
      <c r="F214" s="175"/>
      <c r="G214" s="176">
        <f>ROUND(E214*F214,2)</f>
        <v>0</v>
      </c>
      <c r="H214" s="175"/>
      <c r="I214" s="176">
        <f>ROUND(E214*H214,2)</f>
        <v>0</v>
      </c>
      <c r="J214" s="175"/>
      <c r="K214" s="176">
        <f>ROUND(E214*J214,2)</f>
        <v>0</v>
      </c>
      <c r="L214" s="176">
        <v>21</v>
      </c>
      <c r="M214" s="176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6"/>
      <c r="S214" s="176" t="s">
        <v>303</v>
      </c>
      <c r="T214" s="177" t="s">
        <v>304</v>
      </c>
      <c r="U214" s="161">
        <v>0</v>
      </c>
      <c r="V214" s="161">
        <f>ROUND(E214*U214,2)</f>
        <v>0</v>
      </c>
      <c r="W214" s="161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129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 x14ac:dyDescent="0.2">
      <c r="A215" s="159"/>
      <c r="B215" s="160"/>
      <c r="C215" s="256" t="s">
        <v>406</v>
      </c>
      <c r="D215" s="257"/>
      <c r="E215" s="257"/>
      <c r="F215" s="257"/>
      <c r="G215" s="257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175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 x14ac:dyDescent="0.2">
      <c r="A216" s="179">
        <v>87</v>
      </c>
      <c r="B216" s="180" t="s">
        <v>407</v>
      </c>
      <c r="C216" s="190" t="s">
        <v>408</v>
      </c>
      <c r="D216" s="181" t="s">
        <v>216</v>
      </c>
      <c r="E216" s="182">
        <v>4.42</v>
      </c>
      <c r="F216" s="183"/>
      <c r="G216" s="184">
        <f>ROUND(E216*F216,2)</f>
        <v>0</v>
      </c>
      <c r="H216" s="183"/>
      <c r="I216" s="184">
        <f>ROUND(E216*H216,2)</f>
        <v>0</v>
      </c>
      <c r="J216" s="183"/>
      <c r="K216" s="184">
        <f>ROUND(E216*J216,2)</f>
        <v>0</v>
      </c>
      <c r="L216" s="184">
        <v>21</v>
      </c>
      <c r="M216" s="184">
        <f>G216*(1+L216/100)</f>
        <v>0</v>
      </c>
      <c r="N216" s="184">
        <v>0</v>
      </c>
      <c r="O216" s="184">
        <f>ROUND(E216*N216,2)</f>
        <v>0</v>
      </c>
      <c r="P216" s="184">
        <v>0</v>
      </c>
      <c r="Q216" s="184">
        <f>ROUND(E216*P216,2)</f>
        <v>0</v>
      </c>
      <c r="R216" s="184"/>
      <c r="S216" s="184" t="s">
        <v>127</v>
      </c>
      <c r="T216" s="185" t="s">
        <v>128</v>
      </c>
      <c r="U216" s="161">
        <v>3.327</v>
      </c>
      <c r="V216" s="161">
        <f>ROUND(E216*U216,2)</f>
        <v>14.71</v>
      </c>
      <c r="W216" s="161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362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x14ac:dyDescent="0.2">
      <c r="A217" s="165" t="s">
        <v>122</v>
      </c>
      <c r="B217" s="166" t="s">
        <v>89</v>
      </c>
      <c r="C217" s="187" t="s">
        <v>90</v>
      </c>
      <c r="D217" s="167"/>
      <c r="E217" s="168"/>
      <c r="F217" s="169"/>
      <c r="G217" s="169">
        <f>SUMIF(AG218:AG231,"&lt;&gt;NOR",G218:G231)</f>
        <v>0</v>
      </c>
      <c r="H217" s="169"/>
      <c r="I217" s="169">
        <f>SUM(I218:I231)</f>
        <v>0</v>
      </c>
      <c r="J217" s="169"/>
      <c r="K217" s="169">
        <f>SUM(K218:K231)</f>
        <v>0</v>
      </c>
      <c r="L217" s="169"/>
      <c r="M217" s="169">
        <f>SUM(M218:M231)</f>
        <v>0</v>
      </c>
      <c r="N217" s="169"/>
      <c r="O217" s="169">
        <f>SUM(O218:O231)</f>
        <v>0.1</v>
      </c>
      <c r="P217" s="169"/>
      <c r="Q217" s="169">
        <f>SUM(Q218:Q231)</f>
        <v>0</v>
      </c>
      <c r="R217" s="169"/>
      <c r="S217" s="169"/>
      <c r="T217" s="170"/>
      <c r="U217" s="164"/>
      <c r="V217" s="164">
        <f>SUM(V218:V231)</f>
        <v>0</v>
      </c>
      <c r="W217" s="164"/>
      <c r="AG217" t="s">
        <v>123</v>
      </c>
    </row>
    <row r="218" spans="1:60" ht="33.75" outlineLevel="1" x14ac:dyDescent="0.2">
      <c r="A218" s="171">
        <v>88</v>
      </c>
      <c r="B218" s="172" t="s">
        <v>409</v>
      </c>
      <c r="C218" s="188" t="s">
        <v>410</v>
      </c>
      <c r="D218" s="173" t="s">
        <v>390</v>
      </c>
      <c r="E218" s="174">
        <v>2</v>
      </c>
      <c r="F218" s="175"/>
      <c r="G218" s="176">
        <f>ROUND(E218*F218,2)</f>
        <v>0</v>
      </c>
      <c r="H218" s="175"/>
      <c r="I218" s="176">
        <f>ROUND(E218*H218,2)</f>
        <v>0</v>
      </c>
      <c r="J218" s="175"/>
      <c r="K218" s="176">
        <f>ROUND(E218*J218,2)</f>
        <v>0</v>
      </c>
      <c r="L218" s="176">
        <v>21</v>
      </c>
      <c r="M218" s="176">
        <f>G218*(1+L218/100)</f>
        <v>0</v>
      </c>
      <c r="N218" s="176">
        <v>0</v>
      </c>
      <c r="O218" s="176">
        <f>ROUND(E218*N218,2)</f>
        <v>0</v>
      </c>
      <c r="P218" s="176">
        <v>0</v>
      </c>
      <c r="Q218" s="176">
        <f>ROUND(E218*P218,2)</f>
        <v>0</v>
      </c>
      <c r="R218" s="176"/>
      <c r="S218" s="176" t="s">
        <v>303</v>
      </c>
      <c r="T218" s="177" t="s">
        <v>304</v>
      </c>
      <c r="U218" s="161">
        <v>0</v>
      </c>
      <c r="V218" s="161">
        <f>ROUND(E218*U218,2)</f>
        <v>0</v>
      </c>
      <c r="W218" s="161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129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ht="33.75" outlineLevel="1" x14ac:dyDescent="0.2">
      <c r="A219" s="159"/>
      <c r="B219" s="160"/>
      <c r="C219" s="256" t="s">
        <v>411</v>
      </c>
      <c r="D219" s="257"/>
      <c r="E219" s="257"/>
      <c r="F219" s="257"/>
      <c r="G219" s="257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 t="s">
        <v>175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78" t="str">
        <f>C219</f>
        <v>Dodávka a montáž sestavy koše vč.vynášecí zinkované konstrukce do patky, laminátové oválné desky rozměru 900x1200mm, zesílené obroučky v žárovém zinku a síťky. Výška osazení 3,05m, alternativně 2,6m.</v>
      </c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79">
        <v>89</v>
      </c>
      <c r="B220" s="180" t="s">
        <v>412</v>
      </c>
      <c r="C220" s="190" t="s">
        <v>413</v>
      </c>
      <c r="D220" s="181" t="s">
        <v>390</v>
      </c>
      <c r="E220" s="182">
        <v>8</v>
      </c>
      <c r="F220" s="183"/>
      <c r="G220" s="184">
        <f>ROUND(E220*F220,2)</f>
        <v>0</v>
      </c>
      <c r="H220" s="183"/>
      <c r="I220" s="184">
        <f>ROUND(E220*H220,2)</f>
        <v>0</v>
      </c>
      <c r="J220" s="183"/>
      <c r="K220" s="184">
        <f>ROUND(E220*J220,2)</f>
        <v>0</v>
      </c>
      <c r="L220" s="184">
        <v>21</v>
      </c>
      <c r="M220" s="184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4"/>
      <c r="S220" s="184" t="s">
        <v>303</v>
      </c>
      <c r="T220" s="185" t="s">
        <v>304</v>
      </c>
      <c r="U220" s="161">
        <v>0</v>
      </c>
      <c r="V220" s="161">
        <f>ROUND(E220*U220,2)</f>
        <v>0</v>
      </c>
      <c r="W220" s="161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129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 x14ac:dyDescent="0.2">
      <c r="A221" s="179">
        <v>90</v>
      </c>
      <c r="B221" s="180" t="s">
        <v>414</v>
      </c>
      <c r="C221" s="190" t="s">
        <v>415</v>
      </c>
      <c r="D221" s="181"/>
      <c r="E221" s="182">
        <v>2</v>
      </c>
      <c r="F221" s="183"/>
      <c r="G221" s="184">
        <f>ROUND(E221*F221,2)</f>
        <v>0</v>
      </c>
      <c r="H221" s="183"/>
      <c r="I221" s="184">
        <f>ROUND(E221*H221,2)</f>
        <v>0</v>
      </c>
      <c r="J221" s="183"/>
      <c r="K221" s="184">
        <f>ROUND(E221*J221,2)</f>
        <v>0</v>
      </c>
      <c r="L221" s="184">
        <v>21</v>
      </c>
      <c r="M221" s="184">
        <f>G221*(1+L221/100)</f>
        <v>0</v>
      </c>
      <c r="N221" s="184">
        <v>0</v>
      </c>
      <c r="O221" s="184">
        <f>ROUND(E221*N221,2)</f>
        <v>0</v>
      </c>
      <c r="P221" s="184">
        <v>0</v>
      </c>
      <c r="Q221" s="184">
        <f>ROUND(E221*P221,2)</f>
        <v>0</v>
      </c>
      <c r="R221" s="184"/>
      <c r="S221" s="184" t="s">
        <v>303</v>
      </c>
      <c r="T221" s="185" t="s">
        <v>304</v>
      </c>
      <c r="U221" s="161">
        <v>0</v>
      </c>
      <c r="V221" s="161">
        <f>ROUND(E221*U221,2)</f>
        <v>0</v>
      </c>
      <c r="W221" s="161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 t="s">
        <v>129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ht="22.5" outlineLevel="1" x14ac:dyDescent="0.2">
      <c r="A222" s="171">
        <v>91</v>
      </c>
      <c r="B222" s="172" t="s">
        <v>416</v>
      </c>
      <c r="C222" s="188" t="s">
        <v>417</v>
      </c>
      <c r="D222" s="173" t="s">
        <v>390</v>
      </c>
      <c r="E222" s="174">
        <v>1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6">
        <v>0</v>
      </c>
      <c r="O222" s="176">
        <f>ROUND(E222*N222,2)</f>
        <v>0</v>
      </c>
      <c r="P222" s="176">
        <v>0</v>
      </c>
      <c r="Q222" s="176">
        <f>ROUND(E222*P222,2)</f>
        <v>0</v>
      </c>
      <c r="R222" s="176"/>
      <c r="S222" s="176" t="s">
        <v>303</v>
      </c>
      <c r="T222" s="177">
        <v>2014</v>
      </c>
      <c r="U222" s="161">
        <v>0</v>
      </c>
      <c r="V222" s="161">
        <f>ROUND(E222*U222,2)</f>
        <v>0</v>
      </c>
      <c r="W222" s="161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129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ht="22.5" outlineLevel="1" x14ac:dyDescent="0.2">
      <c r="A223" s="159"/>
      <c r="B223" s="160"/>
      <c r="C223" s="256" t="s">
        <v>418</v>
      </c>
      <c r="D223" s="257"/>
      <c r="E223" s="257"/>
      <c r="F223" s="257"/>
      <c r="G223" s="257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 t="s">
        <v>175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78" t="str">
        <f>C223</f>
        <v>Kompletní provedení vč.osazení rámu na připravený základ. Prkno laminátové s výměnnou odraznou deskou, kovová vložka se sportovním povrchem pro vyplnění rámu bez prkna.</v>
      </c>
      <c r="BB223" s="152"/>
      <c r="BC223" s="152"/>
      <c r="BD223" s="152"/>
      <c r="BE223" s="152"/>
      <c r="BF223" s="152"/>
      <c r="BG223" s="152"/>
      <c r="BH223" s="152"/>
    </row>
    <row r="224" spans="1:60" outlineLevel="1" x14ac:dyDescent="0.2">
      <c r="A224" s="171">
        <v>92</v>
      </c>
      <c r="B224" s="172" t="s">
        <v>419</v>
      </c>
      <c r="C224" s="188" t="s">
        <v>420</v>
      </c>
      <c r="D224" s="173" t="s">
        <v>421</v>
      </c>
      <c r="E224" s="174">
        <v>1</v>
      </c>
      <c r="F224" s="175"/>
      <c r="G224" s="176">
        <f>ROUND(E224*F224,2)</f>
        <v>0</v>
      </c>
      <c r="H224" s="175"/>
      <c r="I224" s="176">
        <f>ROUND(E224*H224,2)</f>
        <v>0</v>
      </c>
      <c r="J224" s="175"/>
      <c r="K224" s="176">
        <f>ROUND(E224*J224,2)</f>
        <v>0</v>
      </c>
      <c r="L224" s="176">
        <v>21</v>
      </c>
      <c r="M224" s="176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6"/>
      <c r="S224" s="176" t="s">
        <v>303</v>
      </c>
      <c r="T224" s="177" t="s">
        <v>304</v>
      </c>
      <c r="U224" s="161">
        <v>0</v>
      </c>
      <c r="V224" s="161">
        <f>ROUND(E224*U224,2)</f>
        <v>0</v>
      </c>
      <c r="W224" s="161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129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 x14ac:dyDescent="0.2">
      <c r="A225" s="159"/>
      <c r="B225" s="160"/>
      <c r="C225" s="256" t="s">
        <v>422</v>
      </c>
      <c r="D225" s="257"/>
      <c r="E225" s="257"/>
      <c r="F225" s="257"/>
      <c r="G225" s="257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175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ht="22.5" outlineLevel="1" x14ac:dyDescent="0.2">
      <c r="A226" s="179">
        <v>93</v>
      </c>
      <c r="B226" s="180" t="s">
        <v>423</v>
      </c>
      <c r="C226" s="190" t="s">
        <v>424</v>
      </c>
      <c r="D226" s="181" t="s">
        <v>390</v>
      </c>
      <c r="E226" s="182">
        <v>6</v>
      </c>
      <c r="F226" s="183"/>
      <c r="G226" s="184">
        <f>ROUND(E226*F226,2)</f>
        <v>0</v>
      </c>
      <c r="H226" s="183"/>
      <c r="I226" s="184">
        <f>ROUND(E226*H226,2)</f>
        <v>0</v>
      </c>
      <c r="J226" s="183"/>
      <c r="K226" s="184">
        <f>ROUND(E226*J226,2)</f>
        <v>0</v>
      </c>
      <c r="L226" s="184">
        <v>21</v>
      </c>
      <c r="M226" s="184">
        <f>G226*(1+L226/100)</f>
        <v>0</v>
      </c>
      <c r="N226" s="184">
        <v>0</v>
      </c>
      <c r="O226" s="184">
        <f>ROUND(E226*N226,2)</f>
        <v>0</v>
      </c>
      <c r="P226" s="184">
        <v>0</v>
      </c>
      <c r="Q226" s="184">
        <f>ROUND(E226*P226,2)</f>
        <v>0</v>
      </c>
      <c r="R226" s="184"/>
      <c r="S226" s="184" t="s">
        <v>303</v>
      </c>
      <c r="T226" s="185">
        <v>2014</v>
      </c>
      <c r="U226" s="161">
        <v>0</v>
      </c>
      <c r="V226" s="161">
        <f>ROUND(E226*U226,2)</f>
        <v>0</v>
      </c>
      <c r="W226" s="161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129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ht="22.5" outlineLevel="1" x14ac:dyDescent="0.2">
      <c r="A227" s="179">
        <v>94</v>
      </c>
      <c r="B227" s="180" t="s">
        <v>425</v>
      </c>
      <c r="C227" s="190" t="s">
        <v>426</v>
      </c>
      <c r="D227" s="181" t="s">
        <v>427</v>
      </c>
      <c r="E227" s="182">
        <v>2</v>
      </c>
      <c r="F227" s="183"/>
      <c r="G227" s="184">
        <f>ROUND(E227*F227,2)</f>
        <v>0</v>
      </c>
      <c r="H227" s="183"/>
      <c r="I227" s="184">
        <f>ROUND(E227*H227,2)</f>
        <v>0</v>
      </c>
      <c r="J227" s="183"/>
      <c r="K227" s="184">
        <f>ROUND(E227*J227,2)</f>
        <v>0</v>
      </c>
      <c r="L227" s="184">
        <v>21</v>
      </c>
      <c r="M227" s="184">
        <f>G227*(1+L227/100)</f>
        <v>0</v>
      </c>
      <c r="N227" s="184">
        <v>0</v>
      </c>
      <c r="O227" s="184">
        <f>ROUND(E227*N227,2)</f>
        <v>0</v>
      </c>
      <c r="P227" s="184">
        <v>0</v>
      </c>
      <c r="Q227" s="184">
        <f>ROUND(E227*P227,2)</f>
        <v>0</v>
      </c>
      <c r="R227" s="184"/>
      <c r="S227" s="184" t="s">
        <v>303</v>
      </c>
      <c r="T227" s="185">
        <v>2014</v>
      </c>
      <c r="U227" s="161">
        <v>0</v>
      </c>
      <c r="V227" s="161">
        <f>ROUND(E227*U227,2)</f>
        <v>0</v>
      </c>
      <c r="W227" s="161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 t="s">
        <v>129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ht="22.5" outlineLevel="1" x14ac:dyDescent="0.2">
      <c r="A228" s="171">
        <v>95</v>
      </c>
      <c r="B228" s="172" t="s">
        <v>428</v>
      </c>
      <c r="C228" s="188" t="s">
        <v>429</v>
      </c>
      <c r="D228" s="173" t="s">
        <v>427</v>
      </c>
      <c r="E228" s="174">
        <v>1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6">
        <v>0</v>
      </c>
      <c r="O228" s="176">
        <f>ROUND(E228*N228,2)</f>
        <v>0</v>
      </c>
      <c r="P228" s="176">
        <v>0</v>
      </c>
      <c r="Q228" s="176">
        <f>ROUND(E228*P228,2)</f>
        <v>0</v>
      </c>
      <c r="R228" s="176"/>
      <c r="S228" s="176" t="s">
        <v>303</v>
      </c>
      <c r="T228" s="177">
        <v>2014</v>
      </c>
      <c r="U228" s="161">
        <v>0</v>
      </c>
      <c r="V228" s="161">
        <f>ROUND(E228*U228,2)</f>
        <v>0</v>
      </c>
      <c r="W228" s="161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129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59"/>
      <c r="B229" s="160"/>
      <c r="C229" s="256" t="s">
        <v>430</v>
      </c>
      <c r="D229" s="257"/>
      <c r="E229" s="257"/>
      <c r="F229" s="257"/>
      <c r="G229" s="257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175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ht="22.5" outlineLevel="1" x14ac:dyDescent="0.2">
      <c r="A230" s="179">
        <v>96</v>
      </c>
      <c r="B230" s="180" t="s">
        <v>431</v>
      </c>
      <c r="C230" s="190" t="s">
        <v>432</v>
      </c>
      <c r="D230" s="181" t="s">
        <v>390</v>
      </c>
      <c r="E230" s="182">
        <v>2</v>
      </c>
      <c r="F230" s="183"/>
      <c r="G230" s="184">
        <f>ROUND(E230*F230,2)</f>
        <v>0</v>
      </c>
      <c r="H230" s="183"/>
      <c r="I230" s="184">
        <f>ROUND(E230*H230,2)</f>
        <v>0</v>
      </c>
      <c r="J230" s="183"/>
      <c r="K230" s="184">
        <f>ROUND(E230*J230,2)</f>
        <v>0</v>
      </c>
      <c r="L230" s="184">
        <v>21</v>
      </c>
      <c r="M230" s="184">
        <f>G230*(1+L230/100)</f>
        <v>0</v>
      </c>
      <c r="N230" s="184">
        <v>0</v>
      </c>
      <c r="O230" s="184">
        <f>ROUND(E230*N230,2)</f>
        <v>0</v>
      </c>
      <c r="P230" s="184">
        <v>0</v>
      </c>
      <c r="Q230" s="184">
        <f>ROUND(E230*P230,2)</f>
        <v>0</v>
      </c>
      <c r="R230" s="184"/>
      <c r="S230" s="184" t="s">
        <v>303</v>
      </c>
      <c r="T230" s="185" t="s">
        <v>304</v>
      </c>
      <c r="U230" s="161">
        <v>0</v>
      </c>
      <c r="V230" s="161">
        <f>ROUND(E230*U230,2)</f>
        <v>0</v>
      </c>
      <c r="W230" s="161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 t="s">
        <v>129</v>
      </c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ht="22.5" outlineLevel="1" x14ac:dyDescent="0.2">
      <c r="A231" s="179">
        <v>97</v>
      </c>
      <c r="B231" s="180" t="s">
        <v>433</v>
      </c>
      <c r="C231" s="190" t="s">
        <v>434</v>
      </c>
      <c r="D231" s="181" t="s">
        <v>235</v>
      </c>
      <c r="E231" s="182">
        <v>2</v>
      </c>
      <c r="F231" s="183"/>
      <c r="G231" s="184">
        <f>ROUND(E231*F231,2)</f>
        <v>0</v>
      </c>
      <c r="H231" s="183"/>
      <c r="I231" s="184">
        <f>ROUND(E231*H231,2)</f>
        <v>0</v>
      </c>
      <c r="J231" s="183"/>
      <c r="K231" s="184">
        <f>ROUND(E231*J231,2)</f>
        <v>0</v>
      </c>
      <c r="L231" s="184">
        <v>21</v>
      </c>
      <c r="M231" s="184">
        <f>G231*(1+L231/100)</f>
        <v>0</v>
      </c>
      <c r="N231" s="184">
        <v>5.0999999999999997E-2</v>
      </c>
      <c r="O231" s="184">
        <f>ROUND(E231*N231,2)</f>
        <v>0.1</v>
      </c>
      <c r="P231" s="184">
        <v>0</v>
      </c>
      <c r="Q231" s="184">
        <f>ROUND(E231*P231,2)</f>
        <v>0</v>
      </c>
      <c r="R231" s="184" t="s">
        <v>221</v>
      </c>
      <c r="S231" s="184" t="s">
        <v>127</v>
      </c>
      <c r="T231" s="185" t="s">
        <v>128</v>
      </c>
      <c r="U231" s="161">
        <v>0</v>
      </c>
      <c r="V231" s="161">
        <f>ROUND(E231*U231,2)</f>
        <v>0</v>
      </c>
      <c r="W231" s="161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 t="s">
        <v>227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x14ac:dyDescent="0.2">
      <c r="A232" s="165" t="s">
        <v>122</v>
      </c>
      <c r="B232" s="166" t="s">
        <v>91</v>
      </c>
      <c r="C232" s="187" t="s">
        <v>92</v>
      </c>
      <c r="D232" s="167"/>
      <c r="E232" s="168"/>
      <c r="F232" s="169"/>
      <c r="G232" s="169">
        <f>SUMIF(AG233:AG236,"&lt;&gt;NOR",G233:G236)</f>
        <v>0</v>
      </c>
      <c r="H232" s="169"/>
      <c r="I232" s="169">
        <f>SUM(I233:I236)</f>
        <v>0</v>
      </c>
      <c r="J232" s="169"/>
      <c r="K232" s="169">
        <f>SUM(K233:K236)</f>
        <v>0</v>
      </c>
      <c r="L232" s="169"/>
      <c r="M232" s="169">
        <f>SUM(M233:M236)</f>
        <v>0</v>
      </c>
      <c r="N232" s="169"/>
      <c r="O232" s="169">
        <f>SUM(O233:O236)</f>
        <v>0</v>
      </c>
      <c r="P232" s="169"/>
      <c r="Q232" s="169">
        <f>SUM(Q233:Q236)</f>
        <v>0</v>
      </c>
      <c r="R232" s="169"/>
      <c r="S232" s="169"/>
      <c r="T232" s="170"/>
      <c r="U232" s="164"/>
      <c r="V232" s="164">
        <f>SUM(V233:V236)</f>
        <v>75.63</v>
      </c>
      <c r="W232" s="164"/>
      <c r="AG232" t="s">
        <v>123</v>
      </c>
    </row>
    <row r="233" spans="1:60" ht="22.5" outlineLevel="1" x14ac:dyDescent="0.2">
      <c r="A233" s="171">
        <v>98</v>
      </c>
      <c r="B233" s="172" t="s">
        <v>435</v>
      </c>
      <c r="C233" s="188" t="s">
        <v>436</v>
      </c>
      <c r="D233" s="173" t="s">
        <v>148</v>
      </c>
      <c r="E233" s="174">
        <v>275</v>
      </c>
      <c r="F233" s="175"/>
      <c r="G233" s="176">
        <f>ROUND(E233*F233,2)</f>
        <v>0</v>
      </c>
      <c r="H233" s="175"/>
      <c r="I233" s="176">
        <f>ROUND(E233*H233,2)</f>
        <v>0</v>
      </c>
      <c r="J233" s="175"/>
      <c r="K233" s="176">
        <f>ROUND(E233*J233,2)</f>
        <v>0</v>
      </c>
      <c r="L233" s="176">
        <v>21</v>
      </c>
      <c r="M233" s="176">
        <f>G233*(1+L233/100)</f>
        <v>0</v>
      </c>
      <c r="N233" s="176">
        <v>0</v>
      </c>
      <c r="O233" s="176">
        <f>ROUND(E233*N233,2)</f>
        <v>0</v>
      </c>
      <c r="P233" s="176">
        <v>0</v>
      </c>
      <c r="Q233" s="176">
        <f>ROUND(E233*P233,2)</f>
        <v>0</v>
      </c>
      <c r="R233" s="176"/>
      <c r="S233" s="176" t="s">
        <v>127</v>
      </c>
      <c r="T233" s="177" t="s">
        <v>128</v>
      </c>
      <c r="U233" s="161">
        <v>0.27500000000000002</v>
      </c>
      <c r="V233" s="161">
        <f>ROUND(E233*U233,2)</f>
        <v>75.63</v>
      </c>
      <c r="W233" s="161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129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 x14ac:dyDescent="0.2">
      <c r="A234" s="159"/>
      <c r="B234" s="160"/>
      <c r="C234" s="189" t="s">
        <v>437</v>
      </c>
      <c r="D234" s="162"/>
      <c r="E234" s="163">
        <v>160</v>
      </c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131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 x14ac:dyDescent="0.2">
      <c r="A235" s="159"/>
      <c r="B235" s="160"/>
      <c r="C235" s="189" t="s">
        <v>438</v>
      </c>
      <c r="D235" s="162"/>
      <c r="E235" s="163">
        <v>80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 t="s">
        <v>131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 x14ac:dyDescent="0.2">
      <c r="A236" s="159"/>
      <c r="B236" s="160"/>
      <c r="C236" s="189" t="s">
        <v>439</v>
      </c>
      <c r="D236" s="162"/>
      <c r="E236" s="163">
        <v>35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131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x14ac:dyDescent="0.2">
      <c r="A237" s="165" t="s">
        <v>122</v>
      </c>
      <c r="B237" s="166" t="s">
        <v>93</v>
      </c>
      <c r="C237" s="187" t="s">
        <v>94</v>
      </c>
      <c r="D237" s="167"/>
      <c r="E237" s="168"/>
      <c r="F237" s="169"/>
      <c r="G237" s="169">
        <f>SUMIF(AG238:AG243,"&lt;&gt;NOR",G238:G243)</f>
        <v>0</v>
      </c>
      <c r="H237" s="169"/>
      <c r="I237" s="169">
        <f>SUM(I238:I243)</f>
        <v>0</v>
      </c>
      <c r="J237" s="169"/>
      <c r="K237" s="169">
        <f>SUM(K238:K243)</f>
        <v>0</v>
      </c>
      <c r="L237" s="169"/>
      <c r="M237" s="169">
        <f>SUM(M238:M243)</f>
        <v>0</v>
      </c>
      <c r="N237" s="169"/>
      <c r="O237" s="169">
        <f>SUM(O238:O243)</f>
        <v>0</v>
      </c>
      <c r="P237" s="169"/>
      <c r="Q237" s="169">
        <f>SUM(Q238:Q243)</f>
        <v>0</v>
      </c>
      <c r="R237" s="169"/>
      <c r="S237" s="169"/>
      <c r="T237" s="170"/>
      <c r="U237" s="164"/>
      <c r="V237" s="164">
        <f>SUM(V238:V243)</f>
        <v>10.049999999999999</v>
      </c>
      <c r="W237" s="164"/>
      <c r="AG237" t="s">
        <v>123</v>
      </c>
    </row>
    <row r="238" spans="1:60" outlineLevel="1" x14ac:dyDescent="0.2">
      <c r="A238" s="171">
        <v>99</v>
      </c>
      <c r="B238" s="172" t="s">
        <v>440</v>
      </c>
      <c r="C238" s="188" t="s">
        <v>441</v>
      </c>
      <c r="D238" s="173" t="s">
        <v>216</v>
      </c>
      <c r="E238" s="174">
        <v>2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6">
        <v>0</v>
      </c>
      <c r="O238" s="176">
        <f>ROUND(E238*N238,2)</f>
        <v>0</v>
      </c>
      <c r="P238" s="176">
        <v>0</v>
      </c>
      <c r="Q238" s="176">
        <f>ROUND(E238*P238,2)</f>
        <v>0</v>
      </c>
      <c r="R238" s="176"/>
      <c r="S238" s="176" t="s">
        <v>127</v>
      </c>
      <c r="T238" s="177" t="s">
        <v>128</v>
      </c>
      <c r="U238" s="161">
        <v>0</v>
      </c>
      <c r="V238" s="161">
        <f>ROUND(E238*U238,2)</f>
        <v>0</v>
      </c>
      <c r="W238" s="161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129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59"/>
      <c r="B239" s="160"/>
      <c r="C239" s="256" t="s">
        <v>442</v>
      </c>
      <c r="D239" s="257"/>
      <c r="E239" s="257"/>
      <c r="F239" s="257"/>
      <c r="G239" s="257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 t="s">
        <v>175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 x14ac:dyDescent="0.2">
      <c r="A240" s="179">
        <v>100</v>
      </c>
      <c r="B240" s="180" t="s">
        <v>443</v>
      </c>
      <c r="C240" s="190" t="s">
        <v>444</v>
      </c>
      <c r="D240" s="181" t="s">
        <v>216</v>
      </c>
      <c r="E240" s="182">
        <v>209.19507999999999</v>
      </c>
      <c r="F240" s="183"/>
      <c r="G240" s="184">
        <f>ROUND(E240*F240,2)</f>
        <v>0</v>
      </c>
      <c r="H240" s="183"/>
      <c r="I240" s="184">
        <f>ROUND(E240*H240,2)</f>
        <v>0</v>
      </c>
      <c r="J240" s="183"/>
      <c r="K240" s="184">
        <f>ROUND(E240*J240,2)</f>
        <v>0</v>
      </c>
      <c r="L240" s="184">
        <v>21</v>
      </c>
      <c r="M240" s="184">
        <f>G240*(1+L240/100)</f>
        <v>0</v>
      </c>
      <c r="N240" s="184">
        <v>0</v>
      </c>
      <c r="O240" s="184">
        <f>ROUND(E240*N240,2)</f>
        <v>0</v>
      </c>
      <c r="P240" s="184">
        <v>0</v>
      </c>
      <c r="Q240" s="184">
        <f>ROUND(E240*P240,2)</f>
        <v>0</v>
      </c>
      <c r="R240" s="184"/>
      <c r="S240" s="184" t="s">
        <v>127</v>
      </c>
      <c r="T240" s="185" t="s">
        <v>128</v>
      </c>
      <c r="U240" s="161">
        <v>4.2000000000000003E-2</v>
      </c>
      <c r="V240" s="161">
        <f>ROUND(E240*U240,2)</f>
        <v>8.7899999999999991</v>
      </c>
      <c r="W240" s="161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445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 x14ac:dyDescent="0.2">
      <c r="A241" s="179">
        <v>101</v>
      </c>
      <c r="B241" s="180" t="s">
        <v>446</v>
      </c>
      <c r="C241" s="190" t="s">
        <v>447</v>
      </c>
      <c r="D241" s="181" t="s">
        <v>216</v>
      </c>
      <c r="E241" s="182">
        <v>627.58524</v>
      </c>
      <c r="F241" s="183"/>
      <c r="G241" s="184">
        <f>ROUND(E241*F241,2)</f>
        <v>0</v>
      </c>
      <c r="H241" s="183"/>
      <c r="I241" s="184">
        <f>ROUND(E241*H241,2)</f>
        <v>0</v>
      </c>
      <c r="J241" s="183"/>
      <c r="K241" s="184">
        <f>ROUND(E241*J241,2)</f>
        <v>0</v>
      </c>
      <c r="L241" s="184">
        <v>21</v>
      </c>
      <c r="M241" s="184">
        <f>G241*(1+L241/100)</f>
        <v>0</v>
      </c>
      <c r="N241" s="184">
        <v>0</v>
      </c>
      <c r="O241" s="184">
        <f>ROUND(E241*N241,2)</f>
        <v>0</v>
      </c>
      <c r="P241" s="184">
        <v>0</v>
      </c>
      <c r="Q241" s="184">
        <f>ROUND(E241*P241,2)</f>
        <v>0</v>
      </c>
      <c r="R241" s="184"/>
      <c r="S241" s="184" t="s">
        <v>127</v>
      </c>
      <c r="T241" s="185" t="s">
        <v>128</v>
      </c>
      <c r="U241" s="161">
        <v>0</v>
      </c>
      <c r="V241" s="161">
        <f>ROUND(E241*U241,2)</f>
        <v>0</v>
      </c>
      <c r="W241" s="161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445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 x14ac:dyDescent="0.2">
      <c r="A242" s="179">
        <v>102</v>
      </c>
      <c r="B242" s="180" t="s">
        <v>448</v>
      </c>
      <c r="C242" s="190" t="s">
        <v>449</v>
      </c>
      <c r="D242" s="181" t="s">
        <v>216</v>
      </c>
      <c r="E242" s="182">
        <v>209.19507999999999</v>
      </c>
      <c r="F242" s="183"/>
      <c r="G242" s="184">
        <f>ROUND(E242*F242,2)</f>
        <v>0</v>
      </c>
      <c r="H242" s="183"/>
      <c r="I242" s="184">
        <f>ROUND(E242*H242,2)</f>
        <v>0</v>
      </c>
      <c r="J242" s="183"/>
      <c r="K242" s="184">
        <f>ROUND(E242*J242,2)</f>
        <v>0</v>
      </c>
      <c r="L242" s="184">
        <v>21</v>
      </c>
      <c r="M242" s="184">
        <f>G242*(1+L242/100)</f>
        <v>0</v>
      </c>
      <c r="N242" s="184">
        <v>0</v>
      </c>
      <c r="O242" s="184">
        <f>ROUND(E242*N242,2)</f>
        <v>0</v>
      </c>
      <c r="P242" s="184">
        <v>0</v>
      </c>
      <c r="Q242" s="184">
        <f>ROUND(E242*P242,2)</f>
        <v>0</v>
      </c>
      <c r="R242" s="184"/>
      <c r="S242" s="184" t="s">
        <v>127</v>
      </c>
      <c r="T242" s="185" t="s">
        <v>128</v>
      </c>
      <c r="U242" s="161">
        <v>0</v>
      </c>
      <c r="V242" s="161">
        <f>ROUND(E242*U242,2)</f>
        <v>0</v>
      </c>
      <c r="W242" s="161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445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 x14ac:dyDescent="0.2">
      <c r="A243" s="179">
        <v>103</v>
      </c>
      <c r="B243" s="180" t="s">
        <v>450</v>
      </c>
      <c r="C243" s="190" t="s">
        <v>451</v>
      </c>
      <c r="D243" s="181" t="s">
        <v>216</v>
      </c>
      <c r="E243" s="182">
        <v>209.19507999999999</v>
      </c>
      <c r="F243" s="183"/>
      <c r="G243" s="184">
        <f>ROUND(E243*F243,2)</f>
        <v>0</v>
      </c>
      <c r="H243" s="183"/>
      <c r="I243" s="184">
        <f>ROUND(E243*H243,2)</f>
        <v>0</v>
      </c>
      <c r="J243" s="183"/>
      <c r="K243" s="184">
        <f>ROUND(E243*J243,2)</f>
        <v>0</v>
      </c>
      <c r="L243" s="184">
        <v>21</v>
      </c>
      <c r="M243" s="184">
        <f>G243*(1+L243/100)</f>
        <v>0</v>
      </c>
      <c r="N243" s="184">
        <v>0</v>
      </c>
      <c r="O243" s="184">
        <f>ROUND(E243*N243,2)</f>
        <v>0</v>
      </c>
      <c r="P243" s="184">
        <v>0</v>
      </c>
      <c r="Q243" s="184">
        <f>ROUND(E243*P243,2)</f>
        <v>0</v>
      </c>
      <c r="R243" s="184"/>
      <c r="S243" s="184" t="s">
        <v>127</v>
      </c>
      <c r="T243" s="185" t="s">
        <v>128</v>
      </c>
      <c r="U243" s="161">
        <v>6.0000000000000001E-3</v>
      </c>
      <c r="V243" s="161">
        <f>ROUND(E243*U243,2)</f>
        <v>1.26</v>
      </c>
      <c r="W243" s="161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445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x14ac:dyDescent="0.2">
      <c r="A244" s="165" t="s">
        <v>122</v>
      </c>
      <c r="B244" s="166" t="s">
        <v>96</v>
      </c>
      <c r="C244" s="187" t="s">
        <v>29</v>
      </c>
      <c r="D244" s="167"/>
      <c r="E244" s="168"/>
      <c r="F244" s="169"/>
      <c r="G244" s="169">
        <f>SUMIF(AG245:AG252,"&lt;&gt;NOR",G245:G252)</f>
        <v>0</v>
      </c>
      <c r="H244" s="169"/>
      <c r="I244" s="169">
        <f>SUM(I245:I252)</f>
        <v>0</v>
      </c>
      <c r="J244" s="169"/>
      <c r="K244" s="169">
        <f>SUM(K245:K252)</f>
        <v>0</v>
      </c>
      <c r="L244" s="169"/>
      <c r="M244" s="169">
        <f>SUM(M245:M252)</f>
        <v>0</v>
      </c>
      <c r="N244" s="169"/>
      <c r="O244" s="169">
        <f>SUM(O245:O252)</f>
        <v>0</v>
      </c>
      <c r="P244" s="169"/>
      <c r="Q244" s="169">
        <f>SUM(Q245:Q252)</f>
        <v>0</v>
      </c>
      <c r="R244" s="169"/>
      <c r="S244" s="169"/>
      <c r="T244" s="170"/>
      <c r="U244" s="164"/>
      <c r="V244" s="164">
        <f>SUM(V245:V252)</f>
        <v>0</v>
      </c>
      <c r="W244" s="164"/>
      <c r="AG244" t="s">
        <v>123</v>
      </c>
    </row>
    <row r="245" spans="1:60" outlineLevel="1" x14ac:dyDescent="0.2">
      <c r="A245" s="171">
        <v>104</v>
      </c>
      <c r="B245" s="172" t="s">
        <v>452</v>
      </c>
      <c r="C245" s="188" t="s">
        <v>453</v>
      </c>
      <c r="D245" s="173" t="s">
        <v>454</v>
      </c>
      <c r="E245" s="174">
        <v>1</v>
      </c>
      <c r="F245" s="175"/>
      <c r="G245" s="176">
        <f>ROUND(E245*F245,2)</f>
        <v>0</v>
      </c>
      <c r="H245" s="175"/>
      <c r="I245" s="176">
        <f>ROUND(E245*H245,2)</f>
        <v>0</v>
      </c>
      <c r="J245" s="175"/>
      <c r="K245" s="176">
        <f>ROUND(E245*J245,2)</f>
        <v>0</v>
      </c>
      <c r="L245" s="176">
        <v>21</v>
      </c>
      <c r="M245" s="176">
        <f>G245*(1+L245/100)</f>
        <v>0</v>
      </c>
      <c r="N245" s="176">
        <v>0</v>
      </c>
      <c r="O245" s="176">
        <f>ROUND(E245*N245,2)</f>
        <v>0</v>
      </c>
      <c r="P245" s="176">
        <v>0</v>
      </c>
      <c r="Q245" s="176">
        <f>ROUND(E245*P245,2)</f>
        <v>0</v>
      </c>
      <c r="R245" s="176"/>
      <c r="S245" s="176" t="s">
        <v>127</v>
      </c>
      <c r="T245" s="177" t="s">
        <v>304</v>
      </c>
      <c r="U245" s="161">
        <v>0</v>
      </c>
      <c r="V245" s="161">
        <f>ROUND(E245*U245,2)</f>
        <v>0</v>
      </c>
      <c r="W245" s="161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 t="s">
        <v>455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 x14ac:dyDescent="0.2">
      <c r="A246" s="159"/>
      <c r="B246" s="160"/>
      <c r="C246" s="256" t="s">
        <v>456</v>
      </c>
      <c r="D246" s="257"/>
      <c r="E246" s="257"/>
      <c r="F246" s="257"/>
      <c r="G246" s="257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 t="s">
        <v>175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71">
        <v>105</v>
      </c>
      <c r="B247" s="172" t="s">
        <v>457</v>
      </c>
      <c r="C247" s="188" t="s">
        <v>458</v>
      </c>
      <c r="D247" s="173" t="s">
        <v>454</v>
      </c>
      <c r="E247" s="174">
        <v>1</v>
      </c>
      <c r="F247" s="175"/>
      <c r="G247" s="176">
        <f>ROUND(E247*F247,2)</f>
        <v>0</v>
      </c>
      <c r="H247" s="175"/>
      <c r="I247" s="176">
        <f>ROUND(E247*H247,2)</f>
        <v>0</v>
      </c>
      <c r="J247" s="175"/>
      <c r="K247" s="176">
        <f>ROUND(E247*J247,2)</f>
        <v>0</v>
      </c>
      <c r="L247" s="176">
        <v>21</v>
      </c>
      <c r="M247" s="176">
        <f>G247*(1+L247/100)</f>
        <v>0</v>
      </c>
      <c r="N247" s="176">
        <v>0</v>
      </c>
      <c r="O247" s="176">
        <f>ROUND(E247*N247,2)</f>
        <v>0</v>
      </c>
      <c r="P247" s="176">
        <v>0</v>
      </c>
      <c r="Q247" s="176">
        <f>ROUND(E247*P247,2)</f>
        <v>0</v>
      </c>
      <c r="R247" s="176"/>
      <c r="S247" s="176" t="s">
        <v>127</v>
      </c>
      <c r="T247" s="177" t="s">
        <v>304</v>
      </c>
      <c r="U247" s="161">
        <v>0</v>
      </c>
      <c r="V247" s="161">
        <f>ROUND(E247*U247,2)</f>
        <v>0</v>
      </c>
      <c r="W247" s="161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 t="s">
        <v>455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 x14ac:dyDescent="0.2">
      <c r="A248" s="159"/>
      <c r="B248" s="160"/>
      <c r="C248" s="256" t="s">
        <v>493</v>
      </c>
      <c r="D248" s="257"/>
      <c r="E248" s="257"/>
      <c r="F248" s="257"/>
      <c r="G248" s="257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 t="s">
        <v>175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71">
        <v>106</v>
      </c>
      <c r="B249" s="172" t="s">
        <v>459</v>
      </c>
      <c r="C249" s="188" t="s">
        <v>460</v>
      </c>
      <c r="D249" s="173" t="s">
        <v>454</v>
      </c>
      <c r="E249" s="174">
        <v>1</v>
      </c>
      <c r="F249" s="175"/>
      <c r="G249" s="176">
        <f>ROUND(E249*F249,2)</f>
        <v>0</v>
      </c>
      <c r="H249" s="175"/>
      <c r="I249" s="176">
        <f>ROUND(E249*H249,2)</f>
        <v>0</v>
      </c>
      <c r="J249" s="175"/>
      <c r="K249" s="176">
        <f>ROUND(E249*J249,2)</f>
        <v>0</v>
      </c>
      <c r="L249" s="176">
        <v>21</v>
      </c>
      <c r="M249" s="176">
        <f>G249*(1+L249/100)</f>
        <v>0</v>
      </c>
      <c r="N249" s="176">
        <v>0</v>
      </c>
      <c r="O249" s="176">
        <f>ROUND(E249*N249,2)</f>
        <v>0</v>
      </c>
      <c r="P249" s="176">
        <v>0</v>
      </c>
      <c r="Q249" s="176">
        <f>ROUND(E249*P249,2)</f>
        <v>0</v>
      </c>
      <c r="R249" s="176"/>
      <c r="S249" s="176" t="s">
        <v>127</v>
      </c>
      <c r="T249" s="177" t="s">
        <v>304</v>
      </c>
      <c r="U249" s="161">
        <v>0</v>
      </c>
      <c r="V249" s="161">
        <f>ROUND(E249*U249,2)</f>
        <v>0</v>
      </c>
      <c r="W249" s="161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 t="s">
        <v>455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59"/>
      <c r="B250" s="160"/>
      <c r="C250" s="256" t="s">
        <v>493</v>
      </c>
      <c r="D250" s="257"/>
      <c r="E250" s="257"/>
      <c r="F250" s="257"/>
      <c r="G250" s="257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 t="s">
        <v>175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71">
        <v>107</v>
      </c>
      <c r="B251" s="172" t="s">
        <v>461</v>
      </c>
      <c r="C251" s="188" t="s">
        <v>462</v>
      </c>
      <c r="D251" s="173" t="s">
        <v>454</v>
      </c>
      <c r="E251" s="174">
        <v>1</v>
      </c>
      <c r="F251" s="175"/>
      <c r="G251" s="176">
        <f>ROUND(E251*F251,2)</f>
        <v>0</v>
      </c>
      <c r="H251" s="175"/>
      <c r="I251" s="176">
        <f>ROUND(E251*H251,2)</f>
        <v>0</v>
      </c>
      <c r="J251" s="175"/>
      <c r="K251" s="176">
        <f>ROUND(E251*J251,2)</f>
        <v>0</v>
      </c>
      <c r="L251" s="176">
        <v>21</v>
      </c>
      <c r="M251" s="176">
        <f>G251*(1+L251/100)</f>
        <v>0</v>
      </c>
      <c r="N251" s="176">
        <v>0</v>
      </c>
      <c r="O251" s="176">
        <f>ROUND(E251*N251,2)</f>
        <v>0</v>
      </c>
      <c r="P251" s="176">
        <v>0</v>
      </c>
      <c r="Q251" s="176">
        <f>ROUND(E251*P251,2)</f>
        <v>0</v>
      </c>
      <c r="R251" s="176"/>
      <c r="S251" s="176" t="s">
        <v>127</v>
      </c>
      <c r="T251" s="177" t="s">
        <v>304</v>
      </c>
      <c r="U251" s="161">
        <v>0</v>
      </c>
      <c r="V251" s="161">
        <f>ROUND(E251*U251,2)</f>
        <v>0</v>
      </c>
      <c r="W251" s="161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 t="s">
        <v>455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 x14ac:dyDescent="0.2">
      <c r="A252" s="159"/>
      <c r="B252" s="160"/>
      <c r="C252" s="256" t="s">
        <v>493</v>
      </c>
      <c r="D252" s="257"/>
      <c r="E252" s="257"/>
      <c r="F252" s="257"/>
      <c r="G252" s="257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 t="s">
        <v>175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x14ac:dyDescent="0.2">
      <c r="A253" s="165" t="s">
        <v>122</v>
      </c>
      <c r="B253" s="166" t="s">
        <v>97</v>
      </c>
      <c r="C253" s="187" t="s">
        <v>30</v>
      </c>
      <c r="D253" s="167"/>
      <c r="E253" s="168"/>
      <c r="F253" s="169"/>
      <c r="G253" s="169">
        <f>SUMIF(AG254:AG270,"&lt;&gt;NOR",G254:G270)</f>
        <v>0</v>
      </c>
      <c r="H253" s="169"/>
      <c r="I253" s="169">
        <f>SUM(I254:I270)</f>
        <v>0</v>
      </c>
      <c r="J253" s="169"/>
      <c r="K253" s="169">
        <f>SUM(K254:K270)</f>
        <v>0</v>
      </c>
      <c r="L253" s="169"/>
      <c r="M253" s="169">
        <f>SUM(M254:M270)</f>
        <v>0</v>
      </c>
      <c r="N253" s="169"/>
      <c r="O253" s="169">
        <f>SUM(O254:O270)</f>
        <v>0</v>
      </c>
      <c r="P253" s="169"/>
      <c r="Q253" s="169">
        <f>SUM(Q254:Q270)</f>
        <v>0</v>
      </c>
      <c r="R253" s="169"/>
      <c r="S253" s="169"/>
      <c r="T253" s="170"/>
      <c r="U253" s="164"/>
      <c r="V253" s="164">
        <f>SUM(V254:V270)</f>
        <v>0</v>
      </c>
      <c r="W253" s="164"/>
      <c r="AG253" t="s">
        <v>123</v>
      </c>
    </row>
    <row r="254" spans="1:60" outlineLevel="1" x14ac:dyDescent="0.2">
      <c r="A254" s="171">
        <v>108</v>
      </c>
      <c r="B254" s="172" t="s">
        <v>463</v>
      </c>
      <c r="C254" s="188" t="s">
        <v>464</v>
      </c>
      <c r="D254" s="173" t="s">
        <v>454</v>
      </c>
      <c r="E254" s="174">
        <v>1</v>
      </c>
      <c r="F254" s="175"/>
      <c r="G254" s="176">
        <f>ROUND(E254*F254,2)</f>
        <v>0</v>
      </c>
      <c r="H254" s="175"/>
      <c r="I254" s="176">
        <f>ROUND(E254*H254,2)</f>
        <v>0</v>
      </c>
      <c r="J254" s="175"/>
      <c r="K254" s="176">
        <f>ROUND(E254*J254,2)</f>
        <v>0</v>
      </c>
      <c r="L254" s="176">
        <v>21</v>
      </c>
      <c r="M254" s="176">
        <f>G254*(1+L254/100)</f>
        <v>0</v>
      </c>
      <c r="N254" s="176">
        <v>0</v>
      </c>
      <c r="O254" s="176">
        <f>ROUND(E254*N254,2)</f>
        <v>0</v>
      </c>
      <c r="P254" s="176">
        <v>0</v>
      </c>
      <c r="Q254" s="176">
        <f>ROUND(E254*P254,2)</f>
        <v>0</v>
      </c>
      <c r="R254" s="176"/>
      <c r="S254" s="176" t="s">
        <v>127</v>
      </c>
      <c r="T254" s="177" t="s">
        <v>304</v>
      </c>
      <c r="U254" s="161">
        <v>0</v>
      </c>
      <c r="V254" s="161">
        <f>ROUND(E254*U254,2)</f>
        <v>0</v>
      </c>
      <c r="W254" s="161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 t="s">
        <v>455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 x14ac:dyDescent="0.2">
      <c r="A255" s="159"/>
      <c r="B255" s="160"/>
      <c r="C255" s="256" t="s">
        <v>465</v>
      </c>
      <c r="D255" s="257"/>
      <c r="E255" s="257"/>
      <c r="F255" s="257"/>
      <c r="G255" s="257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 t="s">
        <v>175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71">
        <v>109</v>
      </c>
      <c r="B256" s="172" t="s">
        <v>466</v>
      </c>
      <c r="C256" s="188" t="s">
        <v>467</v>
      </c>
      <c r="D256" s="173" t="s">
        <v>454</v>
      </c>
      <c r="E256" s="174">
        <v>3</v>
      </c>
      <c r="F256" s="175"/>
      <c r="G256" s="176">
        <f>ROUND(E256*F256,2)</f>
        <v>0</v>
      </c>
      <c r="H256" s="175"/>
      <c r="I256" s="176">
        <f>ROUND(E256*H256,2)</f>
        <v>0</v>
      </c>
      <c r="J256" s="175"/>
      <c r="K256" s="176">
        <f>ROUND(E256*J256,2)</f>
        <v>0</v>
      </c>
      <c r="L256" s="176">
        <v>21</v>
      </c>
      <c r="M256" s="176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6"/>
      <c r="S256" s="176" t="s">
        <v>127</v>
      </c>
      <c r="T256" s="177" t="s">
        <v>304</v>
      </c>
      <c r="U256" s="161">
        <v>0</v>
      </c>
      <c r="V256" s="161">
        <f>ROUND(E256*U256,2)</f>
        <v>0</v>
      </c>
      <c r="W256" s="161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 t="s">
        <v>455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 x14ac:dyDescent="0.2">
      <c r="A257" s="159"/>
      <c r="B257" s="160"/>
      <c r="C257" s="256" t="s">
        <v>468</v>
      </c>
      <c r="D257" s="257"/>
      <c r="E257" s="257"/>
      <c r="F257" s="257"/>
      <c r="G257" s="257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 t="s">
        <v>175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59"/>
      <c r="B258" s="160"/>
      <c r="C258" s="265" t="s">
        <v>496</v>
      </c>
      <c r="D258" s="266"/>
      <c r="E258" s="266"/>
      <c r="F258" s="266"/>
      <c r="G258" s="266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 t="s">
        <v>175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 x14ac:dyDescent="0.2">
      <c r="A259" s="171">
        <v>110</v>
      </c>
      <c r="B259" s="172" t="s">
        <v>469</v>
      </c>
      <c r="C259" s="188" t="s">
        <v>470</v>
      </c>
      <c r="D259" s="173" t="s">
        <v>454</v>
      </c>
      <c r="E259" s="174">
        <v>1</v>
      </c>
      <c r="F259" s="175"/>
      <c r="G259" s="176">
        <f>ROUND(E259*F259,2)</f>
        <v>0</v>
      </c>
      <c r="H259" s="175"/>
      <c r="I259" s="176">
        <f>ROUND(E259*H259,2)</f>
        <v>0</v>
      </c>
      <c r="J259" s="175"/>
      <c r="K259" s="176">
        <f>ROUND(E259*J259,2)</f>
        <v>0</v>
      </c>
      <c r="L259" s="176">
        <v>21</v>
      </c>
      <c r="M259" s="176">
        <f>G259*(1+L259/100)</f>
        <v>0</v>
      </c>
      <c r="N259" s="176">
        <v>0</v>
      </c>
      <c r="O259" s="176">
        <f>ROUND(E259*N259,2)</f>
        <v>0</v>
      </c>
      <c r="P259" s="176">
        <v>0</v>
      </c>
      <c r="Q259" s="176">
        <f>ROUND(E259*P259,2)</f>
        <v>0</v>
      </c>
      <c r="R259" s="176"/>
      <c r="S259" s="176" t="s">
        <v>127</v>
      </c>
      <c r="T259" s="177" t="s">
        <v>304</v>
      </c>
      <c r="U259" s="161">
        <v>0</v>
      </c>
      <c r="V259" s="161">
        <f>ROUND(E259*U259,2)</f>
        <v>0</v>
      </c>
      <c r="W259" s="161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 t="s">
        <v>455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 x14ac:dyDescent="0.2">
      <c r="A260" s="159"/>
      <c r="B260" s="160"/>
      <c r="C260" s="256" t="s">
        <v>495</v>
      </c>
      <c r="D260" s="257"/>
      <c r="E260" s="257"/>
      <c r="F260" s="257"/>
      <c r="G260" s="257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175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 x14ac:dyDescent="0.2">
      <c r="A261" s="171">
        <v>111</v>
      </c>
      <c r="B261" s="172" t="s">
        <v>471</v>
      </c>
      <c r="C261" s="188" t="s">
        <v>472</v>
      </c>
      <c r="D261" s="173" t="s">
        <v>454</v>
      </c>
      <c r="E261" s="174">
        <v>1</v>
      </c>
      <c r="F261" s="175"/>
      <c r="G261" s="176">
        <f>ROUND(E261*F261,2)</f>
        <v>0</v>
      </c>
      <c r="H261" s="175"/>
      <c r="I261" s="176">
        <f>ROUND(E261*H261,2)</f>
        <v>0</v>
      </c>
      <c r="J261" s="175"/>
      <c r="K261" s="176">
        <f>ROUND(E261*J261,2)</f>
        <v>0</v>
      </c>
      <c r="L261" s="176">
        <v>21</v>
      </c>
      <c r="M261" s="176">
        <f>G261*(1+L261/100)</f>
        <v>0</v>
      </c>
      <c r="N261" s="176">
        <v>0</v>
      </c>
      <c r="O261" s="176">
        <f>ROUND(E261*N261,2)</f>
        <v>0</v>
      </c>
      <c r="P261" s="176">
        <v>0</v>
      </c>
      <c r="Q261" s="176">
        <f>ROUND(E261*P261,2)</f>
        <v>0</v>
      </c>
      <c r="R261" s="176"/>
      <c r="S261" s="176" t="s">
        <v>127</v>
      </c>
      <c r="T261" s="177" t="s">
        <v>304</v>
      </c>
      <c r="U261" s="161">
        <v>0</v>
      </c>
      <c r="V261" s="161">
        <f>ROUND(E261*U261,2)</f>
        <v>0</v>
      </c>
      <c r="W261" s="161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 t="s">
        <v>455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 x14ac:dyDescent="0.2">
      <c r="A262" s="159"/>
      <c r="B262" s="160"/>
      <c r="C262" s="256" t="s">
        <v>494</v>
      </c>
      <c r="D262" s="257"/>
      <c r="E262" s="257"/>
      <c r="F262" s="257"/>
      <c r="G262" s="257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175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 x14ac:dyDescent="0.2">
      <c r="A263" s="171">
        <v>112</v>
      </c>
      <c r="B263" s="172" t="s">
        <v>473</v>
      </c>
      <c r="C263" s="188" t="s">
        <v>474</v>
      </c>
      <c r="D263" s="173" t="s">
        <v>475</v>
      </c>
      <c r="E263" s="174">
        <v>1</v>
      </c>
      <c r="F263" s="175"/>
      <c r="G263" s="176">
        <f>ROUND(E263*F263,2)</f>
        <v>0</v>
      </c>
      <c r="H263" s="175"/>
      <c r="I263" s="176">
        <f>ROUND(E263*H263,2)</f>
        <v>0</v>
      </c>
      <c r="J263" s="175"/>
      <c r="K263" s="176">
        <f>ROUND(E263*J263,2)</f>
        <v>0</v>
      </c>
      <c r="L263" s="176">
        <v>21</v>
      </c>
      <c r="M263" s="176">
        <f>G263*(1+L263/100)</f>
        <v>0</v>
      </c>
      <c r="N263" s="176">
        <v>0</v>
      </c>
      <c r="O263" s="176">
        <f>ROUND(E263*N263,2)</f>
        <v>0</v>
      </c>
      <c r="P263" s="176">
        <v>0</v>
      </c>
      <c r="Q263" s="176">
        <f>ROUND(E263*P263,2)</f>
        <v>0</v>
      </c>
      <c r="R263" s="176"/>
      <c r="S263" s="176" t="s">
        <v>303</v>
      </c>
      <c r="T263" s="177" t="s">
        <v>304</v>
      </c>
      <c r="U263" s="161">
        <v>0</v>
      </c>
      <c r="V263" s="161">
        <f>ROUND(E263*U263,2)</f>
        <v>0</v>
      </c>
      <c r="W263" s="161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 t="s">
        <v>455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 x14ac:dyDescent="0.2">
      <c r="A264" s="159"/>
      <c r="B264" s="160"/>
      <c r="C264" s="256" t="s">
        <v>497</v>
      </c>
      <c r="D264" s="257"/>
      <c r="E264" s="257"/>
      <c r="F264" s="257"/>
      <c r="G264" s="257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 t="s">
        <v>175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71">
        <v>113</v>
      </c>
      <c r="B265" s="172" t="s">
        <v>476</v>
      </c>
      <c r="C265" s="188" t="s">
        <v>477</v>
      </c>
      <c r="D265" s="173" t="s">
        <v>475</v>
      </c>
      <c r="E265" s="174">
        <v>1</v>
      </c>
      <c r="F265" s="175"/>
      <c r="G265" s="176">
        <f>ROUND(E265*F265,2)</f>
        <v>0</v>
      </c>
      <c r="H265" s="175"/>
      <c r="I265" s="176">
        <f>ROUND(E265*H265,2)</f>
        <v>0</v>
      </c>
      <c r="J265" s="175"/>
      <c r="K265" s="176">
        <f>ROUND(E265*J265,2)</f>
        <v>0</v>
      </c>
      <c r="L265" s="176">
        <v>21</v>
      </c>
      <c r="M265" s="176">
        <f>G265*(1+L265/100)</f>
        <v>0</v>
      </c>
      <c r="N265" s="176">
        <v>0</v>
      </c>
      <c r="O265" s="176">
        <f>ROUND(E265*N265,2)</f>
        <v>0</v>
      </c>
      <c r="P265" s="176">
        <v>0</v>
      </c>
      <c r="Q265" s="176">
        <f>ROUND(E265*P265,2)</f>
        <v>0</v>
      </c>
      <c r="R265" s="176"/>
      <c r="S265" s="176" t="s">
        <v>303</v>
      </c>
      <c r="T265" s="177" t="s">
        <v>304</v>
      </c>
      <c r="U265" s="161">
        <v>0</v>
      </c>
      <c r="V265" s="161">
        <f>ROUND(E265*U265,2)</f>
        <v>0</v>
      </c>
      <c r="W265" s="161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 t="s">
        <v>455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 x14ac:dyDescent="0.2">
      <c r="A266" s="159"/>
      <c r="B266" s="160"/>
      <c r="C266" s="256" t="s">
        <v>498</v>
      </c>
      <c r="D266" s="257"/>
      <c r="E266" s="257"/>
      <c r="F266" s="257"/>
      <c r="G266" s="257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175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 x14ac:dyDescent="0.2">
      <c r="A267" s="171">
        <v>114</v>
      </c>
      <c r="B267" s="172" t="s">
        <v>478</v>
      </c>
      <c r="C267" s="188" t="s">
        <v>479</v>
      </c>
      <c r="D267" s="173" t="s">
        <v>475</v>
      </c>
      <c r="E267" s="174">
        <v>1</v>
      </c>
      <c r="F267" s="175"/>
      <c r="G267" s="176">
        <f>ROUND(E267*F267,2)</f>
        <v>0</v>
      </c>
      <c r="H267" s="175"/>
      <c r="I267" s="176">
        <f>ROUND(E267*H267,2)</f>
        <v>0</v>
      </c>
      <c r="J267" s="175"/>
      <c r="K267" s="176">
        <f>ROUND(E267*J267,2)</f>
        <v>0</v>
      </c>
      <c r="L267" s="176">
        <v>21</v>
      </c>
      <c r="M267" s="176">
        <f>G267*(1+L267/100)</f>
        <v>0</v>
      </c>
      <c r="N267" s="176">
        <v>0</v>
      </c>
      <c r="O267" s="176">
        <f>ROUND(E267*N267,2)</f>
        <v>0</v>
      </c>
      <c r="P267" s="176">
        <v>0</v>
      </c>
      <c r="Q267" s="176">
        <f>ROUND(E267*P267,2)</f>
        <v>0</v>
      </c>
      <c r="R267" s="176"/>
      <c r="S267" s="176" t="s">
        <v>303</v>
      </c>
      <c r="T267" s="177" t="s">
        <v>304</v>
      </c>
      <c r="U267" s="161">
        <v>0</v>
      </c>
      <c r="V267" s="161">
        <f>ROUND(E267*U267,2)</f>
        <v>0</v>
      </c>
      <c r="W267" s="161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 t="s">
        <v>455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 x14ac:dyDescent="0.2">
      <c r="A268" s="159"/>
      <c r="B268" s="160"/>
      <c r="C268" s="256" t="s">
        <v>499</v>
      </c>
      <c r="D268" s="257"/>
      <c r="E268" s="257"/>
      <c r="F268" s="257"/>
      <c r="G268" s="257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 t="s">
        <v>175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 x14ac:dyDescent="0.2">
      <c r="A269" s="171">
        <v>115</v>
      </c>
      <c r="B269" s="172" t="s">
        <v>480</v>
      </c>
      <c r="C269" s="188" t="s">
        <v>481</v>
      </c>
      <c r="D269" s="173" t="s">
        <v>475</v>
      </c>
      <c r="E269" s="174">
        <v>1</v>
      </c>
      <c r="F269" s="175"/>
      <c r="G269" s="176">
        <f>ROUND(E269*F269,2)</f>
        <v>0</v>
      </c>
      <c r="H269" s="175"/>
      <c r="I269" s="176">
        <f>ROUND(E269*H269,2)</f>
        <v>0</v>
      </c>
      <c r="J269" s="175"/>
      <c r="K269" s="176">
        <f>ROUND(E269*J269,2)</f>
        <v>0</v>
      </c>
      <c r="L269" s="176">
        <v>21</v>
      </c>
      <c r="M269" s="176">
        <f>G269*(1+L269/100)</f>
        <v>0</v>
      </c>
      <c r="N269" s="176">
        <v>0</v>
      </c>
      <c r="O269" s="176">
        <f>ROUND(E269*N269,2)</f>
        <v>0</v>
      </c>
      <c r="P269" s="176">
        <v>0</v>
      </c>
      <c r="Q269" s="176">
        <f>ROUND(E269*P269,2)</f>
        <v>0</v>
      </c>
      <c r="R269" s="176"/>
      <c r="S269" s="176" t="s">
        <v>303</v>
      </c>
      <c r="T269" s="177" t="s">
        <v>304</v>
      </c>
      <c r="U269" s="161">
        <v>0</v>
      </c>
      <c r="V269" s="161">
        <f>ROUND(E269*U269,2)</f>
        <v>0</v>
      </c>
      <c r="W269" s="161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 t="s">
        <v>455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 x14ac:dyDescent="0.2">
      <c r="A270" s="159"/>
      <c r="B270" s="160"/>
      <c r="C270" s="256" t="s">
        <v>500</v>
      </c>
      <c r="D270" s="257"/>
      <c r="E270" s="257"/>
      <c r="F270" s="257"/>
      <c r="G270" s="257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175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x14ac:dyDescent="0.2">
      <c r="A271" s="165" t="s">
        <v>122</v>
      </c>
      <c r="B271" s="166" t="s">
        <v>96</v>
      </c>
      <c r="C271" s="187" t="s">
        <v>29</v>
      </c>
      <c r="D271" s="167"/>
      <c r="E271" s="168"/>
      <c r="F271" s="169"/>
      <c r="G271" s="169">
        <f>SUMIF(AG272:AG273,"&lt;&gt;NOR",G272:G273)</f>
        <v>0</v>
      </c>
      <c r="H271" s="169"/>
      <c r="I271" s="169">
        <f>SUM(I272:I273)</f>
        <v>0</v>
      </c>
      <c r="J271" s="169"/>
      <c r="K271" s="169">
        <f>SUM(K272:K273)</f>
        <v>0</v>
      </c>
      <c r="L271" s="169"/>
      <c r="M271" s="169">
        <f>SUM(M272:M273)</f>
        <v>0</v>
      </c>
      <c r="N271" s="169"/>
      <c r="O271" s="169">
        <f>SUM(O272:O273)</f>
        <v>0</v>
      </c>
      <c r="P271" s="169"/>
      <c r="Q271" s="169">
        <f>SUM(Q272:Q273)</f>
        <v>0</v>
      </c>
      <c r="R271" s="169"/>
      <c r="S271" s="169"/>
      <c r="T271" s="170"/>
      <c r="U271" s="164"/>
      <c r="V271" s="164">
        <f>SUM(V272:V273)</f>
        <v>0</v>
      </c>
      <c r="W271" s="164"/>
      <c r="AG271" t="s">
        <v>123</v>
      </c>
    </row>
    <row r="272" spans="1:60" outlineLevel="1" x14ac:dyDescent="0.2">
      <c r="A272" s="171">
        <v>116</v>
      </c>
      <c r="B272" s="172" t="s">
        <v>482</v>
      </c>
      <c r="C272" s="188" t="s">
        <v>483</v>
      </c>
      <c r="D272" s="173" t="s">
        <v>454</v>
      </c>
      <c r="E272" s="174">
        <v>1</v>
      </c>
      <c r="F272" s="175"/>
      <c r="G272" s="176">
        <f>ROUND(E272*F272,2)</f>
        <v>0</v>
      </c>
      <c r="H272" s="175"/>
      <c r="I272" s="176">
        <f>ROUND(E272*H272,2)</f>
        <v>0</v>
      </c>
      <c r="J272" s="175"/>
      <c r="K272" s="176">
        <f>ROUND(E272*J272,2)</f>
        <v>0</v>
      </c>
      <c r="L272" s="176">
        <v>21</v>
      </c>
      <c r="M272" s="176">
        <f>G272*(1+L272/100)</f>
        <v>0</v>
      </c>
      <c r="N272" s="176">
        <v>0</v>
      </c>
      <c r="O272" s="176">
        <f>ROUND(E272*N272,2)</f>
        <v>0</v>
      </c>
      <c r="P272" s="176">
        <v>0</v>
      </c>
      <c r="Q272" s="176">
        <f>ROUND(E272*P272,2)</f>
        <v>0</v>
      </c>
      <c r="R272" s="176"/>
      <c r="S272" s="176" t="s">
        <v>127</v>
      </c>
      <c r="T272" s="177" t="s">
        <v>304</v>
      </c>
      <c r="U272" s="161">
        <v>0</v>
      </c>
      <c r="V272" s="161">
        <f>ROUND(E272*U272,2)</f>
        <v>0</v>
      </c>
      <c r="W272" s="161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 t="s">
        <v>484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59"/>
      <c r="B273" s="160"/>
      <c r="C273" s="256" t="s">
        <v>501</v>
      </c>
      <c r="D273" s="257"/>
      <c r="E273" s="257"/>
      <c r="F273" s="257"/>
      <c r="G273" s="257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 t="s">
        <v>175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x14ac:dyDescent="0.2">
      <c r="A274" s="165" t="s">
        <v>122</v>
      </c>
      <c r="B274" s="166" t="s">
        <v>97</v>
      </c>
      <c r="C274" s="187" t="s">
        <v>30</v>
      </c>
      <c r="D274" s="167"/>
      <c r="E274" s="168"/>
      <c r="F274" s="169"/>
      <c r="G274" s="169">
        <f>SUMIF(AG275:AG276,"&lt;&gt;NOR",G275:G276)</f>
        <v>0</v>
      </c>
      <c r="H274" s="169"/>
      <c r="I274" s="169">
        <f>SUM(I275:I276)</f>
        <v>0</v>
      </c>
      <c r="J274" s="169"/>
      <c r="K274" s="169">
        <f>SUM(K275:K276)</f>
        <v>0</v>
      </c>
      <c r="L274" s="169"/>
      <c r="M274" s="169">
        <f>SUM(M275:M276)</f>
        <v>0</v>
      </c>
      <c r="N274" s="169"/>
      <c r="O274" s="169">
        <f>SUM(O275:O276)</f>
        <v>0</v>
      </c>
      <c r="P274" s="169"/>
      <c r="Q274" s="169">
        <f>SUM(Q275:Q276)</f>
        <v>0</v>
      </c>
      <c r="R274" s="169"/>
      <c r="S274" s="169"/>
      <c r="T274" s="170"/>
      <c r="U274" s="164"/>
      <c r="V274" s="164">
        <f>SUM(V275:V276)</f>
        <v>0</v>
      </c>
      <c r="W274" s="164"/>
      <c r="AG274" t="s">
        <v>123</v>
      </c>
    </row>
    <row r="275" spans="1:60" outlineLevel="1" x14ac:dyDescent="0.2">
      <c r="A275" s="171">
        <v>117</v>
      </c>
      <c r="B275" s="172" t="s">
        <v>485</v>
      </c>
      <c r="C275" s="188" t="s">
        <v>486</v>
      </c>
      <c r="D275" s="173" t="s">
        <v>454</v>
      </c>
      <c r="E275" s="174">
        <v>1</v>
      </c>
      <c r="F275" s="175"/>
      <c r="G275" s="176">
        <f>ROUND(E275*F275,2)</f>
        <v>0</v>
      </c>
      <c r="H275" s="175"/>
      <c r="I275" s="176">
        <f>ROUND(E275*H275,2)</f>
        <v>0</v>
      </c>
      <c r="J275" s="175"/>
      <c r="K275" s="176">
        <f>ROUND(E275*J275,2)</f>
        <v>0</v>
      </c>
      <c r="L275" s="176">
        <v>21</v>
      </c>
      <c r="M275" s="176">
        <f>G275*(1+L275/100)</f>
        <v>0</v>
      </c>
      <c r="N275" s="176">
        <v>0</v>
      </c>
      <c r="O275" s="176">
        <f>ROUND(E275*N275,2)</f>
        <v>0</v>
      </c>
      <c r="P275" s="176">
        <v>0</v>
      </c>
      <c r="Q275" s="176">
        <f>ROUND(E275*P275,2)</f>
        <v>0</v>
      </c>
      <c r="R275" s="176"/>
      <c r="S275" s="176" t="s">
        <v>127</v>
      </c>
      <c r="T275" s="177" t="s">
        <v>304</v>
      </c>
      <c r="U275" s="161">
        <v>0</v>
      </c>
      <c r="V275" s="161">
        <f>ROUND(E275*U275,2)</f>
        <v>0</v>
      </c>
      <c r="W275" s="161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 t="s">
        <v>455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 x14ac:dyDescent="0.2">
      <c r="A276" s="159"/>
      <c r="B276" s="160"/>
      <c r="C276" s="256" t="s">
        <v>502</v>
      </c>
      <c r="D276" s="257"/>
      <c r="E276" s="257"/>
      <c r="F276" s="257"/>
      <c r="G276" s="257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 t="s">
        <v>175</v>
      </c>
      <c r="AH276" s="152"/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x14ac:dyDescent="0.2">
      <c r="A277" s="5"/>
      <c r="B277" s="6"/>
      <c r="C277" s="191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AE277">
        <v>15</v>
      </c>
      <c r="AF277">
        <v>21</v>
      </c>
    </row>
    <row r="278" spans="1:60" x14ac:dyDescent="0.2">
      <c r="A278" s="155"/>
      <c r="B278" s="156" t="s">
        <v>31</v>
      </c>
      <c r="C278" s="192"/>
      <c r="D278" s="157"/>
      <c r="E278" s="158"/>
      <c r="F278" s="158"/>
      <c r="G278" s="186">
        <f>G8+G81+G95+G101+G110+G117+G160+G181+G201+G204+G206+G217+G232+G237+G244+G253+G271+G274</f>
        <v>0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AE278">
        <f>SUMIF(L7:L276,AE277,G7:G276)</f>
        <v>0</v>
      </c>
      <c r="AF278">
        <f>SUMIF(L7:L276,AF277,G7:G276)</f>
        <v>0</v>
      </c>
      <c r="AG278" t="s">
        <v>487</v>
      </c>
    </row>
    <row r="279" spans="1:60" x14ac:dyDescent="0.2">
      <c r="A279" s="5"/>
      <c r="B279" s="6"/>
      <c r="C279" s="191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60" x14ac:dyDescent="0.2">
      <c r="A280" s="5"/>
      <c r="B280" s="6"/>
      <c r="C280" s="191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60" x14ac:dyDescent="0.2">
      <c r="A281" s="242" t="s">
        <v>488</v>
      </c>
      <c r="B281" s="242"/>
      <c r="C281" s="243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60" x14ac:dyDescent="0.2">
      <c r="A282" s="244"/>
      <c r="B282" s="245"/>
      <c r="C282" s="246"/>
      <c r="D282" s="245"/>
      <c r="E282" s="245"/>
      <c r="F282" s="245"/>
      <c r="G282" s="24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AG282" t="s">
        <v>489</v>
      </c>
    </row>
    <row r="283" spans="1:60" x14ac:dyDescent="0.2">
      <c r="A283" s="248"/>
      <c r="B283" s="249"/>
      <c r="C283" s="250"/>
      <c r="D283" s="249"/>
      <c r="E283" s="249"/>
      <c r="F283" s="249"/>
      <c r="G283" s="251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60" x14ac:dyDescent="0.2">
      <c r="A284" s="248"/>
      <c r="B284" s="249"/>
      <c r="C284" s="250"/>
      <c r="D284" s="249"/>
      <c r="E284" s="249"/>
      <c r="F284" s="249"/>
      <c r="G284" s="251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60" x14ac:dyDescent="0.2">
      <c r="A285" s="248"/>
      <c r="B285" s="249"/>
      <c r="C285" s="250"/>
      <c r="D285" s="249"/>
      <c r="E285" s="249"/>
      <c r="F285" s="249"/>
      <c r="G285" s="251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60" x14ac:dyDescent="0.2">
      <c r="A286" s="252"/>
      <c r="B286" s="253"/>
      <c r="C286" s="254"/>
      <c r="D286" s="253"/>
      <c r="E286" s="253"/>
      <c r="F286" s="253"/>
      <c r="G286" s="25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60" x14ac:dyDescent="0.2">
      <c r="A287" s="5"/>
      <c r="B287" s="6"/>
      <c r="C287" s="191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60" x14ac:dyDescent="0.2">
      <c r="C288" s="193"/>
      <c r="D288" s="143"/>
      <c r="AG288" t="s">
        <v>490</v>
      </c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  <row r="5000" spans="4:4" x14ac:dyDescent="0.2">
      <c r="D5000" s="143"/>
    </row>
  </sheetData>
  <sheetProtection algorithmName="SHA-512" hashValue="gIFs2NAQPN692e4sobE53Ja2mYACvIr524JqWn19X9fMMlJtCQbiM9oGa2xdxZ7ywG1SxtlmszeiWIi2dpNaCA==" saltValue="z9YAIyL+M1ii3tLsyJ0t5g==" spinCount="100000" sheet="1"/>
  <mergeCells count="50">
    <mergeCell ref="C268:G268"/>
    <mergeCell ref="C270:G270"/>
    <mergeCell ref="C273:G273"/>
    <mergeCell ref="C276:G276"/>
    <mergeCell ref="C257:G257"/>
    <mergeCell ref="C258:G258"/>
    <mergeCell ref="C260:G260"/>
    <mergeCell ref="C262:G262"/>
    <mergeCell ref="C264:G264"/>
    <mergeCell ref="C266:G266"/>
    <mergeCell ref="C203:G203"/>
    <mergeCell ref="C208:G208"/>
    <mergeCell ref="C255:G255"/>
    <mergeCell ref="C213:G213"/>
    <mergeCell ref="C215:G215"/>
    <mergeCell ref="C219:G219"/>
    <mergeCell ref="C223:G223"/>
    <mergeCell ref="C225:G225"/>
    <mergeCell ref="C229:G229"/>
    <mergeCell ref="C239:G239"/>
    <mergeCell ref="C246:G246"/>
    <mergeCell ref="C248:G248"/>
    <mergeCell ref="C250:G250"/>
    <mergeCell ref="C252:G252"/>
    <mergeCell ref="C179:G179"/>
    <mergeCell ref="C185:G185"/>
    <mergeCell ref="C188:G188"/>
    <mergeCell ref="C191:G191"/>
    <mergeCell ref="C197:G197"/>
    <mergeCell ref="A1:G1"/>
    <mergeCell ref="C2:G2"/>
    <mergeCell ref="C3:G3"/>
    <mergeCell ref="C4:G4"/>
    <mergeCell ref="C77:G77"/>
    <mergeCell ref="A281:C281"/>
    <mergeCell ref="A282:G286"/>
    <mergeCell ref="C41:G41"/>
    <mergeCell ref="C51:G51"/>
    <mergeCell ref="C56:G56"/>
    <mergeCell ref="C72:G72"/>
    <mergeCell ref="C140:G140"/>
    <mergeCell ref="C112:G112"/>
    <mergeCell ref="C115:G115"/>
    <mergeCell ref="C128:G128"/>
    <mergeCell ref="C131:G131"/>
    <mergeCell ref="C211:G211"/>
    <mergeCell ref="C146:G146"/>
    <mergeCell ref="C149:G149"/>
    <mergeCell ref="C150:G150"/>
    <mergeCell ref="C153:G1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P1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P1 Pol'!Názvy_tisku</vt:lpstr>
      <vt:lpstr>oadresa</vt:lpstr>
      <vt:lpstr>Stavba!Objednatel</vt:lpstr>
      <vt:lpstr>Stavba!Objekt</vt:lpstr>
      <vt:lpstr>'01 P1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</dc:creator>
  <cp:lastModifiedBy>Martina Hofmanová</cp:lastModifiedBy>
  <cp:lastPrinted>2014-02-28T09:52:57Z</cp:lastPrinted>
  <dcterms:created xsi:type="dcterms:W3CDTF">2009-04-08T07:15:50Z</dcterms:created>
  <dcterms:modified xsi:type="dcterms:W3CDTF">2018-03-12T11:28:12Z</dcterms:modified>
</cp:coreProperties>
</file>