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/>
  <bookViews>
    <workbookView xWindow="390" yWindow="600" windowWidth="16935" windowHeight="8895" activeTab="1"/>
  </bookViews>
  <sheets>
    <sheet name="Rekapitulace stavby" sheetId="1" r:id="rId1"/>
    <sheet name="ZS-TYRSOVA-CS-LIPA - OPRA..." sheetId="2" r:id="rId2"/>
  </sheets>
  <definedNames>
    <definedName name="_xlnm._FilterDatabase" localSheetId="1" hidden="1">'ZS-TYRSOVA-CS-LIPA - OPRA...'!$C$91:$K$268</definedName>
    <definedName name="_xlnm.Print_Area" localSheetId="0">'Rekapitulace stavby'!$D$4:$AO$36,'Rekapitulace stavby'!$C$42:$AQ$56</definedName>
    <definedName name="_xlnm.Print_Area" localSheetId="1">'ZS-TYRSOVA-CS-LIPA - OPRA...'!$C$81:$K$268</definedName>
    <definedName name="_xlnm.Print_Titles" localSheetId="0">'Rekapitulace stavby'!$52:$52</definedName>
    <definedName name="_xlnm.Print_Titles" localSheetId="1">'ZS-TYRSOVA-CS-LIPA - OPRA...'!$91:$91</definedName>
  </definedNames>
  <calcPr calcId="162913"/>
</workbook>
</file>

<file path=xl/sharedStrings.xml><?xml version="1.0" encoding="utf-8"?>
<sst xmlns="http://schemas.openxmlformats.org/spreadsheetml/2006/main" count="2203" uniqueCount="492">
  <si>
    <t>Export Komplet</t>
  </si>
  <si>
    <t/>
  </si>
  <si>
    <t>2.0</t>
  </si>
  <si>
    <t>ZAMOK</t>
  </si>
  <si>
    <t>False</t>
  </si>
  <si>
    <t>{9c1b4fb0-ea19-4388-aff7-764f6dcbeaec}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</si>
  <si>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</si>
  <si>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</si>
  <si>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</si>
  <si>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</si>
  <si>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</si>
  <si>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</si>
  <si>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</si>
  <si>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</si>
  <si>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ZS-TYRSOVA-CS-LIPA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</si>
  <si>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</si>
  <si>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</si>
  <si>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NAD TĚLOCVIČNOU  ZŠ Dr. M. TYRŠE, MÁNESOVA 1526, ČESKÁ LÍPA</t>
  </si>
  <si>
    <t>KSO:</t>
  </si>
  <si>
    <t>CC-CZ:</t>
  </si>
  <si>
    <t>Místo:</t>
  </si>
  <si>
    <t>MÁNESOVA 1526, ČESKÁ LÍPA</t>
  </si>
  <si>
    <t>Datum:</t>
  </si>
  <si>
    <t>10. 12. 2018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</si>
  <si>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</si>
  <si>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</si>
  <si>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</si>
  <si>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</si>
  <si>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</si>
  <si>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</si>
  <si>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</si>
  <si>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</si>
  <si>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</si>
  <si>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</si>
  <si>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</si>
  <si>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</si>
  <si>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 podle projektové dokumentace pro provádění stavby.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</si>
  <si>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</si>
  <si>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</si>
  <si>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</si>
  <si>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</si>
  <si>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</si>
  <si>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</si>
  <si>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</si>
  <si>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</si>
  <si>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</si>
  <si>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</si>
  <si>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</si>
  <si>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</si>
  <si>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</si>
  <si>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</si>
  <si>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</si>
  <si>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</si>
  <si>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</si>
  <si>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</si>
  <si>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</si>
  <si>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</si>
  <si>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</si>
  <si>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</si>
  <si>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</si>
  <si>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</si>
  <si>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</si>
  <si>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</si>
  <si>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</si>
  <si>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</si>
  <si>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</si>
  <si>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</si>
  <si>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</si>
  <si>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</si>
  <si>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</si>
  <si>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</si>
  <si>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</si>
  <si>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</si>
  <si>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</si>
  <si>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</si>
  <si>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</si>
  <si>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</si>
  <si>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</si>
  <si>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</si>
  <si>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</si>
  <si>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</si>
  <si>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</si>
  <si>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</si>
  <si>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</si>
  <si>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</si>
  <si>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</si>
  <si>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</si>
  <si>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</si>
  <si>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</si>
  <si>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</si>
  <si>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</si>
  <si>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</si>
  <si>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</si>
  <si>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</si>
  <si>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</si>
  <si>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</si>
  <si>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</si>
  <si>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</si>
  <si>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</si>
  <si>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</si>
  <si>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</si>
  <si>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</si>
  <si>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</si>
  <si>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</si>
  <si>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</si>
  <si>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</si>
  <si>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</si>
  <si>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</si>
  <si>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</si>
  <si>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</si>
  <si>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</si>
  <si>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</si>
  <si>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</si>
  <si>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</si>
  <si>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</si>
  <si>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</si>
  <si>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</si>
  <si>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</si>
  <si>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</si>
  <si>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</si>
  <si>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</si>
  <si>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</si>
  <si>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</si>
  <si>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622325209</t>
  </si>
  <si>
    <t>Oprava vnější vápenocementové štukové omítky složitosti 1 stěn v rozsahu do 100%</t>
  </si>
  <si>
    <t>m2</t>
  </si>
  <si>
    <t>CS ÚRS 2018 01</t>
  </si>
  <si>
    <t>4</t>
  </si>
  <si>
    <t>-1335081432</t>
  </si>
  <si>
    <t>VV</t>
  </si>
  <si>
    <t>((1,785+4,595+0,48+1,31)*2+3,20+1,00+3,73)*0,20</t>
  </si>
  <si>
    <t>9</t>
  </si>
  <si>
    <t>Ostatní konstrukce a práce, bourání</t>
  </si>
  <si>
    <t>978015391</t>
  </si>
  <si>
    <t>Otlučení (osekání) vnější vápenné nebo vápenocementové omítky stupně členitosti 1 a 2 do 100%</t>
  </si>
  <si>
    <t>-1444938122</t>
  </si>
  <si>
    <t>94</t>
  </si>
  <si>
    <t>Lešení a stavební výtahy</t>
  </si>
  <si>
    <t>3</t>
  </si>
  <si>
    <t>941211111</t>
  </si>
  <si>
    <t>Montáž lešení řadového rámového lehkého zatížení do 200 kg/m2 š do 0,9 m v do 10 m</t>
  </si>
  <si>
    <t>-1722289484</t>
  </si>
  <si>
    <t>(13,77+1,00+11,83+1,00+14,25)*7,00</t>
  </si>
  <si>
    <t>941211211</t>
  </si>
  <si>
    <t>Příplatek k lešení řadovému rámovému lehkému š 0,9 m v do 25 m za první a ZKD den použití</t>
  </si>
  <si>
    <t>189206723</t>
  </si>
  <si>
    <t>292,95*2*30</t>
  </si>
  <si>
    <t>5</t>
  </si>
  <si>
    <t>941211811</t>
  </si>
  <si>
    <t>Demontáž lešení řadového rámového lehkého zatížení do 200 kg/m2 š do 0,9 m v do 10 m</t>
  </si>
  <si>
    <t>1914846998</t>
  </si>
  <si>
    <t>944611111</t>
  </si>
  <si>
    <t>Montáž ochranné plachty z textilie z umělých vláken</t>
  </si>
  <si>
    <t>44462387</t>
  </si>
  <si>
    <t>7</t>
  </si>
  <si>
    <t>944611211</t>
  </si>
  <si>
    <t>Příplatek k ochranné plachtě za první a ZKD den použití</t>
  </si>
  <si>
    <t>-1439229932</t>
  </si>
  <si>
    <t>292,950*2*30</t>
  </si>
  <si>
    <t>8</t>
  </si>
  <si>
    <t>944611811</t>
  </si>
  <si>
    <t>Demontáž ochranné plachty z textilie z umělých vláken</t>
  </si>
  <si>
    <t>-1071735509</t>
  </si>
  <si>
    <t>944711112</t>
  </si>
  <si>
    <t>Montáž záchytné stříšky š do 2 m</t>
  </si>
  <si>
    <t>m</t>
  </si>
  <si>
    <t>561594906</t>
  </si>
  <si>
    <t>(13,77+1,00+11,83+1,00+14,25)</t>
  </si>
  <si>
    <t>10</t>
  </si>
  <si>
    <t>944711212</t>
  </si>
  <si>
    <t>Příplatek k záchytné stříšce š do 2 m za první a ZKD den použití</t>
  </si>
  <si>
    <t>1091616837</t>
  </si>
  <si>
    <t>41,850*2*30</t>
  </si>
  <si>
    <t>11</t>
  </si>
  <si>
    <t>944711812</t>
  </si>
  <si>
    <t>Demontáž záchytné stříšky š do 2 m</t>
  </si>
  <si>
    <t>-2134149075</t>
  </si>
  <si>
    <t>997</t>
  </si>
  <si>
    <t>Přesun sutě</t>
  </si>
  <si>
    <t>12</t>
  </si>
  <si>
    <t>997013152</t>
  </si>
  <si>
    <t>Vnitrostaveništní doprava suti a vybouraných hmot pro budovy v do 9 m s omezením mechanizace</t>
  </si>
  <si>
    <t>t</t>
  </si>
  <si>
    <t>274269197</t>
  </si>
  <si>
    <t>13</t>
  </si>
  <si>
    <t>997013501</t>
  </si>
  <si>
    <t>Odvoz suti a vybouraných hmot na skládku nebo meziskládku do 1 km se složením</t>
  </si>
  <si>
    <t>-808994855</t>
  </si>
  <si>
    <t>14</t>
  </si>
  <si>
    <t>997013509</t>
  </si>
  <si>
    <t>Příplatek k odvozu suti a vybouraných hmot na skládku ZKD 1 km přes 1 km</t>
  </si>
  <si>
    <t>989011101</t>
  </si>
  <si>
    <t>4,455*19</t>
  </si>
  <si>
    <t>997013811</t>
  </si>
  <si>
    <t>Poplatek za uložení na skládce (skládkovné) stavebního odpadu dřevěného kód odpadu 170 201</t>
  </si>
  <si>
    <t>1741667976</t>
  </si>
  <si>
    <t>"tesařské"1,084</t>
  </si>
  <si>
    <t>16</t>
  </si>
  <si>
    <t>997013814</t>
  </si>
  <si>
    <t>Poplatek za uložení na skládce (skládkovné) stavebního odpadu izolací kód odpadu 170 604</t>
  </si>
  <si>
    <t>2119094686</t>
  </si>
  <si>
    <t>"asfalt. krytina"2,531</t>
  </si>
  <si>
    <t>17</t>
  </si>
  <si>
    <t>997013831</t>
  </si>
  <si>
    <t>Poplatek za uložení na skládce (skládkovné) stavebního odpadu směsného kód odpadu 170 904</t>
  </si>
  <si>
    <t>838617830</t>
  </si>
  <si>
    <t>"stavební"0,286</t>
  </si>
  <si>
    <t>"klempířské"0,553</t>
  </si>
  <si>
    <t>Součet</t>
  </si>
  <si>
    <t>998</t>
  </si>
  <si>
    <t>Přesun hmot</t>
  </si>
  <si>
    <t>18</t>
  </si>
  <si>
    <t>998017002</t>
  </si>
  <si>
    <t>Přesun hmot s omezením mechanizace pro budovy v do 12 m</t>
  </si>
  <si>
    <t>119407655</t>
  </si>
  <si>
    <t>PSV</t>
  </si>
  <si>
    <t>Práce a dodávky PSV</t>
  </si>
  <si>
    <t>741</t>
  </si>
  <si>
    <t>Elektroinstalace - silnoproud</t>
  </si>
  <si>
    <t>19</t>
  </si>
  <si>
    <t>741420001a</t>
  </si>
  <si>
    <t>Demontáž a zpětná montáž hromosvodů včetně použití nových prvků (úchyty, lana,svorky atd)</t>
  </si>
  <si>
    <t>kpl</t>
  </si>
  <si>
    <t>-1063645502</t>
  </si>
  <si>
    <t>20</t>
  </si>
  <si>
    <t>741820</t>
  </si>
  <si>
    <t>Revize hromosvodů</t>
  </si>
  <si>
    <t>kus</t>
  </si>
  <si>
    <t>2006803434</t>
  </si>
  <si>
    <t>762</t>
  </si>
  <si>
    <t>Konstrukce tesařské</t>
  </si>
  <si>
    <t>762083122</t>
  </si>
  <si>
    <t>Impregnace řeziva proti dřevokaznému hmyzu, houbám a plísním máčením třída ohrožení 3 a 4</t>
  </si>
  <si>
    <t>m3</t>
  </si>
  <si>
    <t>-1031451735</t>
  </si>
  <si>
    <t>1,041+2,891+0,72</t>
  </si>
  <si>
    <t>22</t>
  </si>
  <si>
    <t>762331921</t>
  </si>
  <si>
    <t>Vyřezání části střešní vazby průřezové plochy řeziva do 224 cm2 délky do 3 m</t>
  </si>
  <si>
    <t>-825684785</t>
  </si>
  <si>
    <t>"odhad"40</t>
  </si>
  <si>
    <t>23</t>
  </si>
  <si>
    <t>762332922</t>
  </si>
  <si>
    <t>Doplnění části střešní vazby z hranolů průřezové plochy do 224 cm2 včetně materiálu</t>
  </si>
  <si>
    <t>706141406</t>
  </si>
  <si>
    <t xml:space="preserve">"odhad"40 </t>
  </si>
  <si>
    <t>24</t>
  </si>
  <si>
    <t>762341210</t>
  </si>
  <si>
    <t>Montáž bednění střech rovných a šikmých sklonu do 60° z hrubých prken na sraz</t>
  </si>
  <si>
    <t>-857138464</t>
  </si>
  <si>
    <t>"odměřeno"(13,77+7,95)/2*6,730*2</t>
  </si>
  <si>
    <t>(6,00+1,95)/2*5,605*2</t>
  </si>
  <si>
    <t>(3,20+1,00+3,73)*5,50/2+11,83*8,50/2</t>
  </si>
  <si>
    <t>Mezisoučet</t>
  </si>
  <si>
    <t>"odhad poškození 15%"262,821*0,15</t>
  </si>
  <si>
    <t>25</t>
  </si>
  <si>
    <t>M</t>
  </si>
  <si>
    <t>60511011</t>
  </si>
  <si>
    <t>řezivo jehličnaté deskové neopracované střed jakost I</t>
  </si>
  <si>
    <t>32</t>
  </si>
  <si>
    <t>1400686366</t>
  </si>
  <si>
    <t>39,423*0,024*1,10</t>
  </si>
  <si>
    <t>26</t>
  </si>
  <si>
    <t>762341811</t>
  </si>
  <si>
    <t>Demontáž bednění střech z prken</t>
  </si>
  <si>
    <t>1492505420</t>
  </si>
  <si>
    <t>27</t>
  </si>
  <si>
    <t>762342214</t>
  </si>
  <si>
    <t>Montáž laťování na střechách jednoduchých sklonu do 60° osové vzdálenosti do 360 mm</t>
  </si>
  <si>
    <t>1865077464</t>
  </si>
  <si>
    <t>262,821</t>
  </si>
  <si>
    <t>28</t>
  </si>
  <si>
    <t>60514112</t>
  </si>
  <si>
    <t>latě střešní surové řezivo jehličnaté dl 4m</t>
  </si>
  <si>
    <t>-1265870232</t>
  </si>
  <si>
    <t>262,821*4*0,05*0,05*1,10</t>
  </si>
  <si>
    <t>29</t>
  </si>
  <si>
    <t>762342441</t>
  </si>
  <si>
    <t>Montáž lišt trojúhelníkových nebo kontralatí na střechách sklonu do 60°</t>
  </si>
  <si>
    <t>644293042</t>
  </si>
  <si>
    <t>"kontralatě"6,73*10*2+5,605*3*2+(4,40+3,30+2,20)*4+(1,40+2,20+3,60+4,80)*2+(1,00+2,00+3,00+4,00+5,00)*2</t>
  </si>
  <si>
    <t>30</t>
  </si>
  <si>
    <t>1161280575</t>
  </si>
  <si>
    <t>261,830*0,05*0,05*1,10</t>
  </si>
  <si>
    <t>31</t>
  </si>
  <si>
    <t>762395000</t>
  </si>
  <si>
    <t>Spojovací prostředky pro montáž krovu, bednění, laťování, světlíky, klíny</t>
  </si>
  <si>
    <t>1099426208</t>
  </si>
  <si>
    <t>998762202</t>
  </si>
  <si>
    <t>Přesun hmot procentní pro kce tesařské v objektech v do 12 m</t>
  </si>
  <si>
    <t>%</t>
  </si>
  <si>
    <t>-694560321</t>
  </si>
  <si>
    <t>764</t>
  </si>
  <si>
    <t>Konstrukce klempířské</t>
  </si>
  <si>
    <t>33</t>
  </si>
  <si>
    <t>764001</t>
  </si>
  <si>
    <t>D+M Plastová anténní tvarovka pro skládanou krytinu v provedení podle tabulky klempířských prvků</t>
  </si>
  <si>
    <t>ks</t>
  </si>
  <si>
    <t>1203238923</t>
  </si>
  <si>
    <t>"ozn.K10"2</t>
  </si>
  <si>
    <t>34</t>
  </si>
  <si>
    <t>764001821a</t>
  </si>
  <si>
    <t>Demontáž  vyplechování žlabů krytiny ze svitků nebo tabulí do suti</t>
  </si>
  <si>
    <t>889222592</t>
  </si>
  <si>
    <t>"ozn.K04"23,00*(1,60+0,135)</t>
  </si>
  <si>
    <t>"ozn.K11"1,30*(3,30+0,135)</t>
  </si>
  <si>
    <t>35</t>
  </si>
  <si>
    <t>764002812</t>
  </si>
  <si>
    <t>Demontáž okapového plechu do suti v krytině skládané</t>
  </si>
  <si>
    <t>-1472770049</t>
  </si>
  <si>
    <t>"ozn.K03"40,50</t>
  </si>
  <si>
    <t>"ozn.K05"20,50</t>
  </si>
  <si>
    <t>36</t>
  </si>
  <si>
    <t>764002821</t>
  </si>
  <si>
    <t>Demontáž střešního výlezu do suti</t>
  </si>
  <si>
    <t>1511331028</t>
  </si>
  <si>
    <t>"ozn.K08"1</t>
  </si>
  <si>
    <t>37</t>
  </si>
  <si>
    <t>764002871</t>
  </si>
  <si>
    <t>Demontáž lemování zdí do suti</t>
  </si>
  <si>
    <t>-187064141</t>
  </si>
  <si>
    <t>"ozn.K07"3,80</t>
  </si>
  <si>
    <t>38</t>
  </si>
  <si>
    <t>764004801</t>
  </si>
  <si>
    <t>Demontáž podokapního žlabu do suti</t>
  </si>
  <si>
    <t>-1855829253</t>
  </si>
  <si>
    <t>"ozn.K01"41,20</t>
  </si>
  <si>
    <t>39</t>
  </si>
  <si>
    <t>764004861</t>
  </si>
  <si>
    <t>Demontáž svodu do suti</t>
  </si>
  <si>
    <t>-1823778948</t>
  </si>
  <si>
    <t>"ozn.K02"15,00</t>
  </si>
  <si>
    <t>40</t>
  </si>
  <si>
    <t>764111643a</t>
  </si>
  <si>
    <t>Vyplechování žlabu střechy  rovné drážkováním ze svitků z  plechu s povrchovou úpravou rš 670 mm sklonu do 60°  v provedení podle tabulky klempířských prvků</t>
  </si>
  <si>
    <t>1722051453</t>
  </si>
  <si>
    <t>41</t>
  </si>
  <si>
    <t>764203152</t>
  </si>
  <si>
    <t>Montáž střešního výlezu pro krytinu skládanou nebo plechovou  v provedení podle tabulky klempířských prvků</t>
  </si>
  <si>
    <t>-1133859104</t>
  </si>
  <si>
    <t>"ozn K08"1</t>
  </si>
  <si>
    <t>42</t>
  </si>
  <si>
    <t>5107042411</t>
  </si>
  <si>
    <t>Střešní výlez  600x600mm,  v provedení podle tabulky klempířských prvků</t>
  </si>
  <si>
    <t>-802772871</t>
  </si>
  <si>
    <t>43</t>
  </si>
  <si>
    <t>764203156a</t>
  </si>
  <si>
    <t>D+Montáž sněhového zachytávače pro krytiny průběžného dvoutrubkového v provedení podle tabulky klempířských prvků</t>
  </si>
  <si>
    <t>1538491435</t>
  </si>
  <si>
    <t>"ozn.K06"40</t>
  </si>
  <si>
    <t>44</t>
  </si>
  <si>
    <t>764212662</t>
  </si>
  <si>
    <t>Oplechování rovné okapové hrany z plechů s povrchovou úpravou do rš 200 mm  v provedení podle tabulky klempířských prvků</t>
  </si>
  <si>
    <t>1329442743</t>
  </si>
  <si>
    <t>"ozn. K03"40,50</t>
  </si>
  <si>
    <t>"ozn. K05"20,50</t>
  </si>
  <si>
    <t>45</t>
  </si>
  <si>
    <t>764311619a</t>
  </si>
  <si>
    <t>Lemování rovných zdí střech s krytinou skládanou z Pz s povrchovou úpravou rš 1000+135 mm v provedení podle tabulky klempířských prvků</t>
  </si>
  <si>
    <t>885573478</t>
  </si>
  <si>
    <t>46</t>
  </si>
  <si>
    <t>764541407</t>
  </si>
  <si>
    <t>Žlab podokapní půlkruhový z TiZn předzvětralého plechu rš 400 mm v provedení podle tabulky klempířských prvků</t>
  </si>
  <si>
    <t>504174623</t>
  </si>
  <si>
    <t>"ozn. Ko1"41,2</t>
  </si>
  <si>
    <t>47</t>
  </si>
  <si>
    <t>764541449a</t>
  </si>
  <si>
    <t>Kotlík oválný (trychtýřový) pro podokapní žlaby z TiZn předzvětralého plechu 400/250 mm v provedení podle tabulky klempířských prvků</t>
  </si>
  <si>
    <t>351052668</t>
  </si>
  <si>
    <t>"ozn. Ko1"2</t>
  </si>
  <si>
    <t>48</t>
  </si>
  <si>
    <t>764548424</t>
  </si>
  <si>
    <t>Svody kruhové včetně objímek, kolen, odskoků z TiZn předzvětralého plechu průměru 120 mm v provedení podle tabulky klempířských prvků</t>
  </si>
  <si>
    <t>-1189070632</t>
  </si>
  <si>
    <t>765</t>
  </si>
  <si>
    <t>Krytina skládaná</t>
  </si>
  <si>
    <t>49</t>
  </si>
  <si>
    <t>765111203</t>
  </si>
  <si>
    <t>Montáž krytiny keramické okapní jednoduchá větrací mřížka</t>
  </si>
  <si>
    <t>-1533790436</t>
  </si>
  <si>
    <t>(4,595+0,48+1,785+14,25)*2+11,83+3,20+1,31*2+1,10+3,73</t>
  </si>
  <si>
    <t>50</t>
  </si>
  <si>
    <t>59660202</t>
  </si>
  <si>
    <t>mřížka ochranná větrací jednoduchá š 55mm</t>
  </si>
  <si>
    <t>285801167</t>
  </si>
  <si>
    <t>64,700*1,10</t>
  </si>
  <si>
    <t>51</t>
  </si>
  <si>
    <t>765133001</t>
  </si>
  <si>
    <t>Krytina vláknocementová sklonu do 30° skládaná ze šablon s povrchem hladkým</t>
  </si>
  <si>
    <t>-701099571</t>
  </si>
  <si>
    <t>52</t>
  </si>
  <si>
    <t>765133011</t>
  </si>
  <si>
    <t>Okapová hrana vláknocementové krytiny jednoduché krytí ze šablon povrchem hladkým</t>
  </si>
  <si>
    <t>-537242499</t>
  </si>
  <si>
    <t>53</t>
  </si>
  <si>
    <t>765133025</t>
  </si>
  <si>
    <t>Nároží vláknocementové krytiny dvojité ze šablon povrchem hladkým</t>
  </si>
  <si>
    <t>-2116107292</t>
  </si>
  <si>
    <t>8,50*2+5,00*2</t>
  </si>
  <si>
    <t>54</t>
  </si>
  <si>
    <t>765133035</t>
  </si>
  <si>
    <t>Hřeben vláknocementové krytiny z hřebenáčů s větracím pásem</t>
  </si>
  <si>
    <t>-245321592</t>
  </si>
  <si>
    <t>10,375</t>
  </si>
  <si>
    <t>55</t>
  </si>
  <si>
    <t>765151801</t>
  </si>
  <si>
    <t>Demontáž krytiny bitumenové ze šindelů do suti</t>
  </si>
  <si>
    <t>1335996993</t>
  </si>
  <si>
    <t>56</t>
  </si>
  <si>
    <t>765151805</t>
  </si>
  <si>
    <t>Demontáž hřebene nebo nároží krytiny bitumenové ze šindelů do suti</t>
  </si>
  <si>
    <t>1451386140</t>
  </si>
  <si>
    <t>10,375+8,50*2+5,00*2</t>
  </si>
  <si>
    <t>57</t>
  </si>
  <si>
    <t>765191013</t>
  </si>
  <si>
    <t>Montáž pojistné hydroizolační fólie kladené přes 20° volně na bednění nebo tepelnou izolaci</t>
  </si>
  <si>
    <t>1574435071</t>
  </si>
  <si>
    <t>"přípočet pod žlaby a lemování"44,371</t>
  </si>
  <si>
    <t>58</t>
  </si>
  <si>
    <t>28329221</t>
  </si>
  <si>
    <t>fólie parotěsná zábrana, délka role 50 m, šířka  1,50 m</t>
  </si>
  <si>
    <t>-1928812744</t>
  </si>
  <si>
    <t>307,192*1,10</t>
  </si>
  <si>
    <t>59</t>
  </si>
  <si>
    <t>765191901</t>
  </si>
  <si>
    <t>Demontáž pojistné hydroizolační fólie kladené ve sklonu do 30°</t>
  </si>
  <si>
    <t>689974120</t>
  </si>
  <si>
    <t>60</t>
  </si>
  <si>
    <t>998765202</t>
  </si>
  <si>
    <t>Přesun hmot procentní pro krytiny skládané v objektech v do 12 m</t>
  </si>
  <si>
    <t>414906362</t>
  </si>
  <si>
    <t>783</t>
  </si>
  <si>
    <t>Dokončovací práce - nátěry</t>
  </si>
  <si>
    <t>61</t>
  </si>
  <si>
    <t>783201403</t>
  </si>
  <si>
    <t>Oprášení tesařských konstrukcí před provedením nátěru</t>
  </si>
  <si>
    <t>530420592</t>
  </si>
  <si>
    <t>"původní konstrukce odhad"400</t>
  </si>
  <si>
    <t>62</t>
  </si>
  <si>
    <t>783213121</t>
  </si>
  <si>
    <t>Napouštěcí dvojnásobný syntetický biocidní nátěr tesařských konstrukcí zabudovaných do konstrukce</t>
  </si>
  <si>
    <t>442844770</t>
  </si>
  <si>
    <t>VRN</t>
  </si>
  <si>
    <t>Vedlejší rozpočtové náklady</t>
  </si>
  <si>
    <t>VRN1</t>
  </si>
  <si>
    <t>Průzkumné, geodetické a projektové práce</t>
  </si>
  <si>
    <t>63</t>
  </si>
  <si>
    <t>013254000</t>
  </si>
  <si>
    <t>Dokumentace skutečného provedení stavby podle čl. 2.5.1 SoD</t>
  </si>
  <si>
    <t>1024</t>
  </si>
  <si>
    <t>158176894</t>
  </si>
  <si>
    <t>VRN3</t>
  </si>
  <si>
    <t>Zařízení staveniště</t>
  </si>
  <si>
    <t>64</t>
  </si>
  <si>
    <t>030001000</t>
  </si>
  <si>
    <t>Zařízení staveniště podle čl. 2.5.2 SoD</t>
  </si>
  <si>
    <t>-1539883112</t>
  </si>
  <si>
    <t>"vybudování, provoz, odstranění podle čl. 2.5.2 SoD"1</t>
  </si>
  <si>
    <t>VRN4</t>
  </si>
  <si>
    <t>Inženýrská činnost</t>
  </si>
  <si>
    <t>65</t>
  </si>
  <si>
    <t>043103000</t>
  </si>
  <si>
    <t>Revize a zkoušky podle čl.2.5.3 SoD</t>
  </si>
  <si>
    <t>-1819708278</t>
  </si>
  <si>
    <t>66</t>
  </si>
  <si>
    <t>045203000</t>
  </si>
  <si>
    <t>Kompletační činnost podle čl. 2.5.4. SoD</t>
  </si>
  <si>
    <t>2066870331</t>
  </si>
  <si>
    <t>67</t>
  </si>
  <si>
    <t>045303000</t>
  </si>
  <si>
    <t>Koordinační činnost podle čl. 2.5.5. SoD</t>
  </si>
  <si>
    <t>-174869057</t>
  </si>
  <si>
    <t>VRN5</t>
  </si>
  <si>
    <t>Finanční náklady</t>
  </si>
  <si>
    <t>68</t>
  </si>
  <si>
    <t>051303000</t>
  </si>
  <si>
    <t>Pojištění stavby podle čl. 2.5.6 SoD</t>
  </si>
  <si>
    <t>-1505842976</t>
  </si>
  <si>
    <t>"podle čl.2.5.6 SoD"1</t>
  </si>
  <si>
    <t>VRN7</t>
  </si>
  <si>
    <t>Provozní vlivy</t>
  </si>
  <si>
    <t>69</t>
  </si>
  <si>
    <t>070001000</t>
  </si>
  <si>
    <t>Provozní vlivy a územní vlivy podle čl. 2.5.7. SoD</t>
  </si>
  <si>
    <t>1462095869</t>
  </si>
  <si>
    <t>"podle čl. 2.5.7 SoD"1</t>
  </si>
  <si>
    <t>VRN9</t>
  </si>
  <si>
    <t>Ostatní náklady</t>
  </si>
  <si>
    <t>70</t>
  </si>
  <si>
    <t>091504000</t>
  </si>
  <si>
    <t>Náklady na fotodokumentaci provádění díla podle čl. 2.5.8. SoD</t>
  </si>
  <si>
    <t>1858474640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</si>
</sst>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0"/>
      <c r="AQ5" s="20"/>
      <c r="AR5" s="18"/>
      <c r="BE5" s="229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0"/>
      <c r="AQ6" s="20"/>
      <c r="AR6" s="18"/>
      <c r="BE6" s="230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30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30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0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30"/>
      <c r="BS10" s="15" t="s">
        <v>6</v>
      </c>
    </row>
    <row r="11" spans="2:7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30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0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30"/>
      <c r="BS13" s="15" t="s">
        <v>6</v>
      </c>
    </row>
    <row r="14" spans="2:71" ht="12">
      <c r="B14" s="19"/>
      <c r="C14" s="20"/>
      <c r="D14" s="20"/>
      <c r="E14" s="253" t="s">
        <v>29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30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0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30"/>
      <c r="BS16" s="15" t="s">
        <v>4</v>
      </c>
    </row>
    <row r="17" spans="2:7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30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0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30"/>
      <c r="BS19" s="15" t="s">
        <v>6</v>
      </c>
    </row>
    <row r="20" spans="2:71" ht="18.4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30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0"/>
    </row>
    <row r="22" spans="2:57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0"/>
    </row>
    <row r="23" spans="2:57" ht="45" customHeight="1">
      <c r="B23" s="19"/>
      <c r="C23" s="20"/>
      <c r="D23" s="20"/>
      <c r="E23" s="255" t="s">
        <v>36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0"/>
      <c r="AP23" s="20"/>
      <c r="AQ23" s="20"/>
      <c r="AR23" s="18"/>
      <c r="BE23" s="230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0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0"/>
    </row>
    <row r="26" spans="2:57" s="1" customFormat="1" ht="25.9" customHeight="1"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ROUND(AG54,2)</f>
        <v>0</v>
      </c>
      <c r="AL26" s="232"/>
      <c r="AM26" s="232"/>
      <c r="AN26" s="232"/>
      <c r="AO26" s="232"/>
      <c r="AP26" s="33"/>
      <c r="AQ26" s="33"/>
      <c r="AR26" s="36"/>
      <c r="BE26" s="230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0"/>
    </row>
    <row r="28" spans="2:57" s="1" customFormat="1" ht="1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6" t="s">
        <v>38</v>
      </c>
      <c r="M28" s="256"/>
      <c r="N28" s="256"/>
      <c r="O28" s="256"/>
      <c r="P28" s="256"/>
      <c r="Q28" s="33"/>
      <c r="R28" s="33"/>
      <c r="S28" s="33"/>
      <c r="T28" s="33"/>
      <c r="U28" s="33"/>
      <c r="V28" s="33"/>
      <c r="W28" s="256" t="s">
        <v>39</v>
      </c>
      <c r="X28" s="256"/>
      <c r="Y28" s="256"/>
      <c r="Z28" s="256"/>
      <c r="AA28" s="256"/>
      <c r="AB28" s="256"/>
      <c r="AC28" s="256"/>
      <c r="AD28" s="256"/>
      <c r="AE28" s="256"/>
      <c r="AF28" s="33"/>
      <c r="AG28" s="33"/>
      <c r="AH28" s="33"/>
      <c r="AI28" s="33"/>
      <c r="AJ28" s="33"/>
      <c r="AK28" s="256" t="s">
        <v>40</v>
      </c>
      <c r="AL28" s="256"/>
      <c r="AM28" s="256"/>
      <c r="AN28" s="256"/>
      <c r="AO28" s="256"/>
      <c r="AP28" s="33"/>
      <c r="AQ28" s="33"/>
      <c r="AR28" s="36"/>
      <c r="BE28" s="230"/>
    </row>
    <row r="29" spans="2:57" s="2" customFormat="1" ht="14.45" customHeight="1">
      <c r="B29" s="37"/>
      <c r="C29" s="38"/>
      <c r="D29" s="27" t="s">
        <v>41</v>
      </c>
      <c r="E29" s="38"/>
      <c r="F29" s="27" t="s">
        <v>42</v>
      </c>
      <c r="G29" s="38"/>
      <c r="H29" s="38"/>
      <c r="I29" s="38"/>
      <c r="J29" s="38"/>
      <c r="K29" s="38"/>
      <c r="L29" s="257">
        <v>0.21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3">
        <f>ROUND(AZ54,2)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3">
        <f>ROUND(AV54,2)</f>
        <v>0</v>
      </c>
      <c r="AL29" s="234"/>
      <c r="AM29" s="234"/>
      <c r="AN29" s="234"/>
      <c r="AO29" s="234"/>
      <c r="AP29" s="38"/>
      <c r="AQ29" s="38"/>
      <c r="AR29" s="39"/>
      <c r="BE29" s="230"/>
    </row>
    <row r="30" spans="2:57" s="2" customFormat="1" ht="14.45" customHeight="1">
      <c r="B30" s="37"/>
      <c r="C30" s="38"/>
      <c r="D30" s="38"/>
      <c r="E30" s="38"/>
      <c r="F30" s="27" t="s">
        <v>43</v>
      </c>
      <c r="G30" s="38"/>
      <c r="H30" s="38"/>
      <c r="I30" s="38"/>
      <c r="J30" s="38"/>
      <c r="K30" s="38"/>
      <c r="L30" s="257">
        <v>0.15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3">
        <f>ROUND(BA54,2)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3">
        <f>ROUND(AW54,2)</f>
        <v>0</v>
      </c>
      <c r="AL30" s="234"/>
      <c r="AM30" s="234"/>
      <c r="AN30" s="234"/>
      <c r="AO30" s="234"/>
      <c r="AP30" s="38"/>
      <c r="AQ30" s="38"/>
      <c r="AR30" s="39"/>
      <c r="BE30" s="230"/>
    </row>
    <row r="31" spans="2:57" s="2" customFormat="1" ht="14.45" customHeight="1" hidden="1">
      <c r="B31" s="37"/>
      <c r="C31" s="38"/>
      <c r="D31" s="38"/>
      <c r="E31" s="38"/>
      <c r="F31" s="27" t="s">
        <v>44</v>
      </c>
      <c r="G31" s="38"/>
      <c r="H31" s="38"/>
      <c r="I31" s="38"/>
      <c r="J31" s="38"/>
      <c r="K31" s="38"/>
      <c r="L31" s="257">
        <v>0.21</v>
      </c>
      <c r="M31" s="234"/>
      <c r="N31" s="234"/>
      <c r="O31" s="234"/>
      <c r="P31" s="234"/>
      <c r="Q31" s="38"/>
      <c r="R31" s="38"/>
      <c r="S31" s="38"/>
      <c r="T31" s="38"/>
      <c r="U31" s="38"/>
      <c r="V31" s="38"/>
      <c r="W31" s="233">
        <f>ROUND(BB54,2)</f>
        <v>0</v>
      </c>
      <c r="X31" s="234"/>
      <c r="Y31" s="234"/>
      <c r="Z31" s="234"/>
      <c r="AA31" s="234"/>
      <c r="AB31" s="234"/>
      <c r="AC31" s="234"/>
      <c r="AD31" s="234"/>
      <c r="AE31" s="234"/>
      <c r="AF31" s="38"/>
      <c r="AG31" s="38"/>
      <c r="AH31" s="38"/>
      <c r="AI31" s="38"/>
      <c r="AJ31" s="38"/>
      <c r="AK31" s="233">
        <v>0</v>
      </c>
      <c r="AL31" s="234"/>
      <c r="AM31" s="234"/>
      <c r="AN31" s="234"/>
      <c r="AO31" s="234"/>
      <c r="AP31" s="38"/>
      <c r="AQ31" s="38"/>
      <c r="AR31" s="39"/>
      <c r="BE31" s="230"/>
    </row>
    <row r="32" spans="2:57" s="2" customFormat="1" ht="14.45" customHeight="1" hidden="1">
      <c r="B32" s="37"/>
      <c r="C32" s="38"/>
      <c r="D32" s="38"/>
      <c r="E32" s="38"/>
      <c r="F32" s="27" t="s">
        <v>45</v>
      </c>
      <c r="G32" s="38"/>
      <c r="H32" s="38"/>
      <c r="I32" s="38"/>
      <c r="J32" s="38"/>
      <c r="K32" s="38"/>
      <c r="L32" s="257">
        <v>0.15</v>
      </c>
      <c r="M32" s="234"/>
      <c r="N32" s="234"/>
      <c r="O32" s="234"/>
      <c r="P32" s="234"/>
      <c r="Q32" s="38"/>
      <c r="R32" s="38"/>
      <c r="S32" s="38"/>
      <c r="T32" s="38"/>
      <c r="U32" s="38"/>
      <c r="V32" s="38"/>
      <c r="W32" s="233">
        <f>ROUND(BC54,2)</f>
        <v>0</v>
      </c>
      <c r="X32" s="234"/>
      <c r="Y32" s="234"/>
      <c r="Z32" s="234"/>
      <c r="AA32" s="234"/>
      <c r="AB32" s="234"/>
      <c r="AC32" s="234"/>
      <c r="AD32" s="234"/>
      <c r="AE32" s="234"/>
      <c r="AF32" s="38"/>
      <c r="AG32" s="38"/>
      <c r="AH32" s="38"/>
      <c r="AI32" s="38"/>
      <c r="AJ32" s="38"/>
      <c r="AK32" s="233">
        <v>0</v>
      </c>
      <c r="AL32" s="234"/>
      <c r="AM32" s="234"/>
      <c r="AN32" s="234"/>
      <c r="AO32" s="234"/>
      <c r="AP32" s="38"/>
      <c r="AQ32" s="38"/>
      <c r="AR32" s="39"/>
      <c r="BE32" s="230"/>
    </row>
    <row r="33" spans="2:57" s="2" customFormat="1" ht="14.45" customHeight="1" hidden="1">
      <c r="B33" s="37"/>
      <c r="C33" s="38"/>
      <c r="D33" s="38"/>
      <c r="E33" s="38"/>
      <c r="F33" s="27" t="s">
        <v>46</v>
      </c>
      <c r="G33" s="38"/>
      <c r="H33" s="38"/>
      <c r="I33" s="38"/>
      <c r="J33" s="38"/>
      <c r="K33" s="38"/>
      <c r="L33" s="257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3">
        <f>ROUND(BD54,2)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3">
        <v>0</v>
      </c>
      <c r="AL33" s="234"/>
      <c r="AM33" s="234"/>
      <c r="AN33" s="234"/>
      <c r="AO33" s="234"/>
      <c r="AP33" s="38"/>
      <c r="AQ33" s="38"/>
      <c r="AR33" s="39"/>
      <c r="BE33" s="230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0"/>
    </row>
    <row r="35" spans="2:44" s="1" customFormat="1" ht="25.9" customHeight="1"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68" t="s">
        <v>49</v>
      </c>
      <c r="Y35" s="236"/>
      <c r="Z35" s="236"/>
      <c r="AA35" s="236"/>
      <c r="AB35" s="236"/>
      <c r="AC35" s="42"/>
      <c r="AD35" s="42"/>
      <c r="AE35" s="42"/>
      <c r="AF35" s="42"/>
      <c r="AG35" s="42"/>
      <c r="AH35" s="42"/>
      <c r="AI35" s="42"/>
      <c r="AJ35" s="42"/>
      <c r="AK35" s="235">
        <f>SUM(AK26:AK33)</f>
        <v>0</v>
      </c>
      <c r="AL35" s="236"/>
      <c r="AM35" s="236"/>
      <c r="AN35" s="236"/>
      <c r="AO35" s="237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ZS-TYRSOVA-CS-LIPA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41" t="str">
        <f>K6</f>
        <v>OPRAVA STŘECHY NAD TĚLOCVIČNOU  ZŠ Dr. M. TYRŠE, MÁNESOVA 1526, ČESKÁ LÍPA</v>
      </c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MÁNESOVA 1526, ČESKÁ LÍPA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43" t="str">
        <f>IF(AN8="","",AN8)</f>
        <v>10. 12. 2018</v>
      </c>
      <c r="AN47" s="243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MĚSTO ČESKÁ LÍPA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239" t="str">
        <f>IF(E17="","",E17)</f>
        <v>Ing. Petr KUČERA</v>
      </c>
      <c r="AN49" s="240"/>
      <c r="AO49" s="240"/>
      <c r="AP49" s="240"/>
      <c r="AQ49" s="33"/>
      <c r="AR49" s="36"/>
      <c r="AS49" s="244" t="s">
        <v>51</v>
      </c>
      <c r="AT49" s="245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33</v>
      </c>
      <c r="AJ50" s="33"/>
      <c r="AK50" s="33"/>
      <c r="AL50" s="33"/>
      <c r="AM50" s="239" t="str">
        <f>IF(E20="","",E20)</f>
        <v>Jaroslav VALENTA</v>
      </c>
      <c r="AN50" s="240"/>
      <c r="AO50" s="240"/>
      <c r="AP50" s="240"/>
      <c r="AQ50" s="33"/>
      <c r="AR50" s="36"/>
      <c r="AS50" s="246"/>
      <c r="AT50" s="247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48"/>
      <c r="AT51" s="249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67" t="s">
        <v>52</v>
      </c>
      <c r="D52" s="259"/>
      <c r="E52" s="259"/>
      <c r="F52" s="259"/>
      <c r="G52" s="259"/>
      <c r="H52" s="60"/>
      <c r="I52" s="260" t="s">
        <v>53</v>
      </c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8" t="s">
        <v>54</v>
      </c>
      <c r="AH52" s="259"/>
      <c r="AI52" s="259"/>
      <c r="AJ52" s="259"/>
      <c r="AK52" s="259"/>
      <c r="AL52" s="259"/>
      <c r="AM52" s="259"/>
      <c r="AN52" s="260" t="s">
        <v>55</v>
      </c>
      <c r="AO52" s="259"/>
      <c r="AP52" s="261"/>
      <c r="AQ52" s="61" t="s">
        <v>56</v>
      </c>
      <c r="AR52" s="36"/>
      <c r="AS52" s="62" t="s">
        <v>57</v>
      </c>
      <c r="AT52" s="63" t="s">
        <v>58</v>
      </c>
      <c r="AU52" s="63" t="s">
        <v>59</v>
      </c>
      <c r="AV52" s="63" t="s">
        <v>60</v>
      </c>
      <c r="AW52" s="63" t="s">
        <v>61</v>
      </c>
      <c r="AX52" s="63" t="s">
        <v>62</v>
      </c>
      <c r="AY52" s="63" t="s">
        <v>63</v>
      </c>
      <c r="AZ52" s="63" t="s">
        <v>64</v>
      </c>
      <c r="BA52" s="63" t="s">
        <v>65</v>
      </c>
      <c r="BB52" s="63" t="s">
        <v>66</v>
      </c>
      <c r="BC52" s="63" t="s">
        <v>67</v>
      </c>
      <c r="BD52" s="64" t="s">
        <v>68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69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65">
        <f>ROUND(AG55,2)</f>
        <v>0</v>
      </c>
      <c r="AH54" s="265"/>
      <c r="AI54" s="265"/>
      <c r="AJ54" s="265"/>
      <c r="AK54" s="265"/>
      <c r="AL54" s="265"/>
      <c r="AM54" s="265"/>
      <c r="AN54" s="266">
        <f>SUM(AG54,AT54)</f>
        <v>0</v>
      </c>
      <c r="AO54" s="266"/>
      <c r="AP54" s="266"/>
      <c r="AQ54" s="72" t="s">
        <v>1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70</v>
      </c>
      <c r="BT54" s="78" t="s">
        <v>71</v>
      </c>
      <c r="BV54" s="78" t="s">
        <v>72</v>
      </c>
      <c r="BW54" s="78" t="s">
        <v>5</v>
      </c>
      <c r="BX54" s="78" t="s">
        <v>73</v>
      </c>
      <c r="CL54" s="78" t="s">
        <v>1</v>
      </c>
    </row>
    <row r="55" spans="1:90" s="5" customFormat="1" ht="54" customHeight="1">
      <c r="A55" s="79" t="s">
        <v>74</v>
      </c>
      <c r="B55" s="80"/>
      <c r="C55" s="81"/>
      <c r="D55" s="264" t="s">
        <v>14</v>
      </c>
      <c r="E55" s="264"/>
      <c r="F55" s="264"/>
      <c r="G55" s="264"/>
      <c r="H55" s="264"/>
      <c r="I55" s="82"/>
      <c r="J55" s="264" t="s">
        <v>17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2">
        <f>'ZS-TYRSOVA-CS-LIPA - OPRA...'!J28</f>
        <v>0</v>
      </c>
      <c r="AH55" s="263"/>
      <c r="AI55" s="263"/>
      <c r="AJ55" s="263"/>
      <c r="AK55" s="263"/>
      <c r="AL55" s="263"/>
      <c r="AM55" s="263"/>
      <c r="AN55" s="262">
        <f>SUM(AG55,AT55)</f>
        <v>0</v>
      </c>
      <c r="AO55" s="263"/>
      <c r="AP55" s="263"/>
      <c r="AQ55" s="83" t="s">
        <v>75</v>
      </c>
      <c r="AR55" s="84"/>
      <c r="AS55" s="85">
        <v>0</v>
      </c>
      <c r="AT55" s="86">
        <f>ROUND(SUM(AV55:AW55),2)</f>
        <v>0</v>
      </c>
      <c r="AU55" s="87">
        <f>'ZS-TYRSOVA-CS-LIPA - OPRA...'!P92</f>
        <v>0</v>
      </c>
      <c r="AV55" s="86">
        <f>'ZS-TYRSOVA-CS-LIPA - OPRA...'!J31</f>
        <v>0</v>
      </c>
      <c r="AW55" s="86">
        <f>'ZS-TYRSOVA-CS-LIPA - OPRA...'!J32</f>
        <v>0</v>
      </c>
      <c r="AX55" s="86">
        <f>'ZS-TYRSOVA-CS-LIPA - OPRA...'!J33</f>
        <v>0</v>
      </c>
      <c r="AY55" s="86">
        <f>'ZS-TYRSOVA-CS-LIPA - OPRA...'!J34</f>
        <v>0</v>
      </c>
      <c r="AZ55" s="86">
        <f>'ZS-TYRSOVA-CS-LIPA - OPRA...'!F31</f>
        <v>0</v>
      </c>
      <c r="BA55" s="86">
        <f>'ZS-TYRSOVA-CS-LIPA - OPRA...'!F32</f>
        <v>0</v>
      </c>
      <c r="BB55" s="86">
        <f>'ZS-TYRSOVA-CS-LIPA - OPRA...'!F33</f>
        <v>0</v>
      </c>
      <c r="BC55" s="86">
        <f>'ZS-TYRSOVA-CS-LIPA - OPRA...'!F34</f>
        <v>0</v>
      </c>
      <c r="BD55" s="88">
        <f>'ZS-TYRSOVA-CS-LIPA - OPRA...'!F35</f>
        <v>0</v>
      </c>
      <c r="BT55" s="89" t="s">
        <v>76</v>
      </c>
      <c r="BU55" s="89" t="s">
        <v>77</v>
      </c>
      <c r="BV55" s="89" t="s">
        <v>72</v>
      </c>
      <c r="BW55" s="89" t="s">
        <v>5</v>
      </c>
      <c r="BX55" s="89" t="s">
        <v>73</v>
      </c>
      <c r="CL55" s="89" t="s">
        <v>1</v>
      </c>
    </row>
    <row r="56" spans="2:44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2:44" s="1" customFormat="1" ht="6.9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G2zPBW9GHFvqpV9Dy9lFaCA8a6sdtxyIexjKNY7ld1tewrhjJn3a6z64iu4tUAqIROIw1W36qb3VevF3yLDMtw==" saltValue="Ih8iHaK3myrWTXRidljIArnI3sAFFpNpYbJW/x+BkmzhZAVeVUx7u3Lcer28jwsas6UQ7PLMTq6c+vj5joMGeg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ZS-TYRSOVA-CS-LIPA - OPR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5</v>
      </c>
    </row>
    <row r="3" spans="2:46" ht="6.95" customHeight="1" hidden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78</v>
      </c>
    </row>
    <row r="4" spans="2:46" ht="24.95" customHeight="1" hidden="1">
      <c r="B4" s="18"/>
      <c r="D4" s="94" t="s">
        <v>79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s="1" customFormat="1" ht="12" customHeight="1" hidden="1">
      <c r="B6" s="36"/>
      <c r="D6" s="95" t="s">
        <v>16</v>
      </c>
      <c r="I6" s="96"/>
      <c r="L6" s="36"/>
    </row>
    <row r="7" spans="2:12" s="1" customFormat="1" ht="36.95" customHeight="1" hidden="1">
      <c r="B7" s="36"/>
      <c r="E7" s="269" t="s">
        <v>17</v>
      </c>
      <c r="F7" s="270"/>
      <c r="G7" s="270"/>
      <c r="H7" s="270"/>
      <c r="I7" s="96"/>
      <c r="L7" s="36"/>
    </row>
    <row r="8" spans="2:12" s="1" customFormat="1" ht="12" hidden="1">
      <c r="B8" s="36"/>
      <c r="I8" s="96"/>
      <c r="L8" s="36"/>
    </row>
    <row r="9" spans="2:12" s="1" customFormat="1" ht="12" customHeight="1" hidden="1">
      <c r="B9" s="36"/>
      <c r="D9" s="95" t="s">
        <v>18</v>
      </c>
      <c r="F9" s="15" t="s">
        <v>1</v>
      </c>
      <c r="I9" s="97" t="s">
        <v>19</v>
      </c>
      <c r="J9" s="15" t="s">
        <v>1</v>
      </c>
      <c r="L9" s="36"/>
    </row>
    <row r="10" spans="2:12" s="1" customFormat="1" ht="12" customHeight="1" hidden="1">
      <c r="B10" s="36"/>
      <c r="D10" s="95" t="s">
        <v>20</v>
      </c>
      <c r="F10" s="15" t="s">
        <v>21</v>
      </c>
      <c r="I10" s="97" t="s">
        <v>22</v>
      </c>
      <c r="J10" s="98" t="str">
        <f>'Rekapitulace stavby'!AN8</f>
        <v>10. 12. 2018</v>
      </c>
      <c r="L10" s="36"/>
    </row>
    <row r="11" spans="2:12" s="1" customFormat="1" ht="10.9" customHeight="1" hidden="1">
      <c r="B11" s="36"/>
      <c r="I11" s="96"/>
      <c r="L11" s="36"/>
    </row>
    <row r="12" spans="2:12" s="1" customFormat="1" ht="12" customHeight="1" hidden="1">
      <c r="B12" s="36"/>
      <c r="D12" s="95" t="s">
        <v>24</v>
      </c>
      <c r="I12" s="97" t="s">
        <v>25</v>
      </c>
      <c r="J12" s="15" t="s">
        <v>1</v>
      </c>
      <c r="L12" s="36"/>
    </row>
    <row r="13" spans="2:12" s="1" customFormat="1" ht="18" customHeight="1" hidden="1">
      <c r="B13" s="36"/>
      <c r="E13" s="15" t="s">
        <v>26</v>
      </c>
      <c r="I13" s="97" t="s">
        <v>27</v>
      </c>
      <c r="J13" s="15" t="s">
        <v>1</v>
      </c>
      <c r="L13" s="36"/>
    </row>
    <row r="14" spans="2:12" s="1" customFormat="1" ht="6.95" customHeight="1" hidden="1">
      <c r="B14" s="36"/>
      <c r="I14" s="96"/>
      <c r="L14" s="36"/>
    </row>
    <row r="15" spans="2:12" s="1" customFormat="1" ht="12" customHeight="1" hidden="1">
      <c r="B15" s="36"/>
      <c r="D15" s="95" t="s">
        <v>28</v>
      </c>
      <c r="I15" s="97" t="s">
        <v>25</v>
      </c>
      <c r="J15" s="28" t="str">
        <f>'Rekapitulace stavby'!AN13</f>
        <v>Vyplň údaj</v>
      </c>
      <c r="L15" s="36"/>
    </row>
    <row r="16" spans="2:12" s="1" customFormat="1" ht="18" customHeight="1" hidden="1">
      <c r="B16" s="36"/>
      <c r="E16" s="271" t="str">
        <f>'Rekapitulace stavby'!E14</f>
        <v>Vyplň údaj</v>
      </c>
      <c r="F16" s="272"/>
      <c r="G16" s="272"/>
      <c r="H16" s="272"/>
      <c r="I16" s="97" t="s">
        <v>27</v>
      </c>
      <c r="J16" s="28" t="str">
        <f>'Rekapitulace stavby'!AN14</f>
        <v>Vyplň údaj</v>
      </c>
      <c r="L16" s="36"/>
    </row>
    <row r="17" spans="2:12" s="1" customFormat="1" ht="6.95" customHeight="1" hidden="1">
      <c r="B17" s="36"/>
      <c r="I17" s="96"/>
      <c r="L17" s="36"/>
    </row>
    <row r="18" spans="2:12" s="1" customFormat="1" ht="12" customHeight="1" hidden="1">
      <c r="B18" s="36"/>
      <c r="D18" s="95" t="s">
        <v>30</v>
      </c>
      <c r="I18" s="97" t="s">
        <v>25</v>
      </c>
      <c r="J18" s="15" t="s">
        <v>1</v>
      </c>
      <c r="L18" s="36"/>
    </row>
    <row r="19" spans="2:12" s="1" customFormat="1" ht="18" customHeight="1" hidden="1">
      <c r="B19" s="36"/>
      <c r="E19" s="15" t="s">
        <v>31</v>
      </c>
      <c r="I19" s="97" t="s">
        <v>27</v>
      </c>
      <c r="J19" s="15" t="s">
        <v>1</v>
      </c>
      <c r="L19" s="36"/>
    </row>
    <row r="20" spans="2:12" s="1" customFormat="1" ht="6.95" customHeight="1" hidden="1">
      <c r="B20" s="36"/>
      <c r="I20" s="96"/>
      <c r="L20" s="36"/>
    </row>
    <row r="21" spans="2:12" s="1" customFormat="1" ht="12" customHeight="1" hidden="1">
      <c r="B21" s="36"/>
      <c r="D21" s="95" t="s">
        <v>33</v>
      </c>
      <c r="I21" s="97" t="s">
        <v>25</v>
      </c>
      <c r="J21" s="15" t="s">
        <v>1</v>
      </c>
      <c r="L21" s="36"/>
    </row>
    <row r="22" spans="2:12" s="1" customFormat="1" ht="18" customHeight="1" hidden="1">
      <c r="B22" s="36"/>
      <c r="E22" s="15" t="s">
        <v>34</v>
      </c>
      <c r="I22" s="97" t="s">
        <v>27</v>
      </c>
      <c r="J22" s="15" t="s">
        <v>1</v>
      </c>
      <c r="L22" s="36"/>
    </row>
    <row r="23" spans="2:12" s="1" customFormat="1" ht="6.95" customHeight="1" hidden="1">
      <c r="B23" s="36"/>
      <c r="I23" s="96"/>
      <c r="L23" s="36"/>
    </row>
    <row r="24" spans="2:12" s="1" customFormat="1" ht="12" customHeight="1" hidden="1">
      <c r="B24" s="36"/>
      <c r="D24" s="95" t="s">
        <v>35</v>
      </c>
      <c r="I24" s="96"/>
      <c r="L24" s="36"/>
    </row>
    <row r="25" spans="2:12" s="6" customFormat="1" ht="45" customHeight="1" hidden="1">
      <c r="B25" s="99"/>
      <c r="E25" s="273" t="s">
        <v>36</v>
      </c>
      <c r="F25" s="273"/>
      <c r="G25" s="273"/>
      <c r="H25" s="273"/>
      <c r="I25" s="100"/>
      <c r="L25" s="99"/>
    </row>
    <row r="26" spans="2:12" s="1" customFormat="1" ht="6.95" customHeight="1" hidden="1">
      <c r="B26" s="36"/>
      <c r="I26" s="96"/>
      <c r="L26" s="36"/>
    </row>
    <row r="27" spans="2:12" s="1" customFormat="1" ht="6.95" customHeight="1" hidden="1">
      <c r="B27" s="36"/>
      <c r="D27" s="54"/>
      <c r="E27" s="54"/>
      <c r="F27" s="54"/>
      <c r="G27" s="54"/>
      <c r="H27" s="54"/>
      <c r="I27" s="101"/>
      <c r="J27" s="54"/>
      <c r="K27" s="54"/>
      <c r="L27" s="36"/>
    </row>
    <row r="28" spans="2:12" s="1" customFormat="1" ht="25.35" customHeight="1" hidden="1">
      <c r="B28" s="36"/>
      <c r="D28" s="102" t="s">
        <v>37</v>
      </c>
      <c r="I28" s="96"/>
      <c r="J28" s="103">
        <f>ROUND(J92,2)</f>
        <v>0</v>
      </c>
      <c r="L28" s="36"/>
    </row>
    <row r="29" spans="2:12" s="1" customFormat="1" ht="6.95" customHeight="1" hidden="1">
      <c r="B29" s="36"/>
      <c r="D29" s="54"/>
      <c r="E29" s="54"/>
      <c r="F29" s="54"/>
      <c r="G29" s="54"/>
      <c r="H29" s="54"/>
      <c r="I29" s="101"/>
      <c r="J29" s="54"/>
      <c r="K29" s="54"/>
      <c r="L29" s="36"/>
    </row>
    <row r="30" spans="2:12" s="1" customFormat="1" ht="14.45" customHeight="1" hidden="1">
      <c r="B30" s="36"/>
      <c r="F30" s="104" t="s">
        <v>39</v>
      </c>
      <c r="I30" s="105" t="s">
        <v>38</v>
      </c>
      <c r="J30" s="104" t="s">
        <v>40</v>
      </c>
      <c r="L30" s="36"/>
    </row>
    <row r="31" spans="2:12" s="1" customFormat="1" ht="14.45" customHeight="1" hidden="1">
      <c r="B31" s="36"/>
      <c r="D31" s="95" t="s">
        <v>41</v>
      </c>
      <c r="E31" s="95" t="s">
        <v>42</v>
      </c>
      <c r="F31" s="106">
        <f>ROUND((SUM(BE92:BE268)),2)</f>
        <v>0</v>
      </c>
      <c r="I31" s="107">
        <v>0.21</v>
      </c>
      <c r="J31" s="106">
        <f>ROUND(((SUM(BE92:BE268))*I31),2)</f>
        <v>0</v>
      </c>
      <c r="L31" s="36"/>
    </row>
    <row r="32" spans="2:12" s="1" customFormat="1" ht="14.45" customHeight="1" hidden="1">
      <c r="B32" s="36"/>
      <c r="E32" s="95" t="s">
        <v>43</v>
      </c>
      <c r="F32" s="106">
        <f>ROUND((SUM(BF92:BF268)),2)</f>
        <v>0</v>
      </c>
      <c r="I32" s="107">
        <v>0.15</v>
      </c>
      <c r="J32" s="106">
        <f>ROUND(((SUM(BF92:BF268))*I32),2)</f>
        <v>0</v>
      </c>
      <c r="L32" s="36"/>
    </row>
    <row r="33" spans="2:12" s="1" customFormat="1" ht="14.45" customHeight="1" hidden="1">
      <c r="B33" s="36"/>
      <c r="E33" s="95" t="s">
        <v>44</v>
      </c>
      <c r="F33" s="106">
        <f>ROUND((SUM(BG92:BG268)),2)</f>
        <v>0</v>
      </c>
      <c r="I33" s="107">
        <v>0.21</v>
      </c>
      <c r="J33" s="106">
        <f>0</f>
        <v>0</v>
      </c>
      <c r="L33" s="36"/>
    </row>
    <row r="34" spans="2:12" s="1" customFormat="1" ht="14.45" customHeight="1" hidden="1">
      <c r="B34" s="36"/>
      <c r="E34" s="95" t="s">
        <v>45</v>
      </c>
      <c r="F34" s="106">
        <f>ROUND((SUM(BH92:BH268)),2)</f>
        <v>0</v>
      </c>
      <c r="I34" s="107">
        <v>0.15</v>
      </c>
      <c r="J34" s="106">
        <f>0</f>
        <v>0</v>
      </c>
      <c r="L34" s="36"/>
    </row>
    <row r="35" spans="2:12" s="1" customFormat="1" ht="14.45" customHeight="1" hidden="1">
      <c r="B35" s="36"/>
      <c r="E35" s="95" t="s">
        <v>46</v>
      </c>
      <c r="F35" s="106">
        <f>ROUND((SUM(BI92:BI268)),2)</f>
        <v>0</v>
      </c>
      <c r="I35" s="107">
        <v>0</v>
      </c>
      <c r="J35" s="106">
        <f>0</f>
        <v>0</v>
      </c>
      <c r="L35" s="36"/>
    </row>
    <row r="36" spans="2:12" s="1" customFormat="1" ht="6.95" customHeight="1" hidden="1">
      <c r="B36" s="36"/>
      <c r="I36" s="96"/>
      <c r="L36" s="36"/>
    </row>
    <row r="37" spans="2:12" s="1" customFormat="1" ht="25.35" customHeight="1" hidden="1">
      <c r="B37" s="36"/>
      <c r="C37" s="108"/>
      <c r="D37" s="109" t="s">
        <v>47</v>
      </c>
      <c r="E37" s="110"/>
      <c r="F37" s="110"/>
      <c r="G37" s="111" t="s">
        <v>48</v>
      </c>
      <c r="H37" s="112" t="s">
        <v>49</v>
      </c>
      <c r="I37" s="113"/>
      <c r="J37" s="114">
        <f>SUM(J28:J35)</f>
        <v>0</v>
      </c>
      <c r="K37" s="115"/>
      <c r="L37" s="36"/>
    </row>
    <row r="38" spans="2:12" s="1" customFormat="1" ht="14.45" customHeight="1" hidden="1">
      <c r="B38" s="116"/>
      <c r="C38" s="117"/>
      <c r="D38" s="117"/>
      <c r="E38" s="117"/>
      <c r="F38" s="117"/>
      <c r="G38" s="117"/>
      <c r="H38" s="117"/>
      <c r="I38" s="118"/>
      <c r="J38" s="117"/>
      <c r="K38" s="117"/>
      <c r="L38" s="36"/>
    </row>
    <row r="39" ht="12" hidden="1"/>
    <row r="40" ht="12" hidden="1"/>
    <row r="41" ht="12" hidden="1"/>
    <row r="42" spans="2:12" s="1" customFormat="1" ht="6.95" customHeight="1" hidden="1">
      <c r="B42" s="119"/>
      <c r="C42" s="120"/>
      <c r="D42" s="120"/>
      <c r="E42" s="120"/>
      <c r="F42" s="120"/>
      <c r="G42" s="120"/>
      <c r="H42" s="120"/>
      <c r="I42" s="121"/>
      <c r="J42" s="120"/>
      <c r="K42" s="120"/>
      <c r="L42" s="36"/>
    </row>
    <row r="43" spans="2:12" s="1" customFormat="1" ht="24.95" customHeight="1" hidden="1">
      <c r="B43" s="32"/>
      <c r="C43" s="21" t="s">
        <v>80</v>
      </c>
      <c r="D43" s="33"/>
      <c r="E43" s="33"/>
      <c r="F43" s="33"/>
      <c r="G43" s="33"/>
      <c r="H43" s="33"/>
      <c r="I43" s="96"/>
      <c r="J43" s="33"/>
      <c r="K43" s="33"/>
      <c r="L43" s="36"/>
    </row>
    <row r="44" spans="2:12" s="1" customFormat="1" ht="6.95" customHeight="1" hidden="1">
      <c r="B44" s="32"/>
      <c r="C44" s="33"/>
      <c r="D44" s="33"/>
      <c r="E44" s="33"/>
      <c r="F44" s="33"/>
      <c r="G44" s="33"/>
      <c r="H44" s="33"/>
      <c r="I44" s="96"/>
      <c r="J44" s="33"/>
      <c r="K44" s="33"/>
      <c r="L44" s="36"/>
    </row>
    <row r="45" spans="2:12" s="1" customFormat="1" ht="12" customHeight="1" hidden="1">
      <c r="B45" s="32"/>
      <c r="C45" s="27" t="s">
        <v>16</v>
      </c>
      <c r="D45" s="33"/>
      <c r="E45" s="33"/>
      <c r="F45" s="33"/>
      <c r="G45" s="33"/>
      <c r="H45" s="33"/>
      <c r="I45" s="96"/>
      <c r="J45" s="33"/>
      <c r="K45" s="33"/>
      <c r="L45" s="36"/>
    </row>
    <row r="46" spans="2:12" s="1" customFormat="1" ht="16.5" customHeight="1" hidden="1">
      <c r="B46" s="32"/>
      <c r="C46" s="33"/>
      <c r="D46" s="33"/>
      <c r="E46" s="241" t="str">
        <f>E7</f>
        <v>OPRAVA STŘECHY NAD TĚLOCVIČNOU  ZŠ Dr. M. TYRŠE, MÁNESOVA 1526, ČESKÁ LÍPA</v>
      </c>
      <c r="F46" s="240"/>
      <c r="G46" s="240"/>
      <c r="H46" s="240"/>
      <c r="I46" s="96"/>
      <c r="J46" s="33"/>
      <c r="K46" s="33"/>
      <c r="L46" s="36"/>
    </row>
    <row r="47" spans="2:12" s="1" customFormat="1" ht="6.95" customHeight="1" hidden="1">
      <c r="B47" s="32"/>
      <c r="C47" s="33"/>
      <c r="D47" s="33"/>
      <c r="E47" s="33"/>
      <c r="F47" s="33"/>
      <c r="G47" s="33"/>
      <c r="H47" s="33"/>
      <c r="I47" s="96"/>
      <c r="J47" s="33"/>
      <c r="K47" s="33"/>
      <c r="L47" s="36"/>
    </row>
    <row r="48" spans="2:12" s="1" customFormat="1" ht="12" customHeight="1" hidden="1">
      <c r="B48" s="32"/>
      <c r="C48" s="27" t="s">
        <v>20</v>
      </c>
      <c r="D48" s="33"/>
      <c r="E48" s="33"/>
      <c r="F48" s="25" t="str">
        <f>F10</f>
        <v>MÁNESOVA 1526, ČESKÁ LÍPA</v>
      </c>
      <c r="G48" s="33"/>
      <c r="H48" s="33"/>
      <c r="I48" s="97" t="s">
        <v>22</v>
      </c>
      <c r="J48" s="53" t="str">
        <f>IF(J10="","",J10)</f>
        <v>10. 12. 2018</v>
      </c>
      <c r="K48" s="33"/>
      <c r="L48" s="36"/>
    </row>
    <row r="49" spans="2:12" s="1" customFormat="1" ht="6.95" customHeight="1" hidden="1">
      <c r="B49" s="32"/>
      <c r="C49" s="33"/>
      <c r="D49" s="33"/>
      <c r="E49" s="33"/>
      <c r="F49" s="33"/>
      <c r="G49" s="33"/>
      <c r="H49" s="33"/>
      <c r="I49" s="96"/>
      <c r="J49" s="33"/>
      <c r="K49" s="33"/>
      <c r="L49" s="36"/>
    </row>
    <row r="50" spans="2:12" s="1" customFormat="1" ht="13.7" customHeight="1" hidden="1">
      <c r="B50" s="32"/>
      <c r="C50" s="27" t="s">
        <v>24</v>
      </c>
      <c r="D50" s="33"/>
      <c r="E50" s="33"/>
      <c r="F50" s="25" t="str">
        <f>E13</f>
        <v>MĚSTO ČESKÁ LÍPA</v>
      </c>
      <c r="G50" s="33"/>
      <c r="H50" s="33"/>
      <c r="I50" s="97" t="s">
        <v>30</v>
      </c>
      <c r="J50" s="30" t="str">
        <f>E19</f>
        <v>Ing. Petr KUČERA</v>
      </c>
      <c r="K50" s="33"/>
      <c r="L50" s="36"/>
    </row>
    <row r="51" spans="2:12" s="1" customFormat="1" ht="13.7" customHeight="1" hidden="1">
      <c r="B51" s="32"/>
      <c r="C51" s="27" t="s">
        <v>28</v>
      </c>
      <c r="D51" s="33"/>
      <c r="E51" s="33"/>
      <c r="F51" s="25" t="str">
        <f>IF(E16="","",E16)</f>
        <v>Vyplň údaj</v>
      </c>
      <c r="G51" s="33"/>
      <c r="H51" s="33"/>
      <c r="I51" s="97" t="s">
        <v>33</v>
      </c>
      <c r="J51" s="30" t="str">
        <f>E22</f>
        <v>Jaroslav VALENTA</v>
      </c>
      <c r="K51" s="33"/>
      <c r="L51" s="36"/>
    </row>
    <row r="52" spans="2:12" s="1" customFormat="1" ht="10.35" customHeight="1" hidden="1">
      <c r="B52" s="32"/>
      <c r="C52" s="33"/>
      <c r="D52" s="33"/>
      <c r="E52" s="33"/>
      <c r="F52" s="33"/>
      <c r="G52" s="33"/>
      <c r="H52" s="33"/>
      <c r="I52" s="96"/>
      <c r="J52" s="33"/>
      <c r="K52" s="33"/>
      <c r="L52" s="36"/>
    </row>
    <row r="53" spans="2:12" s="1" customFormat="1" ht="29.25" customHeight="1" hidden="1">
      <c r="B53" s="32"/>
      <c r="C53" s="122" t="s">
        <v>81</v>
      </c>
      <c r="D53" s="123"/>
      <c r="E53" s="123"/>
      <c r="F53" s="123"/>
      <c r="G53" s="123"/>
      <c r="H53" s="123"/>
      <c r="I53" s="124"/>
      <c r="J53" s="125" t="s">
        <v>82</v>
      </c>
      <c r="K53" s="123"/>
      <c r="L53" s="36"/>
    </row>
    <row r="54" spans="2:12" s="1" customFormat="1" ht="10.35" customHeight="1" hidden="1">
      <c r="B54" s="32"/>
      <c r="C54" s="33"/>
      <c r="D54" s="33"/>
      <c r="E54" s="33"/>
      <c r="F54" s="33"/>
      <c r="G54" s="33"/>
      <c r="H54" s="33"/>
      <c r="I54" s="96"/>
      <c r="J54" s="33"/>
      <c r="K54" s="33"/>
      <c r="L54" s="36"/>
    </row>
    <row r="55" spans="2:47" s="1" customFormat="1" ht="22.9" customHeight="1" hidden="1">
      <c r="B55" s="32"/>
      <c r="C55" s="126" t="s">
        <v>83</v>
      </c>
      <c r="D55" s="33"/>
      <c r="E55" s="33"/>
      <c r="F55" s="33"/>
      <c r="G55" s="33"/>
      <c r="H55" s="33"/>
      <c r="I55" s="96"/>
      <c r="J55" s="71">
        <f>J92</f>
        <v>0</v>
      </c>
      <c r="K55" s="33"/>
      <c r="L55" s="36"/>
      <c r="AU55" s="15" t="s">
        <v>84</v>
      </c>
    </row>
    <row r="56" spans="2:12" s="7" customFormat="1" ht="24.95" customHeight="1" hidden="1">
      <c r="B56" s="127"/>
      <c r="C56" s="128"/>
      <c r="D56" s="129" t="s">
        <v>85</v>
      </c>
      <c r="E56" s="130"/>
      <c r="F56" s="130"/>
      <c r="G56" s="130"/>
      <c r="H56" s="130"/>
      <c r="I56" s="131"/>
      <c r="J56" s="132">
        <f>J93</f>
        <v>0</v>
      </c>
      <c r="K56" s="128"/>
      <c r="L56" s="133"/>
    </row>
    <row r="57" spans="2:12" s="8" customFormat="1" ht="19.9" customHeight="1" hidden="1">
      <c r="B57" s="134"/>
      <c r="C57" s="135"/>
      <c r="D57" s="136" t="s">
        <v>86</v>
      </c>
      <c r="E57" s="137"/>
      <c r="F57" s="137"/>
      <c r="G57" s="137"/>
      <c r="H57" s="137"/>
      <c r="I57" s="138"/>
      <c r="J57" s="139">
        <f>J94</f>
        <v>0</v>
      </c>
      <c r="K57" s="135"/>
      <c r="L57" s="140"/>
    </row>
    <row r="58" spans="2:12" s="8" customFormat="1" ht="19.9" customHeight="1" hidden="1">
      <c r="B58" s="134"/>
      <c r="C58" s="135"/>
      <c r="D58" s="136" t="s">
        <v>87</v>
      </c>
      <c r="E58" s="137"/>
      <c r="F58" s="137"/>
      <c r="G58" s="137"/>
      <c r="H58" s="137"/>
      <c r="I58" s="138"/>
      <c r="J58" s="139">
        <f>J97</f>
        <v>0</v>
      </c>
      <c r="K58" s="135"/>
      <c r="L58" s="140"/>
    </row>
    <row r="59" spans="2:12" s="8" customFormat="1" ht="19.9" customHeight="1" hidden="1">
      <c r="B59" s="134"/>
      <c r="C59" s="135"/>
      <c r="D59" s="136" t="s">
        <v>88</v>
      </c>
      <c r="E59" s="137"/>
      <c r="F59" s="137"/>
      <c r="G59" s="137"/>
      <c r="H59" s="137"/>
      <c r="I59" s="138"/>
      <c r="J59" s="139">
        <f>J100</f>
        <v>0</v>
      </c>
      <c r="K59" s="135"/>
      <c r="L59" s="140"/>
    </row>
    <row r="60" spans="2:12" s="8" customFormat="1" ht="19.9" customHeight="1" hidden="1">
      <c r="B60" s="134"/>
      <c r="C60" s="135"/>
      <c r="D60" s="136" t="s">
        <v>89</v>
      </c>
      <c r="E60" s="137"/>
      <c r="F60" s="137"/>
      <c r="G60" s="137"/>
      <c r="H60" s="137"/>
      <c r="I60" s="138"/>
      <c r="J60" s="139">
        <f>J117</f>
        <v>0</v>
      </c>
      <c r="K60" s="135"/>
      <c r="L60" s="140"/>
    </row>
    <row r="61" spans="2:12" s="8" customFormat="1" ht="19.9" customHeight="1" hidden="1">
      <c r="B61" s="134"/>
      <c r="C61" s="135"/>
      <c r="D61" s="136" t="s">
        <v>90</v>
      </c>
      <c r="E61" s="137"/>
      <c r="F61" s="137"/>
      <c r="G61" s="137"/>
      <c r="H61" s="137"/>
      <c r="I61" s="138"/>
      <c r="J61" s="139">
        <f>J130</f>
        <v>0</v>
      </c>
      <c r="K61" s="135"/>
      <c r="L61" s="140"/>
    </row>
    <row r="62" spans="2:12" s="7" customFormat="1" ht="24.95" customHeight="1" hidden="1">
      <c r="B62" s="127"/>
      <c r="C62" s="128"/>
      <c r="D62" s="129" t="s">
        <v>91</v>
      </c>
      <c r="E62" s="130"/>
      <c r="F62" s="130"/>
      <c r="G62" s="130"/>
      <c r="H62" s="130"/>
      <c r="I62" s="131"/>
      <c r="J62" s="132">
        <f>J132</f>
        <v>0</v>
      </c>
      <c r="K62" s="128"/>
      <c r="L62" s="133"/>
    </row>
    <row r="63" spans="2:12" s="8" customFormat="1" ht="19.9" customHeight="1" hidden="1">
      <c r="B63" s="134"/>
      <c r="C63" s="135"/>
      <c r="D63" s="136" t="s">
        <v>92</v>
      </c>
      <c r="E63" s="137"/>
      <c r="F63" s="137"/>
      <c r="G63" s="137"/>
      <c r="H63" s="137"/>
      <c r="I63" s="138"/>
      <c r="J63" s="139">
        <f>J133</f>
        <v>0</v>
      </c>
      <c r="K63" s="135"/>
      <c r="L63" s="140"/>
    </row>
    <row r="64" spans="2:12" s="8" customFormat="1" ht="19.9" customHeight="1" hidden="1">
      <c r="B64" s="134"/>
      <c r="C64" s="135"/>
      <c r="D64" s="136" t="s">
        <v>93</v>
      </c>
      <c r="E64" s="137"/>
      <c r="F64" s="137"/>
      <c r="G64" s="137"/>
      <c r="H64" s="137"/>
      <c r="I64" s="138"/>
      <c r="J64" s="139">
        <f>J136</f>
        <v>0</v>
      </c>
      <c r="K64" s="135"/>
      <c r="L64" s="140"/>
    </row>
    <row r="65" spans="2:12" s="8" customFormat="1" ht="19.9" customHeight="1" hidden="1">
      <c r="B65" s="134"/>
      <c r="C65" s="135"/>
      <c r="D65" s="136" t="s">
        <v>94</v>
      </c>
      <c r="E65" s="137"/>
      <c r="F65" s="137"/>
      <c r="G65" s="137"/>
      <c r="H65" s="137"/>
      <c r="I65" s="138"/>
      <c r="J65" s="139">
        <f>J168</f>
        <v>0</v>
      </c>
      <c r="K65" s="135"/>
      <c r="L65" s="140"/>
    </row>
    <row r="66" spans="2:12" s="8" customFormat="1" ht="19.9" customHeight="1" hidden="1">
      <c r="B66" s="134"/>
      <c r="C66" s="135"/>
      <c r="D66" s="136" t="s">
        <v>95</v>
      </c>
      <c r="E66" s="137"/>
      <c r="F66" s="137"/>
      <c r="G66" s="137"/>
      <c r="H66" s="137"/>
      <c r="I66" s="138"/>
      <c r="J66" s="139">
        <f>J209</f>
        <v>0</v>
      </c>
      <c r="K66" s="135"/>
      <c r="L66" s="140"/>
    </row>
    <row r="67" spans="2:12" s="8" customFormat="1" ht="19.9" customHeight="1" hidden="1">
      <c r="B67" s="134"/>
      <c r="C67" s="135"/>
      <c r="D67" s="136" t="s">
        <v>96</v>
      </c>
      <c r="E67" s="137"/>
      <c r="F67" s="137"/>
      <c r="G67" s="137"/>
      <c r="H67" s="137"/>
      <c r="I67" s="138"/>
      <c r="J67" s="139">
        <f>J246</f>
        <v>0</v>
      </c>
      <c r="K67" s="135"/>
      <c r="L67" s="140"/>
    </row>
    <row r="68" spans="2:12" s="7" customFormat="1" ht="24.95" customHeight="1" hidden="1">
      <c r="B68" s="127"/>
      <c r="C68" s="128"/>
      <c r="D68" s="129" t="s">
        <v>97</v>
      </c>
      <c r="E68" s="130"/>
      <c r="F68" s="130"/>
      <c r="G68" s="130"/>
      <c r="H68" s="130"/>
      <c r="I68" s="131"/>
      <c r="J68" s="132">
        <f>J251</f>
        <v>0</v>
      </c>
      <c r="K68" s="128"/>
      <c r="L68" s="133"/>
    </row>
    <row r="69" spans="2:12" s="8" customFormat="1" ht="19.9" customHeight="1" hidden="1">
      <c r="B69" s="134"/>
      <c r="C69" s="135"/>
      <c r="D69" s="136" t="s">
        <v>98</v>
      </c>
      <c r="E69" s="137"/>
      <c r="F69" s="137"/>
      <c r="G69" s="137"/>
      <c r="H69" s="137"/>
      <c r="I69" s="138"/>
      <c r="J69" s="139">
        <f>J252</f>
        <v>0</v>
      </c>
      <c r="K69" s="135"/>
      <c r="L69" s="140"/>
    </row>
    <row r="70" spans="2:12" s="8" customFormat="1" ht="19.9" customHeight="1" hidden="1">
      <c r="B70" s="134"/>
      <c r="C70" s="135"/>
      <c r="D70" s="136" t="s">
        <v>99</v>
      </c>
      <c r="E70" s="137"/>
      <c r="F70" s="137"/>
      <c r="G70" s="137"/>
      <c r="H70" s="137"/>
      <c r="I70" s="138"/>
      <c r="J70" s="139">
        <f>J254</f>
        <v>0</v>
      </c>
      <c r="K70" s="135"/>
      <c r="L70" s="140"/>
    </row>
    <row r="71" spans="2:12" s="8" customFormat="1" ht="19.9" customHeight="1" hidden="1">
      <c r="B71" s="134"/>
      <c r="C71" s="135"/>
      <c r="D71" s="136" t="s">
        <v>100</v>
      </c>
      <c r="E71" s="137"/>
      <c r="F71" s="137"/>
      <c r="G71" s="137"/>
      <c r="H71" s="137"/>
      <c r="I71" s="138"/>
      <c r="J71" s="139">
        <f>J257</f>
        <v>0</v>
      </c>
      <c r="K71" s="135"/>
      <c r="L71" s="140"/>
    </row>
    <row r="72" spans="2:12" s="8" customFormat="1" ht="19.9" customHeight="1" hidden="1">
      <c r="B72" s="134"/>
      <c r="C72" s="135"/>
      <c r="D72" s="136" t="s">
        <v>101</v>
      </c>
      <c r="E72" s="137"/>
      <c r="F72" s="137"/>
      <c r="G72" s="137"/>
      <c r="H72" s="137"/>
      <c r="I72" s="138"/>
      <c r="J72" s="139">
        <f>J261</f>
        <v>0</v>
      </c>
      <c r="K72" s="135"/>
      <c r="L72" s="140"/>
    </row>
    <row r="73" spans="2:12" s="8" customFormat="1" ht="19.9" customHeight="1" hidden="1">
      <c r="B73" s="134"/>
      <c r="C73" s="135"/>
      <c r="D73" s="136" t="s">
        <v>102</v>
      </c>
      <c r="E73" s="137"/>
      <c r="F73" s="137"/>
      <c r="G73" s="137"/>
      <c r="H73" s="137"/>
      <c r="I73" s="138"/>
      <c r="J73" s="139">
        <f>J264</f>
        <v>0</v>
      </c>
      <c r="K73" s="135"/>
      <c r="L73" s="140"/>
    </row>
    <row r="74" spans="2:12" s="8" customFormat="1" ht="19.9" customHeight="1" hidden="1">
      <c r="B74" s="134"/>
      <c r="C74" s="135"/>
      <c r="D74" s="136" t="s">
        <v>103</v>
      </c>
      <c r="E74" s="137"/>
      <c r="F74" s="137"/>
      <c r="G74" s="137"/>
      <c r="H74" s="137"/>
      <c r="I74" s="138"/>
      <c r="J74" s="139">
        <f>J267</f>
        <v>0</v>
      </c>
      <c r="K74" s="135"/>
      <c r="L74" s="140"/>
    </row>
    <row r="75" spans="2:12" s="1" customFormat="1" ht="21.75" customHeight="1" hidden="1">
      <c r="B75" s="32"/>
      <c r="C75" s="33"/>
      <c r="D75" s="33"/>
      <c r="E75" s="33"/>
      <c r="F75" s="33"/>
      <c r="G75" s="33"/>
      <c r="H75" s="33"/>
      <c r="I75" s="96"/>
      <c r="J75" s="33"/>
      <c r="K75" s="33"/>
      <c r="L75" s="36"/>
    </row>
    <row r="76" spans="2:12" s="1" customFormat="1" ht="6.95" customHeight="1" hidden="1">
      <c r="B76" s="44"/>
      <c r="C76" s="45"/>
      <c r="D76" s="45"/>
      <c r="E76" s="45"/>
      <c r="F76" s="45"/>
      <c r="G76" s="45"/>
      <c r="H76" s="45"/>
      <c r="I76" s="118"/>
      <c r="J76" s="45"/>
      <c r="K76" s="45"/>
      <c r="L76" s="36"/>
    </row>
    <row r="77" ht="12" hidden="1"/>
    <row r="78" ht="12" hidden="1"/>
    <row r="79" ht="12" hidden="1"/>
    <row r="80" spans="2:12" s="1" customFormat="1" ht="6.95" customHeight="1">
      <c r="B80" s="46"/>
      <c r="C80" s="47"/>
      <c r="D80" s="47"/>
      <c r="E80" s="47"/>
      <c r="F80" s="47"/>
      <c r="G80" s="47"/>
      <c r="H80" s="47"/>
      <c r="I80" s="121"/>
      <c r="J80" s="47"/>
      <c r="K80" s="47"/>
      <c r="L80" s="36"/>
    </row>
    <row r="81" spans="2:12" s="1" customFormat="1" ht="24.95" customHeight="1">
      <c r="B81" s="32"/>
      <c r="C81" s="21" t="s">
        <v>104</v>
      </c>
      <c r="D81" s="33"/>
      <c r="E81" s="33"/>
      <c r="F81" s="33"/>
      <c r="G81" s="33"/>
      <c r="H81" s="33"/>
      <c r="I81" s="96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96"/>
      <c r="J82" s="33"/>
      <c r="K82" s="33"/>
      <c r="L82" s="36"/>
    </row>
    <row r="83" spans="2:12" s="1" customFormat="1" ht="12" customHeight="1">
      <c r="B83" s="32"/>
      <c r="C83" s="27" t="s">
        <v>16</v>
      </c>
      <c r="D83" s="33"/>
      <c r="E83" s="33"/>
      <c r="F83" s="33"/>
      <c r="G83" s="33"/>
      <c r="H83" s="33"/>
      <c r="I83" s="96"/>
      <c r="J83" s="33"/>
      <c r="K83" s="33"/>
      <c r="L83" s="36"/>
    </row>
    <row r="84" spans="2:12" s="1" customFormat="1" ht="16.5" customHeight="1">
      <c r="B84" s="32"/>
      <c r="C84" s="33"/>
      <c r="D84" s="33"/>
      <c r="E84" s="241" t="str">
        <f>E7</f>
        <v>OPRAVA STŘECHY NAD TĚLOCVIČNOU  ZŠ Dr. M. TYRŠE, MÁNESOVA 1526, ČESKÁ LÍPA</v>
      </c>
      <c r="F84" s="240"/>
      <c r="G84" s="240"/>
      <c r="H84" s="240"/>
      <c r="I84" s="96"/>
      <c r="J84" s="33"/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96"/>
      <c r="J85" s="33"/>
      <c r="K85" s="33"/>
      <c r="L85" s="36"/>
    </row>
    <row r="86" spans="2:12" s="1" customFormat="1" ht="12" customHeight="1">
      <c r="B86" s="32"/>
      <c r="C86" s="27" t="s">
        <v>20</v>
      </c>
      <c r="D86" s="33"/>
      <c r="E86" s="33"/>
      <c r="F86" s="25" t="str">
        <f>F10</f>
        <v>MÁNESOVA 1526, ČESKÁ LÍPA</v>
      </c>
      <c r="G86" s="33"/>
      <c r="H86" s="33"/>
      <c r="I86" s="97" t="s">
        <v>22</v>
      </c>
      <c r="J86" s="53" t="str">
        <f>IF(J10="","",J10)</f>
        <v>10. 12. 2018</v>
      </c>
      <c r="K86" s="33"/>
      <c r="L86" s="36"/>
    </row>
    <row r="87" spans="2:12" s="1" customFormat="1" ht="6.95" customHeight="1">
      <c r="B87" s="32"/>
      <c r="C87" s="33"/>
      <c r="D87" s="33"/>
      <c r="E87" s="33"/>
      <c r="F87" s="33"/>
      <c r="G87" s="33"/>
      <c r="H87" s="33"/>
      <c r="I87" s="96"/>
      <c r="J87" s="33"/>
      <c r="K87" s="33"/>
      <c r="L87" s="36"/>
    </row>
    <row r="88" spans="2:12" s="1" customFormat="1" ht="13.7" customHeight="1">
      <c r="B88" s="32"/>
      <c r="C88" s="27" t="s">
        <v>24</v>
      </c>
      <c r="D88" s="33"/>
      <c r="E88" s="33"/>
      <c r="F88" s="25" t="str">
        <f>E13</f>
        <v>MĚSTO ČESKÁ LÍPA</v>
      </c>
      <c r="G88" s="33"/>
      <c r="H88" s="33"/>
      <c r="I88" s="97" t="s">
        <v>30</v>
      </c>
      <c r="J88" s="30" t="str">
        <f>E19</f>
        <v>Ing. Petr KUČERA</v>
      </c>
      <c r="K88" s="33"/>
      <c r="L88" s="36"/>
    </row>
    <row r="89" spans="2:12" s="1" customFormat="1" ht="13.7" customHeight="1">
      <c r="B89" s="32"/>
      <c r="C89" s="27" t="s">
        <v>28</v>
      </c>
      <c r="D89" s="33"/>
      <c r="E89" s="33"/>
      <c r="F89" s="25" t="str">
        <f>IF(E16="","",E16)</f>
        <v>Vyplň údaj</v>
      </c>
      <c r="G89" s="33"/>
      <c r="H89" s="33"/>
      <c r="I89" s="97" t="s">
        <v>33</v>
      </c>
      <c r="J89" s="30" t="str">
        <f>E22</f>
        <v>Jaroslav VALENTA</v>
      </c>
      <c r="K89" s="33"/>
      <c r="L89" s="36"/>
    </row>
    <row r="90" spans="2:12" s="1" customFormat="1" ht="10.35" customHeight="1">
      <c r="B90" s="32"/>
      <c r="C90" s="33"/>
      <c r="D90" s="33"/>
      <c r="E90" s="33"/>
      <c r="F90" s="33"/>
      <c r="G90" s="33"/>
      <c r="H90" s="33"/>
      <c r="I90" s="96"/>
      <c r="J90" s="33"/>
      <c r="K90" s="33"/>
      <c r="L90" s="36"/>
    </row>
    <row r="91" spans="2:20" s="9" customFormat="1" ht="29.25" customHeight="1">
      <c r="B91" s="141"/>
      <c r="C91" s="142" t="s">
        <v>105</v>
      </c>
      <c r="D91" s="143" t="s">
        <v>56</v>
      </c>
      <c r="E91" s="143" t="s">
        <v>52</v>
      </c>
      <c r="F91" s="143" t="s">
        <v>53</v>
      </c>
      <c r="G91" s="143" t="s">
        <v>106</v>
      </c>
      <c r="H91" s="143" t="s">
        <v>107</v>
      </c>
      <c r="I91" s="144" t="s">
        <v>108</v>
      </c>
      <c r="J91" s="143" t="s">
        <v>82</v>
      </c>
      <c r="K91" s="145" t="s">
        <v>109</v>
      </c>
      <c r="L91" s="146"/>
      <c r="M91" s="62" t="s">
        <v>1</v>
      </c>
      <c r="N91" s="63" t="s">
        <v>41</v>
      </c>
      <c r="O91" s="63" t="s">
        <v>110</v>
      </c>
      <c r="P91" s="63" t="s">
        <v>111</v>
      </c>
      <c r="Q91" s="63" t="s">
        <v>112</v>
      </c>
      <c r="R91" s="63" t="s">
        <v>113</v>
      </c>
      <c r="S91" s="63" t="s">
        <v>114</v>
      </c>
      <c r="T91" s="64" t="s">
        <v>115</v>
      </c>
    </row>
    <row r="92" spans="2:63" s="1" customFormat="1" ht="22.9" customHeight="1">
      <c r="B92" s="32"/>
      <c r="C92" s="69" t="s">
        <v>116</v>
      </c>
      <c r="D92" s="33"/>
      <c r="E92" s="33"/>
      <c r="F92" s="33"/>
      <c r="G92" s="33"/>
      <c r="H92" s="33"/>
      <c r="I92" s="96"/>
      <c r="J92" s="147">
        <f>BK92</f>
        <v>0</v>
      </c>
      <c r="K92" s="33"/>
      <c r="L92" s="36"/>
      <c r="M92" s="65"/>
      <c r="N92" s="66"/>
      <c r="O92" s="66"/>
      <c r="P92" s="148">
        <f>P93+P132+P251</f>
        <v>0</v>
      </c>
      <c r="Q92" s="66"/>
      <c r="R92" s="148">
        <f>R93+R132+R251</f>
        <v>8.35578256</v>
      </c>
      <c r="S92" s="66"/>
      <c r="T92" s="149">
        <f>T93+T132+T251</f>
        <v>4.45496097</v>
      </c>
      <c r="AT92" s="15" t="s">
        <v>70</v>
      </c>
      <c r="AU92" s="15" t="s">
        <v>84</v>
      </c>
      <c r="BK92" s="150">
        <f>BK93+BK132+BK251</f>
        <v>0</v>
      </c>
    </row>
    <row r="93" spans="2:63" s="10" customFormat="1" ht="25.9" customHeight="1">
      <c r="B93" s="151"/>
      <c r="C93" s="152"/>
      <c r="D93" s="153" t="s">
        <v>70</v>
      </c>
      <c r="E93" s="154" t="s">
        <v>117</v>
      </c>
      <c r="F93" s="154" t="s">
        <v>118</v>
      </c>
      <c r="G93" s="152"/>
      <c r="H93" s="152"/>
      <c r="I93" s="155"/>
      <c r="J93" s="156">
        <f>BK93</f>
        <v>0</v>
      </c>
      <c r="K93" s="152"/>
      <c r="L93" s="157"/>
      <c r="M93" s="158"/>
      <c r="N93" s="159"/>
      <c r="O93" s="159"/>
      <c r="P93" s="160">
        <f>P94+P97+P100+P117+P130</f>
        <v>0</v>
      </c>
      <c r="Q93" s="159"/>
      <c r="R93" s="160">
        <f>R94+R97+R100+R117+R130</f>
        <v>0.20474172000000002</v>
      </c>
      <c r="S93" s="159"/>
      <c r="T93" s="161">
        <f>T94+T97+T100+T117+T130</f>
        <v>0.286386</v>
      </c>
      <c r="AR93" s="162" t="s">
        <v>76</v>
      </c>
      <c r="AT93" s="163" t="s">
        <v>70</v>
      </c>
      <c r="AU93" s="163" t="s">
        <v>71</v>
      </c>
      <c r="AY93" s="162" t="s">
        <v>119</v>
      </c>
      <c r="BK93" s="164">
        <f>BK94+BK97+BK100+BK117+BK130</f>
        <v>0</v>
      </c>
    </row>
    <row r="94" spans="2:63" s="10" customFormat="1" ht="22.9" customHeight="1">
      <c r="B94" s="151"/>
      <c r="C94" s="152"/>
      <c r="D94" s="153" t="s">
        <v>70</v>
      </c>
      <c r="E94" s="165" t="s">
        <v>120</v>
      </c>
      <c r="F94" s="165" t="s">
        <v>121</v>
      </c>
      <c r="G94" s="152"/>
      <c r="H94" s="152"/>
      <c r="I94" s="155"/>
      <c r="J94" s="166">
        <f>BK94</f>
        <v>0</v>
      </c>
      <c r="K94" s="152"/>
      <c r="L94" s="157"/>
      <c r="M94" s="158"/>
      <c r="N94" s="159"/>
      <c r="O94" s="159"/>
      <c r="P94" s="160">
        <f>SUM(P95:P96)</f>
        <v>0</v>
      </c>
      <c r="Q94" s="159"/>
      <c r="R94" s="160">
        <f>SUM(R95:R96)</f>
        <v>0.20474172000000002</v>
      </c>
      <c r="S94" s="159"/>
      <c r="T94" s="161">
        <f>SUM(T95:T96)</f>
        <v>0</v>
      </c>
      <c r="AR94" s="162" t="s">
        <v>76</v>
      </c>
      <c r="AT94" s="163" t="s">
        <v>70</v>
      </c>
      <c r="AU94" s="163" t="s">
        <v>76</v>
      </c>
      <c r="AY94" s="162" t="s">
        <v>119</v>
      </c>
      <c r="BK94" s="164">
        <f>SUM(BK95:BK96)</f>
        <v>0</v>
      </c>
    </row>
    <row r="95" spans="2:65" s="1" customFormat="1" ht="16.5" customHeight="1">
      <c r="B95" s="32"/>
      <c r="C95" s="167" t="s">
        <v>76</v>
      </c>
      <c r="D95" s="167" t="s">
        <v>122</v>
      </c>
      <c r="E95" s="168" t="s">
        <v>123</v>
      </c>
      <c r="F95" s="169" t="s">
        <v>124</v>
      </c>
      <c r="G95" s="170" t="s">
        <v>125</v>
      </c>
      <c r="H95" s="171">
        <v>4.854</v>
      </c>
      <c r="I95" s="172"/>
      <c r="J95" s="173">
        <f>ROUND(I95*H95,2)</f>
        <v>0</v>
      </c>
      <c r="K95" s="169" t="s">
        <v>126</v>
      </c>
      <c r="L95" s="36"/>
      <c r="M95" s="174" t="s">
        <v>1</v>
      </c>
      <c r="N95" s="175" t="s">
        <v>42</v>
      </c>
      <c r="O95" s="58"/>
      <c r="P95" s="176">
        <f>O95*H95</f>
        <v>0</v>
      </c>
      <c r="Q95" s="176">
        <v>0.04218</v>
      </c>
      <c r="R95" s="176">
        <f>Q95*H95</f>
        <v>0.20474172000000002</v>
      </c>
      <c r="S95" s="176">
        <v>0</v>
      </c>
      <c r="T95" s="177">
        <f>S95*H95</f>
        <v>0</v>
      </c>
      <c r="AR95" s="15" t="s">
        <v>127</v>
      </c>
      <c r="AT95" s="15" t="s">
        <v>122</v>
      </c>
      <c r="AU95" s="15" t="s">
        <v>78</v>
      </c>
      <c r="AY95" s="15" t="s">
        <v>119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15" t="s">
        <v>76</v>
      </c>
      <c r="BK95" s="178">
        <f>ROUND(I95*H95,2)</f>
        <v>0</v>
      </c>
      <c r="BL95" s="15" t="s">
        <v>127</v>
      </c>
      <c r="BM95" s="15" t="s">
        <v>128</v>
      </c>
    </row>
    <row r="96" spans="2:51" s="11" customFormat="1" ht="12">
      <c r="B96" s="179"/>
      <c r="C96" s="180"/>
      <c r="D96" s="181" t="s">
        <v>129</v>
      </c>
      <c r="E96" s="182" t="s">
        <v>1</v>
      </c>
      <c r="F96" s="183" t="s">
        <v>130</v>
      </c>
      <c r="G96" s="180"/>
      <c r="H96" s="184">
        <v>4.854</v>
      </c>
      <c r="I96" s="185"/>
      <c r="J96" s="180"/>
      <c r="K96" s="180"/>
      <c r="L96" s="186"/>
      <c r="M96" s="187"/>
      <c r="N96" s="188"/>
      <c r="O96" s="188"/>
      <c r="P96" s="188"/>
      <c r="Q96" s="188"/>
      <c r="R96" s="188"/>
      <c r="S96" s="188"/>
      <c r="T96" s="189"/>
      <c r="AT96" s="190" t="s">
        <v>129</v>
      </c>
      <c r="AU96" s="190" t="s">
        <v>78</v>
      </c>
      <c r="AV96" s="11" t="s">
        <v>78</v>
      </c>
      <c r="AW96" s="11" t="s">
        <v>32</v>
      </c>
      <c r="AX96" s="11" t="s">
        <v>76</v>
      </c>
      <c r="AY96" s="190" t="s">
        <v>119</v>
      </c>
    </row>
    <row r="97" spans="2:63" s="10" customFormat="1" ht="22.9" customHeight="1">
      <c r="B97" s="151"/>
      <c r="C97" s="152"/>
      <c r="D97" s="153" t="s">
        <v>70</v>
      </c>
      <c r="E97" s="165" t="s">
        <v>131</v>
      </c>
      <c r="F97" s="165" t="s">
        <v>132</v>
      </c>
      <c r="G97" s="152"/>
      <c r="H97" s="152"/>
      <c r="I97" s="155"/>
      <c r="J97" s="166">
        <f>BK97</f>
        <v>0</v>
      </c>
      <c r="K97" s="152"/>
      <c r="L97" s="157"/>
      <c r="M97" s="158"/>
      <c r="N97" s="159"/>
      <c r="O97" s="159"/>
      <c r="P97" s="160">
        <f>SUM(P98:P99)</f>
        <v>0</v>
      </c>
      <c r="Q97" s="159"/>
      <c r="R97" s="160">
        <f>SUM(R98:R99)</f>
        <v>0</v>
      </c>
      <c r="S97" s="159"/>
      <c r="T97" s="161">
        <f>SUM(T98:T99)</f>
        <v>0.286386</v>
      </c>
      <c r="AR97" s="162" t="s">
        <v>76</v>
      </c>
      <c r="AT97" s="163" t="s">
        <v>70</v>
      </c>
      <c r="AU97" s="163" t="s">
        <v>76</v>
      </c>
      <c r="AY97" s="162" t="s">
        <v>119</v>
      </c>
      <c r="BK97" s="164">
        <f>SUM(BK98:BK99)</f>
        <v>0</v>
      </c>
    </row>
    <row r="98" spans="2:65" s="1" customFormat="1" ht="16.5" customHeight="1">
      <c r="B98" s="32"/>
      <c r="C98" s="167" t="s">
        <v>78</v>
      </c>
      <c r="D98" s="167" t="s">
        <v>122</v>
      </c>
      <c r="E98" s="168" t="s">
        <v>133</v>
      </c>
      <c r="F98" s="169" t="s">
        <v>134</v>
      </c>
      <c r="G98" s="170" t="s">
        <v>125</v>
      </c>
      <c r="H98" s="171">
        <v>4.854</v>
      </c>
      <c r="I98" s="172"/>
      <c r="J98" s="173">
        <f>ROUND(I98*H98,2)</f>
        <v>0</v>
      </c>
      <c r="K98" s="169" t="s">
        <v>126</v>
      </c>
      <c r="L98" s="36"/>
      <c r="M98" s="174" t="s">
        <v>1</v>
      </c>
      <c r="N98" s="175" t="s">
        <v>42</v>
      </c>
      <c r="O98" s="58"/>
      <c r="P98" s="176">
        <f>O98*H98</f>
        <v>0</v>
      </c>
      <c r="Q98" s="176">
        <v>0</v>
      </c>
      <c r="R98" s="176">
        <f>Q98*H98</f>
        <v>0</v>
      </c>
      <c r="S98" s="176">
        <v>0.059</v>
      </c>
      <c r="T98" s="177">
        <f>S98*H98</f>
        <v>0.286386</v>
      </c>
      <c r="AR98" s="15" t="s">
        <v>127</v>
      </c>
      <c r="AT98" s="15" t="s">
        <v>122</v>
      </c>
      <c r="AU98" s="15" t="s">
        <v>78</v>
      </c>
      <c r="AY98" s="15" t="s">
        <v>119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5" t="s">
        <v>76</v>
      </c>
      <c r="BK98" s="178">
        <f>ROUND(I98*H98,2)</f>
        <v>0</v>
      </c>
      <c r="BL98" s="15" t="s">
        <v>127</v>
      </c>
      <c r="BM98" s="15" t="s">
        <v>135</v>
      </c>
    </row>
    <row r="99" spans="2:51" s="11" customFormat="1" ht="12">
      <c r="B99" s="179"/>
      <c r="C99" s="180"/>
      <c r="D99" s="181" t="s">
        <v>129</v>
      </c>
      <c r="E99" s="182" t="s">
        <v>1</v>
      </c>
      <c r="F99" s="183" t="s">
        <v>130</v>
      </c>
      <c r="G99" s="180"/>
      <c r="H99" s="184">
        <v>4.854</v>
      </c>
      <c r="I99" s="185"/>
      <c r="J99" s="180"/>
      <c r="K99" s="180"/>
      <c r="L99" s="186"/>
      <c r="M99" s="187"/>
      <c r="N99" s="188"/>
      <c r="O99" s="188"/>
      <c r="P99" s="188"/>
      <c r="Q99" s="188"/>
      <c r="R99" s="188"/>
      <c r="S99" s="188"/>
      <c r="T99" s="189"/>
      <c r="AT99" s="190" t="s">
        <v>129</v>
      </c>
      <c r="AU99" s="190" t="s">
        <v>78</v>
      </c>
      <c r="AV99" s="11" t="s">
        <v>78</v>
      </c>
      <c r="AW99" s="11" t="s">
        <v>32</v>
      </c>
      <c r="AX99" s="11" t="s">
        <v>76</v>
      </c>
      <c r="AY99" s="190" t="s">
        <v>119</v>
      </c>
    </row>
    <row r="100" spans="2:63" s="10" customFormat="1" ht="22.9" customHeight="1">
      <c r="B100" s="151"/>
      <c r="C100" s="152"/>
      <c r="D100" s="153" t="s">
        <v>70</v>
      </c>
      <c r="E100" s="165" t="s">
        <v>136</v>
      </c>
      <c r="F100" s="165" t="s">
        <v>137</v>
      </c>
      <c r="G100" s="152"/>
      <c r="H100" s="152"/>
      <c r="I100" s="155"/>
      <c r="J100" s="166">
        <f>BK100</f>
        <v>0</v>
      </c>
      <c r="K100" s="152"/>
      <c r="L100" s="157"/>
      <c r="M100" s="158"/>
      <c r="N100" s="159"/>
      <c r="O100" s="159"/>
      <c r="P100" s="160">
        <f>SUM(P101:P116)</f>
        <v>0</v>
      </c>
      <c r="Q100" s="159"/>
      <c r="R100" s="160">
        <f>SUM(R101:R116)</f>
        <v>0</v>
      </c>
      <c r="S100" s="159"/>
      <c r="T100" s="161">
        <f>SUM(T101:T116)</f>
        <v>0</v>
      </c>
      <c r="AR100" s="162" t="s">
        <v>76</v>
      </c>
      <c r="AT100" s="163" t="s">
        <v>70</v>
      </c>
      <c r="AU100" s="163" t="s">
        <v>76</v>
      </c>
      <c r="AY100" s="162" t="s">
        <v>119</v>
      </c>
      <c r="BK100" s="164">
        <f>SUM(BK101:BK116)</f>
        <v>0</v>
      </c>
    </row>
    <row r="101" spans="2:65" s="1" customFormat="1" ht="16.5" customHeight="1">
      <c r="B101" s="32"/>
      <c r="C101" s="167" t="s">
        <v>138</v>
      </c>
      <c r="D101" s="167" t="s">
        <v>122</v>
      </c>
      <c r="E101" s="168" t="s">
        <v>139</v>
      </c>
      <c r="F101" s="169" t="s">
        <v>140</v>
      </c>
      <c r="G101" s="170" t="s">
        <v>125</v>
      </c>
      <c r="H101" s="171">
        <v>292.95</v>
      </c>
      <c r="I101" s="172"/>
      <c r="J101" s="173">
        <f>ROUND(I101*H101,2)</f>
        <v>0</v>
      </c>
      <c r="K101" s="169" t="s">
        <v>126</v>
      </c>
      <c r="L101" s="36"/>
      <c r="M101" s="174" t="s">
        <v>1</v>
      </c>
      <c r="N101" s="175" t="s">
        <v>42</v>
      </c>
      <c r="O101" s="58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AR101" s="15" t="s">
        <v>127</v>
      </c>
      <c r="AT101" s="15" t="s">
        <v>122</v>
      </c>
      <c r="AU101" s="15" t="s">
        <v>78</v>
      </c>
      <c r="AY101" s="15" t="s">
        <v>119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15" t="s">
        <v>76</v>
      </c>
      <c r="BK101" s="178">
        <f>ROUND(I101*H101,2)</f>
        <v>0</v>
      </c>
      <c r="BL101" s="15" t="s">
        <v>127</v>
      </c>
      <c r="BM101" s="15" t="s">
        <v>141</v>
      </c>
    </row>
    <row r="102" spans="2:51" s="11" customFormat="1" ht="12">
      <c r="B102" s="179"/>
      <c r="C102" s="180"/>
      <c r="D102" s="181" t="s">
        <v>129</v>
      </c>
      <c r="E102" s="182" t="s">
        <v>1</v>
      </c>
      <c r="F102" s="183" t="s">
        <v>142</v>
      </c>
      <c r="G102" s="180"/>
      <c r="H102" s="184">
        <v>292.95</v>
      </c>
      <c r="I102" s="185"/>
      <c r="J102" s="180"/>
      <c r="K102" s="180"/>
      <c r="L102" s="186"/>
      <c r="M102" s="187"/>
      <c r="N102" s="188"/>
      <c r="O102" s="188"/>
      <c r="P102" s="188"/>
      <c r="Q102" s="188"/>
      <c r="R102" s="188"/>
      <c r="S102" s="188"/>
      <c r="T102" s="189"/>
      <c r="AT102" s="190" t="s">
        <v>129</v>
      </c>
      <c r="AU102" s="190" t="s">
        <v>78</v>
      </c>
      <c r="AV102" s="11" t="s">
        <v>78</v>
      </c>
      <c r="AW102" s="11" t="s">
        <v>32</v>
      </c>
      <c r="AX102" s="11" t="s">
        <v>76</v>
      </c>
      <c r="AY102" s="190" t="s">
        <v>119</v>
      </c>
    </row>
    <row r="103" spans="2:65" s="1" customFormat="1" ht="16.5" customHeight="1">
      <c r="B103" s="32"/>
      <c r="C103" s="167" t="s">
        <v>127</v>
      </c>
      <c r="D103" s="167" t="s">
        <v>122</v>
      </c>
      <c r="E103" s="168" t="s">
        <v>143</v>
      </c>
      <c r="F103" s="169" t="s">
        <v>144</v>
      </c>
      <c r="G103" s="170" t="s">
        <v>125</v>
      </c>
      <c r="H103" s="171">
        <v>17577</v>
      </c>
      <c r="I103" s="172"/>
      <c r="J103" s="173">
        <f>ROUND(I103*H103,2)</f>
        <v>0</v>
      </c>
      <c r="K103" s="169" t="s">
        <v>126</v>
      </c>
      <c r="L103" s="36"/>
      <c r="M103" s="174" t="s">
        <v>1</v>
      </c>
      <c r="N103" s="175" t="s">
        <v>42</v>
      </c>
      <c r="O103" s="58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AR103" s="15" t="s">
        <v>127</v>
      </c>
      <c r="AT103" s="15" t="s">
        <v>122</v>
      </c>
      <c r="AU103" s="15" t="s">
        <v>78</v>
      </c>
      <c r="AY103" s="15" t="s">
        <v>119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15" t="s">
        <v>76</v>
      </c>
      <c r="BK103" s="178">
        <f>ROUND(I103*H103,2)</f>
        <v>0</v>
      </c>
      <c r="BL103" s="15" t="s">
        <v>127</v>
      </c>
      <c r="BM103" s="15" t="s">
        <v>145</v>
      </c>
    </row>
    <row r="104" spans="2:51" s="11" customFormat="1" ht="12">
      <c r="B104" s="179"/>
      <c r="C104" s="180"/>
      <c r="D104" s="181" t="s">
        <v>129</v>
      </c>
      <c r="E104" s="182" t="s">
        <v>1</v>
      </c>
      <c r="F104" s="183" t="s">
        <v>146</v>
      </c>
      <c r="G104" s="180"/>
      <c r="H104" s="184">
        <v>17577</v>
      </c>
      <c r="I104" s="185"/>
      <c r="J104" s="180"/>
      <c r="K104" s="180"/>
      <c r="L104" s="186"/>
      <c r="M104" s="187"/>
      <c r="N104" s="188"/>
      <c r="O104" s="188"/>
      <c r="P104" s="188"/>
      <c r="Q104" s="188"/>
      <c r="R104" s="188"/>
      <c r="S104" s="188"/>
      <c r="T104" s="189"/>
      <c r="AT104" s="190" t="s">
        <v>129</v>
      </c>
      <c r="AU104" s="190" t="s">
        <v>78</v>
      </c>
      <c r="AV104" s="11" t="s">
        <v>78</v>
      </c>
      <c r="AW104" s="11" t="s">
        <v>32</v>
      </c>
      <c r="AX104" s="11" t="s">
        <v>76</v>
      </c>
      <c r="AY104" s="190" t="s">
        <v>119</v>
      </c>
    </row>
    <row r="105" spans="2:65" s="1" customFormat="1" ht="16.5" customHeight="1">
      <c r="B105" s="32"/>
      <c r="C105" s="167" t="s">
        <v>147</v>
      </c>
      <c r="D105" s="167" t="s">
        <v>122</v>
      </c>
      <c r="E105" s="168" t="s">
        <v>148</v>
      </c>
      <c r="F105" s="169" t="s">
        <v>149</v>
      </c>
      <c r="G105" s="170" t="s">
        <v>125</v>
      </c>
      <c r="H105" s="171">
        <v>292.95</v>
      </c>
      <c r="I105" s="172"/>
      <c r="J105" s="173">
        <f>ROUND(I105*H105,2)</f>
        <v>0</v>
      </c>
      <c r="K105" s="169" t="s">
        <v>126</v>
      </c>
      <c r="L105" s="36"/>
      <c r="M105" s="174" t="s">
        <v>1</v>
      </c>
      <c r="N105" s="175" t="s">
        <v>42</v>
      </c>
      <c r="O105" s="58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AR105" s="15" t="s">
        <v>127</v>
      </c>
      <c r="AT105" s="15" t="s">
        <v>122</v>
      </c>
      <c r="AU105" s="15" t="s">
        <v>78</v>
      </c>
      <c r="AY105" s="15" t="s">
        <v>119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15" t="s">
        <v>76</v>
      </c>
      <c r="BK105" s="178">
        <f>ROUND(I105*H105,2)</f>
        <v>0</v>
      </c>
      <c r="BL105" s="15" t="s">
        <v>127</v>
      </c>
      <c r="BM105" s="15" t="s">
        <v>150</v>
      </c>
    </row>
    <row r="106" spans="2:51" s="11" customFormat="1" ht="12">
      <c r="B106" s="179"/>
      <c r="C106" s="180"/>
      <c r="D106" s="181" t="s">
        <v>129</v>
      </c>
      <c r="E106" s="182" t="s">
        <v>1</v>
      </c>
      <c r="F106" s="183" t="s">
        <v>142</v>
      </c>
      <c r="G106" s="180"/>
      <c r="H106" s="184">
        <v>292.95</v>
      </c>
      <c r="I106" s="185"/>
      <c r="J106" s="180"/>
      <c r="K106" s="180"/>
      <c r="L106" s="186"/>
      <c r="M106" s="187"/>
      <c r="N106" s="188"/>
      <c r="O106" s="188"/>
      <c r="P106" s="188"/>
      <c r="Q106" s="188"/>
      <c r="R106" s="188"/>
      <c r="S106" s="188"/>
      <c r="T106" s="189"/>
      <c r="AT106" s="190" t="s">
        <v>129</v>
      </c>
      <c r="AU106" s="190" t="s">
        <v>78</v>
      </c>
      <c r="AV106" s="11" t="s">
        <v>78</v>
      </c>
      <c r="AW106" s="11" t="s">
        <v>32</v>
      </c>
      <c r="AX106" s="11" t="s">
        <v>76</v>
      </c>
      <c r="AY106" s="190" t="s">
        <v>119</v>
      </c>
    </row>
    <row r="107" spans="2:65" s="1" customFormat="1" ht="16.5" customHeight="1">
      <c r="B107" s="32"/>
      <c r="C107" s="167" t="s">
        <v>120</v>
      </c>
      <c r="D107" s="167" t="s">
        <v>122</v>
      </c>
      <c r="E107" s="168" t="s">
        <v>151</v>
      </c>
      <c r="F107" s="169" t="s">
        <v>152</v>
      </c>
      <c r="G107" s="170" t="s">
        <v>125</v>
      </c>
      <c r="H107" s="171">
        <v>292.95</v>
      </c>
      <c r="I107" s="172"/>
      <c r="J107" s="173">
        <f>ROUND(I107*H107,2)</f>
        <v>0</v>
      </c>
      <c r="K107" s="169" t="s">
        <v>126</v>
      </c>
      <c r="L107" s="36"/>
      <c r="M107" s="174" t="s">
        <v>1</v>
      </c>
      <c r="N107" s="175" t="s">
        <v>42</v>
      </c>
      <c r="O107" s="58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AR107" s="15" t="s">
        <v>127</v>
      </c>
      <c r="AT107" s="15" t="s">
        <v>122</v>
      </c>
      <c r="AU107" s="15" t="s">
        <v>78</v>
      </c>
      <c r="AY107" s="15" t="s">
        <v>119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15" t="s">
        <v>76</v>
      </c>
      <c r="BK107" s="178">
        <f>ROUND(I107*H107,2)</f>
        <v>0</v>
      </c>
      <c r="BL107" s="15" t="s">
        <v>127</v>
      </c>
      <c r="BM107" s="15" t="s">
        <v>153</v>
      </c>
    </row>
    <row r="108" spans="2:51" s="11" customFormat="1" ht="12">
      <c r="B108" s="179"/>
      <c r="C108" s="180"/>
      <c r="D108" s="181" t="s">
        <v>129</v>
      </c>
      <c r="E108" s="182" t="s">
        <v>1</v>
      </c>
      <c r="F108" s="183" t="s">
        <v>142</v>
      </c>
      <c r="G108" s="180"/>
      <c r="H108" s="184">
        <v>292.95</v>
      </c>
      <c r="I108" s="185"/>
      <c r="J108" s="180"/>
      <c r="K108" s="180"/>
      <c r="L108" s="186"/>
      <c r="M108" s="187"/>
      <c r="N108" s="188"/>
      <c r="O108" s="188"/>
      <c r="P108" s="188"/>
      <c r="Q108" s="188"/>
      <c r="R108" s="188"/>
      <c r="S108" s="188"/>
      <c r="T108" s="189"/>
      <c r="AT108" s="190" t="s">
        <v>129</v>
      </c>
      <c r="AU108" s="190" t="s">
        <v>78</v>
      </c>
      <c r="AV108" s="11" t="s">
        <v>78</v>
      </c>
      <c r="AW108" s="11" t="s">
        <v>32</v>
      </c>
      <c r="AX108" s="11" t="s">
        <v>76</v>
      </c>
      <c r="AY108" s="190" t="s">
        <v>119</v>
      </c>
    </row>
    <row r="109" spans="2:65" s="1" customFormat="1" ht="16.5" customHeight="1">
      <c r="B109" s="32"/>
      <c r="C109" s="167" t="s">
        <v>154</v>
      </c>
      <c r="D109" s="167" t="s">
        <v>122</v>
      </c>
      <c r="E109" s="168" t="s">
        <v>155</v>
      </c>
      <c r="F109" s="169" t="s">
        <v>156</v>
      </c>
      <c r="G109" s="170" t="s">
        <v>125</v>
      </c>
      <c r="H109" s="171">
        <v>17577</v>
      </c>
      <c r="I109" s="172"/>
      <c r="J109" s="173">
        <f>ROUND(I109*H109,2)</f>
        <v>0</v>
      </c>
      <c r="K109" s="169" t="s">
        <v>126</v>
      </c>
      <c r="L109" s="36"/>
      <c r="M109" s="174" t="s">
        <v>1</v>
      </c>
      <c r="N109" s="175" t="s">
        <v>42</v>
      </c>
      <c r="O109" s="58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AR109" s="15" t="s">
        <v>127</v>
      </c>
      <c r="AT109" s="15" t="s">
        <v>122</v>
      </c>
      <c r="AU109" s="15" t="s">
        <v>78</v>
      </c>
      <c r="AY109" s="15" t="s">
        <v>119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5" t="s">
        <v>76</v>
      </c>
      <c r="BK109" s="178">
        <f>ROUND(I109*H109,2)</f>
        <v>0</v>
      </c>
      <c r="BL109" s="15" t="s">
        <v>127</v>
      </c>
      <c r="BM109" s="15" t="s">
        <v>157</v>
      </c>
    </row>
    <row r="110" spans="2:51" s="11" customFormat="1" ht="12">
      <c r="B110" s="179"/>
      <c r="C110" s="180"/>
      <c r="D110" s="181" t="s">
        <v>129</v>
      </c>
      <c r="E110" s="182" t="s">
        <v>1</v>
      </c>
      <c r="F110" s="183" t="s">
        <v>158</v>
      </c>
      <c r="G110" s="180"/>
      <c r="H110" s="184">
        <v>17577</v>
      </c>
      <c r="I110" s="185"/>
      <c r="J110" s="180"/>
      <c r="K110" s="180"/>
      <c r="L110" s="186"/>
      <c r="M110" s="187"/>
      <c r="N110" s="188"/>
      <c r="O110" s="188"/>
      <c r="P110" s="188"/>
      <c r="Q110" s="188"/>
      <c r="R110" s="188"/>
      <c r="S110" s="188"/>
      <c r="T110" s="189"/>
      <c r="AT110" s="190" t="s">
        <v>129</v>
      </c>
      <c r="AU110" s="190" t="s">
        <v>78</v>
      </c>
      <c r="AV110" s="11" t="s">
        <v>78</v>
      </c>
      <c r="AW110" s="11" t="s">
        <v>32</v>
      </c>
      <c r="AX110" s="11" t="s">
        <v>76</v>
      </c>
      <c r="AY110" s="190" t="s">
        <v>119</v>
      </c>
    </row>
    <row r="111" spans="2:65" s="1" customFormat="1" ht="16.5" customHeight="1">
      <c r="B111" s="32"/>
      <c r="C111" s="167" t="s">
        <v>159</v>
      </c>
      <c r="D111" s="167" t="s">
        <v>122</v>
      </c>
      <c r="E111" s="168" t="s">
        <v>160</v>
      </c>
      <c r="F111" s="169" t="s">
        <v>161</v>
      </c>
      <c r="G111" s="170" t="s">
        <v>125</v>
      </c>
      <c r="H111" s="171">
        <v>292.95</v>
      </c>
      <c r="I111" s="172"/>
      <c r="J111" s="173">
        <f>ROUND(I111*H111,2)</f>
        <v>0</v>
      </c>
      <c r="K111" s="169" t="s">
        <v>126</v>
      </c>
      <c r="L111" s="36"/>
      <c r="M111" s="174" t="s">
        <v>1</v>
      </c>
      <c r="N111" s="175" t="s">
        <v>42</v>
      </c>
      <c r="O111" s="58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5" t="s">
        <v>127</v>
      </c>
      <c r="AT111" s="15" t="s">
        <v>122</v>
      </c>
      <c r="AU111" s="15" t="s">
        <v>78</v>
      </c>
      <c r="AY111" s="15" t="s">
        <v>119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5" t="s">
        <v>76</v>
      </c>
      <c r="BK111" s="178">
        <f>ROUND(I111*H111,2)</f>
        <v>0</v>
      </c>
      <c r="BL111" s="15" t="s">
        <v>127</v>
      </c>
      <c r="BM111" s="15" t="s">
        <v>162</v>
      </c>
    </row>
    <row r="112" spans="2:65" s="1" customFormat="1" ht="16.5" customHeight="1">
      <c r="B112" s="32"/>
      <c r="C112" s="167" t="s">
        <v>131</v>
      </c>
      <c r="D112" s="167" t="s">
        <v>122</v>
      </c>
      <c r="E112" s="168" t="s">
        <v>163</v>
      </c>
      <c r="F112" s="169" t="s">
        <v>164</v>
      </c>
      <c r="G112" s="170" t="s">
        <v>165</v>
      </c>
      <c r="H112" s="171">
        <v>41.85</v>
      </c>
      <c r="I112" s="172"/>
      <c r="J112" s="173">
        <f>ROUND(I112*H112,2)</f>
        <v>0</v>
      </c>
      <c r="K112" s="169" t="s">
        <v>126</v>
      </c>
      <c r="L112" s="36"/>
      <c r="M112" s="174" t="s">
        <v>1</v>
      </c>
      <c r="N112" s="175" t="s">
        <v>42</v>
      </c>
      <c r="O112" s="58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AR112" s="15" t="s">
        <v>127</v>
      </c>
      <c r="AT112" s="15" t="s">
        <v>122</v>
      </c>
      <c r="AU112" s="15" t="s">
        <v>78</v>
      </c>
      <c r="AY112" s="15" t="s">
        <v>119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15" t="s">
        <v>76</v>
      </c>
      <c r="BK112" s="178">
        <f>ROUND(I112*H112,2)</f>
        <v>0</v>
      </c>
      <c r="BL112" s="15" t="s">
        <v>127</v>
      </c>
      <c r="BM112" s="15" t="s">
        <v>166</v>
      </c>
    </row>
    <row r="113" spans="2:51" s="11" customFormat="1" ht="12">
      <c r="B113" s="179"/>
      <c r="C113" s="180"/>
      <c r="D113" s="181" t="s">
        <v>129</v>
      </c>
      <c r="E113" s="182" t="s">
        <v>1</v>
      </c>
      <c r="F113" s="183" t="s">
        <v>167</v>
      </c>
      <c r="G113" s="180"/>
      <c r="H113" s="184">
        <v>41.85</v>
      </c>
      <c r="I113" s="185"/>
      <c r="J113" s="180"/>
      <c r="K113" s="180"/>
      <c r="L113" s="186"/>
      <c r="M113" s="187"/>
      <c r="N113" s="188"/>
      <c r="O113" s="188"/>
      <c r="P113" s="188"/>
      <c r="Q113" s="188"/>
      <c r="R113" s="188"/>
      <c r="S113" s="188"/>
      <c r="T113" s="189"/>
      <c r="AT113" s="190" t="s">
        <v>129</v>
      </c>
      <c r="AU113" s="190" t="s">
        <v>78</v>
      </c>
      <c r="AV113" s="11" t="s">
        <v>78</v>
      </c>
      <c r="AW113" s="11" t="s">
        <v>32</v>
      </c>
      <c r="AX113" s="11" t="s">
        <v>76</v>
      </c>
      <c r="AY113" s="190" t="s">
        <v>119</v>
      </c>
    </row>
    <row r="114" spans="2:65" s="1" customFormat="1" ht="16.5" customHeight="1">
      <c r="B114" s="32"/>
      <c r="C114" s="167" t="s">
        <v>168</v>
      </c>
      <c r="D114" s="167" t="s">
        <v>122</v>
      </c>
      <c r="E114" s="168" t="s">
        <v>169</v>
      </c>
      <c r="F114" s="169" t="s">
        <v>170</v>
      </c>
      <c r="G114" s="170" t="s">
        <v>165</v>
      </c>
      <c r="H114" s="171">
        <v>2511</v>
      </c>
      <c r="I114" s="172"/>
      <c r="J114" s="173">
        <f>ROUND(I114*H114,2)</f>
        <v>0</v>
      </c>
      <c r="K114" s="169" t="s">
        <v>126</v>
      </c>
      <c r="L114" s="36"/>
      <c r="M114" s="174" t="s">
        <v>1</v>
      </c>
      <c r="N114" s="175" t="s">
        <v>42</v>
      </c>
      <c r="O114" s="58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AR114" s="15" t="s">
        <v>127</v>
      </c>
      <c r="AT114" s="15" t="s">
        <v>122</v>
      </c>
      <c r="AU114" s="15" t="s">
        <v>78</v>
      </c>
      <c r="AY114" s="15" t="s">
        <v>119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15" t="s">
        <v>76</v>
      </c>
      <c r="BK114" s="178">
        <f>ROUND(I114*H114,2)</f>
        <v>0</v>
      </c>
      <c r="BL114" s="15" t="s">
        <v>127</v>
      </c>
      <c r="BM114" s="15" t="s">
        <v>171</v>
      </c>
    </row>
    <row r="115" spans="2:51" s="11" customFormat="1" ht="12">
      <c r="B115" s="179"/>
      <c r="C115" s="180"/>
      <c r="D115" s="181" t="s">
        <v>129</v>
      </c>
      <c r="E115" s="182" t="s">
        <v>1</v>
      </c>
      <c r="F115" s="183" t="s">
        <v>172</v>
      </c>
      <c r="G115" s="180"/>
      <c r="H115" s="184">
        <v>2511</v>
      </c>
      <c r="I115" s="185"/>
      <c r="J115" s="180"/>
      <c r="K115" s="180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129</v>
      </c>
      <c r="AU115" s="190" t="s">
        <v>78</v>
      </c>
      <c r="AV115" s="11" t="s">
        <v>78</v>
      </c>
      <c r="AW115" s="11" t="s">
        <v>32</v>
      </c>
      <c r="AX115" s="11" t="s">
        <v>76</v>
      </c>
      <c r="AY115" s="190" t="s">
        <v>119</v>
      </c>
    </row>
    <row r="116" spans="2:65" s="1" customFormat="1" ht="16.5" customHeight="1">
      <c r="B116" s="32"/>
      <c r="C116" s="167" t="s">
        <v>173</v>
      </c>
      <c r="D116" s="167" t="s">
        <v>122</v>
      </c>
      <c r="E116" s="168" t="s">
        <v>174</v>
      </c>
      <c r="F116" s="169" t="s">
        <v>175</v>
      </c>
      <c r="G116" s="170" t="s">
        <v>165</v>
      </c>
      <c r="H116" s="171">
        <v>41.85</v>
      </c>
      <c r="I116" s="172"/>
      <c r="J116" s="173">
        <f>ROUND(I116*H116,2)</f>
        <v>0</v>
      </c>
      <c r="K116" s="169" t="s">
        <v>126</v>
      </c>
      <c r="L116" s="36"/>
      <c r="M116" s="174" t="s">
        <v>1</v>
      </c>
      <c r="N116" s="175" t="s">
        <v>42</v>
      </c>
      <c r="O116" s="58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AR116" s="15" t="s">
        <v>127</v>
      </c>
      <c r="AT116" s="15" t="s">
        <v>122</v>
      </c>
      <c r="AU116" s="15" t="s">
        <v>78</v>
      </c>
      <c r="AY116" s="15" t="s">
        <v>119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15" t="s">
        <v>76</v>
      </c>
      <c r="BK116" s="178">
        <f>ROUND(I116*H116,2)</f>
        <v>0</v>
      </c>
      <c r="BL116" s="15" t="s">
        <v>127</v>
      </c>
      <c r="BM116" s="15" t="s">
        <v>176</v>
      </c>
    </row>
    <row r="117" spans="2:63" s="10" customFormat="1" ht="22.9" customHeight="1">
      <c r="B117" s="151"/>
      <c r="C117" s="152"/>
      <c r="D117" s="153" t="s">
        <v>70</v>
      </c>
      <c r="E117" s="165" t="s">
        <v>177</v>
      </c>
      <c r="F117" s="165" t="s">
        <v>178</v>
      </c>
      <c r="G117" s="152"/>
      <c r="H117" s="152"/>
      <c r="I117" s="155"/>
      <c r="J117" s="166">
        <f>BK117</f>
        <v>0</v>
      </c>
      <c r="K117" s="152"/>
      <c r="L117" s="157"/>
      <c r="M117" s="158"/>
      <c r="N117" s="159"/>
      <c r="O117" s="159"/>
      <c r="P117" s="160">
        <f>SUM(P118:P129)</f>
        <v>0</v>
      </c>
      <c r="Q117" s="159"/>
      <c r="R117" s="160">
        <f>SUM(R118:R129)</f>
        <v>0</v>
      </c>
      <c r="S117" s="159"/>
      <c r="T117" s="161">
        <f>SUM(T118:T129)</f>
        <v>0</v>
      </c>
      <c r="AR117" s="162" t="s">
        <v>76</v>
      </c>
      <c r="AT117" s="163" t="s">
        <v>70</v>
      </c>
      <c r="AU117" s="163" t="s">
        <v>76</v>
      </c>
      <c r="AY117" s="162" t="s">
        <v>119</v>
      </c>
      <c r="BK117" s="164">
        <f>SUM(BK118:BK129)</f>
        <v>0</v>
      </c>
    </row>
    <row r="118" spans="2:65" s="1" customFormat="1" ht="16.5" customHeight="1">
      <c r="B118" s="32"/>
      <c r="C118" s="167" t="s">
        <v>179</v>
      </c>
      <c r="D118" s="167" t="s">
        <v>122</v>
      </c>
      <c r="E118" s="168" t="s">
        <v>180</v>
      </c>
      <c r="F118" s="169" t="s">
        <v>181</v>
      </c>
      <c r="G118" s="170" t="s">
        <v>182</v>
      </c>
      <c r="H118" s="171">
        <v>4.455</v>
      </c>
      <c r="I118" s="172"/>
      <c r="J118" s="173">
        <f>ROUND(I118*H118,2)</f>
        <v>0</v>
      </c>
      <c r="K118" s="169" t="s">
        <v>126</v>
      </c>
      <c r="L118" s="36"/>
      <c r="M118" s="174" t="s">
        <v>1</v>
      </c>
      <c r="N118" s="175" t="s">
        <v>42</v>
      </c>
      <c r="O118" s="58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AR118" s="15" t="s">
        <v>127</v>
      </c>
      <c r="AT118" s="15" t="s">
        <v>122</v>
      </c>
      <c r="AU118" s="15" t="s">
        <v>78</v>
      </c>
      <c r="AY118" s="15" t="s">
        <v>119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15" t="s">
        <v>76</v>
      </c>
      <c r="BK118" s="178">
        <f>ROUND(I118*H118,2)</f>
        <v>0</v>
      </c>
      <c r="BL118" s="15" t="s">
        <v>127</v>
      </c>
      <c r="BM118" s="15" t="s">
        <v>183</v>
      </c>
    </row>
    <row r="119" spans="2:65" s="1" customFormat="1" ht="16.5" customHeight="1">
      <c r="B119" s="32"/>
      <c r="C119" s="167" t="s">
        <v>184</v>
      </c>
      <c r="D119" s="167" t="s">
        <v>122</v>
      </c>
      <c r="E119" s="168" t="s">
        <v>185</v>
      </c>
      <c r="F119" s="169" t="s">
        <v>186</v>
      </c>
      <c r="G119" s="170" t="s">
        <v>182</v>
      </c>
      <c r="H119" s="171">
        <v>4.455</v>
      </c>
      <c r="I119" s="172"/>
      <c r="J119" s="173">
        <f>ROUND(I119*H119,2)</f>
        <v>0</v>
      </c>
      <c r="K119" s="169" t="s">
        <v>126</v>
      </c>
      <c r="L119" s="36"/>
      <c r="M119" s="174" t="s">
        <v>1</v>
      </c>
      <c r="N119" s="175" t="s">
        <v>42</v>
      </c>
      <c r="O119" s="58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15" t="s">
        <v>127</v>
      </c>
      <c r="AT119" s="15" t="s">
        <v>122</v>
      </c>
      <c r="AU119" s="15" t="s">
        <v>78</v>
      </c>
      <c r="AY119" s="15" t="s">
        <v>119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5" t="s">
        <v>76</v>
      </c>
      <c r="BK119" s="178">
        <f>ROUND(I119*H119,2)</f>
        <v>0</v>
      </c>
      <c r="BL119" s="15" t="s">
        <v>127</v>
      </c>
      <c r="BM119" s="15" t="s">
        <v>187</v>
      </c>
    </row>
    <row r="120" spans="2:65" s="1" customFormat="1" ht="16.5" customHeight="1">
      <c r="B120" s="32"/>
      <c r="C120" s="167" t="s">
        <v>188</v>
      </c>
      <c r="D120" s="167" t="s">
        <v>122</v>
      </c>
      <c r="E120" s="168" t="s">
        <v>189</v>
      </c>
      <c r="F120" s="169" t="s">
        <v>190</v>
      </c>
      <c r="G120" s="170" t="s">
        <v>182</v>
      </c>
      <c r="H120" s="171">
        <v>84.645</v>
      </c>
      <c r="I120" s="172"/>
      <c r="J120" s="173">
        <f>ROUND(I120*H120,2)</f>
        <v>0</v>
      </c>
      <c r="K120" s="169" t="s">
        <v>126</v>
      </c>
      <c r="L120" s="36"/>
      <c r="M120" s="174" t="s">
        <v>1</v>
      </c>
      <c r="N120" s="175" t="s">
        <v>42</v>
      </c>
      <c r="O120" s="58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5" t="s">
        <v>127</v>
      </c>
      <c r="AT120" s="15" t="s">
        <v>122</v>
      </c>
      <c r="AU120" s="15" t="s">
        <v>78</v>
      </c>
      <c r="AY120" s="15" t="s">
        <v>119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5" t="s">
        <v>76</v>
      </c>
      <c r="BK120" s="178">
        <f>ROUND(I120*H120,2)</f>
        <v>0</v>
      </c>
      <c r="BL120" s="15" t="s">
        <v>127</v>
      </c>
      <c r="BM120" s="15" t="s">
        <v>191</v>
      </c>
    </row>
    <row r="121" spans="2:51" s="11" customFormat="1" ht="12">
      <c r="B121" s="179"/>
      <c r="C121" s="180"/>
      <c r="D121" s="181" t="s">
        <v>129</v>
      </c>
      <c r="E121" s="182" t="s">
        <v>1</v>
      </c>
      <c r="F121" s="183" t="s">
        <v>192</v>
      </c>
      <c r="G121" s="180"/>
      <c r="H121" s="184">
        <v>84.645</v>
      </c>
      <c r="I121" s="185"/>
      <c r="J121" s="180"/>
      <c r="K121" s="180"/>
      <c r="L121" s="186"/>
      <c r="M121" s="187"/>
      <c r="N121" s="188"/>
      <c r="O121" s="188"/>
      <c r="P121" s="188"/>
      <c r="Q121" s="188"/>
      <c r="R121" s="188"/>
      <c r="S121" s="188"/>
      <c r="T121" s="189"/>
      <c r="AT121" s="190" t="s">
        <v>129</v>
      </c>
      <c r="AU121" s="190" t="s">
        <v>78</v>
      </c>
      <c r="AV121" s="11" t="s">
        <v>78</v>
      </c>
      <c r="AW121" s="11" t="s">
        <v>32</v>
      </c>
      <c r="AX121" s="11" t="s">
        <v>76</v>
      </c>
      <c r="AY121" s="190" t="s">
        <v>119</v>
      </c>
    </row>
    <row r="122" spans="2:65" s="1" customFormat="1" ht="16.5" customHeight="1">
      <c r="B122" s="32"/>
      <c r="C122" s="167" t="s">
        <v>8</v>
      </c>
      <c r="D122" s="167" t="s">
        <v>122</v>
      </c>
      <c r="E122" s="168" t="s">
        <v>193</v>
      </c>
      <c r="F122" s="169" t="s">
        <v>194</v>
      </c>
      <c r="G122" s="170" t="s">
        <v>182</v>
      </c>
      <c r="H122" s="171">
        <v>1.084</v>
      </c>
      <c r="I122" s="172"/>
      <c r="J122" s="173">
        <f>ROUND(I122*H122,2)</f>
        <v>0</v>
      </c>
      <c r="K122" s="169" t="s">
        <v>126</v>
      </c>
      <c r="L122" s="36"/>
      <c r="M122" s="174" t="s">
        <v>1</v>
      </c>
      <c r="N122" s="175" t="s">
        <v>42</v>
      </c>
      <c r="O122" s="58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15" t="s">
        <v>127</v>
      </c>
      <c r="AT122" s="15" t="s">
        <v>122</v>
      </c>
      <c r="AU122" s="15" t="s">
        <v>78</v>
      </c>
      <c r="AY122" s="15" t="s">
        <v>119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5" t="s">
        <v>76</v>
      </c>
      <c r="BK122" s="178">
        <f>ROUND(I122*H122,2)</f>
        <v>0</v>
      </c>
      <c r="BL122" s="15" t="s">
        <v>127</v>
      </c>
      <c r="BM122" s="15" t="s">
        <v>195</v>
      </c>
    </row>
    <row r="123" spans="2:51" s="11" customFormat="1" ht="12">
      <c r="B123" s="179"/>
      <c r="C123" s="180"/>
      <c r="D123" s="181" t="s">
        <v>129</v>
      </c>
      <c r="E123" s="182" t="s">
        <v>1</v>
      </c>
      <c r="F123" s="183" t="s">
        <v>196</v>
      </c>
      <c r="G123" s="180"/>
      <c r="H123" s="184">
        <v>1.084</v>
      </c>
      <c r="I123" s="185"/>
      <c r="J123" s="180"/>
      <c r="K123" s="180"/>
      <c r="L123" s="186"/>
      <c r="M123" s="187"/>
      <c r="N123" s="188"/>
      <c r="O123" s="188"/>
      <c r="P123" s="188"/>
      <c r="Q123" s="188"/>
      <c r="R123" s="188"/>
      <c r="S123" s="188"/>
      <c r="T123" s="189"/>
      <c r="AT123" s="190" t="s">
        <v>129</v>
      </c>
      <c r="AU123" s="190" t="s">
        <v>78</v>
      </c>
      <c r="AV123" s="11" t="s">
        <v>78</v>
      </c>
      <c r="AW123" s="11" t="s">
        <v>32</v>
      </c>
      <c r="AX123" s="11" t="s">
        <v>76</v>
      </c>
      <c r="AY123" s="190" t="s">
        <v>119</v>
      </c>
    </row>
    <row r="124" spans="2:65" s="1" customFormat="1" ht="16.5" customHeight="1">
      <c r="B124" s="32"/>
      <c r="C124" s="167" t="s">
        <v>197</v>
      </c>
      <c r="D124" s="167" t="s">
        <v>122</v>
      </c>
      <c r="E124" s="168" t="s">
        <v>198</v>
      </c>
      <c r="F124" s="169" t="s">
        <v>199</v>
      </c>
      <c r="G124" s="170" t="s">
        <v>182</v>
      </c>
      <c r="H124" s="171">
        <v>2.531</v>
      </c>
      <c r="I124" s="172"/>
      <c r="J124" s="173">
        <f>ROUND(I124*H124,2)</f>
        <v>0</v>
      </c>
      <c r="K124" s="169" t="s">
        <v>126</v>
      </c>
      <c r="L124" s="36"/>
      <c r="M124" s="174" t="s">
        <v>1</v>
      </c>
      <c r="N124" s="175" t="s">
        <v>42</v>
      </c>
      <c r="O124" s="58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AR124" s="15" t="s">
        <v>127</v>
      </c>
      <c r="AT124" s="15" t="s">
        <v>122</v>
      </c>
      <c r="AU124" s="15" t="s">
        <v>78</v>
      </c>
      <c r="AY124" s="15" t="s">
        <v>119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5" t="s">
        <v>76</v>
      </c>
      <c r="BK124" s="178">
        <f>ROUND(I124*H124,2)</f>
        <v>0</v>
      </c>
      <c r="BL124" s="15" t="s">
        <v>127</v>
      </c>
      <c r="BM124" s="15" t="s">
        <v>200</v>
      </c>
    </row>
    <row r="125" spans="2:51" s="11" customFormat="1" ht="12">
      <c r="B125" s="179"/>
      <c r="C125" s="180"/>
      <c r="D125" s="181" t="s">
        <v>129</v>
      </c>
      <c r="E125" s="182" t="s">
        <v>1</v>
      </c>
      <c r="F125" s="183" t="s">
        <v>201</v>
      </c>
      <c r="G125" s="180"/>
      <c r="H125" s="184">
        <v>2.531</v>
      </c>
      <c r="I125" s="185"/>
      <c r="J125" s="180"/>
      <c r="K125" s="180"/>
      <c r="L125" s="186"/>
      <c r="M125" s="187"/>
      <c r="N125" s="188"/>
      <c r="O125" s="188"/>
      <c r="P125" s="188"/>
      <c r="Q125" s="188"/>
      <c r="R125" s="188"/>
      <c r="S125" s="188"/>
      <c r="T125" s="189"/>
      <c r="AT125" s="190" t="s">
        <v>129</v>
      </c>
      <c r="AU125" s="190" t="s">
        <v>78</v>
      </c>
      <c r="AV125" s="11" t="s">
        <v>78</v>
      </c>
      <c r="AW125" s="11" t="s">
        <v>32</v>
      </c>
      <c r="AX125" s="11" t="s">
        <v>76</v>
      </c>
      <c r="AY125" s="190" t="s">
        <v>119</v>
      </c>
    </row>
    <row r="126" spans="2:65" s="1" customFormat="1" ht="16.5" customHeight="1">
      <c r="B126" s="32"/>
      <c r="C126" s="167" t="s">
        <v>202</v>
      </c>
      <c r="D126" s="167" t="s">
        <v>122</v>
      </c>
      <c r="E126" s="168" t="s">
        <v>203</v>
      </c>
      <c r="F126" s="169" t="s">
        <v>204</v>
      </c>
      <c r="G126" s="170" t="s">
        <v>182</v>
      </c>
      <c r="H126" s="171">
        <v>0.839</v>
      </c>
      <c r="I126" s="172"/>
      <c r="J126" s="173">
        <f>ROUND(I126*H126,2)</f>
        <v>0</v>
      </c>
      <c r="K126" s="169" t="s">
        <v>126</v>
      </c>
      <c r="L126" s="36"/>
      <c r="M126" s="174" t="s">
        <v>1</v>
      </c>
      <c r="N126" s="175" t="s">
        <v>42</v>
      </c>
      <c r="O126" s="58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15" t="s">
        <v>127</v>
      </c>
      <c r="AT126" s="15" t="s">
        <v>122</v>
      </c>
      <c r="AU126" s="15" t="s">
        <v>78</v>
      </c>
      <c r="AY126" s="15" t="s">
        <v>119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5" t="s">
        <v>76</v>
      </c>
      <c r="BK126" s="178">
        <f>ROUND(I126*H126,2)</f>
        <v>0</v>
      </c>
      <c r="BL126" s="15" t="s">
        <v>127</v>
      </c>
      <c r="BM126" s="15" t="s">
        <v>205</v>
      </c>
    </row>
    <row r="127" spans="2:51" s="11" customFormat="1" ht="12">
      <c r="B127" s="179"/>
      <c r="C127" s="180"/>
      <c r="D127" s="181" t="s">
        <v>129</v>
      </c>
      <c r="E127" s="182" t="s">
        <v>1</v>
      </c>
      <c r="F127" s="183" t="s">
        <v>206</v>
      </c>
      <c r="G127" s="180"/>
      <c r="H127" s="184">
        <v>0.286</v>
      </c>
      <c r="I127" s="185"/>
      <c r="J127" s="180"/>
      <c r="K127" s="180"/>
      <c r="L127" s="186"/>
      <c r="M127" s="187"/>
      <c r="N127" s="188"/>
      <c r="O127" s="188"/>
      <c r="P127" s="188"/>
      <c r="Q127" s="188"/>
      <c r="R127" s="188"/>
      <c r="S127" s="188"/>
      <c r="T127" s="189"/>
      <c r="AT127" s="190" t="s">
        <v>129</v>
      </c>
      <c r="AU127" s="190" t="s">
        <v>78</v>
      </c>
      <c r="AV127" s="11" t="s">
        <v>78</v>
      </c>
      <c r="AW127" s="11" t="s">
        <v>32</v>
      </c>
      <c r="AX127" s="11" t="s">
        <v>71</v>
      </c>
      <c r="AY127" s="190" t="s">
        <v>119</v>
      </c>
    </row>
    <row r="128" spans="2:51" s="11" customFormat="1" ht="12">
      <c r="B128" s="179"/>
      <c r="C128" s="180"/>
      <c r="D128" s="181" t="s">
        <v>129</v>
      </c>
      <c r="E128" s="182" t="s">
        <v>1</v>
      </c>
      <c r="F128" s="183" t="s">
        <v>207</v>
      </c>
      <c r="G128" s="180"/>
      <c r="H128" s="184">
        <v>0.553</v>
      </c>
      <c r="I128" s="185"/>
      <c r="J128" s="180"/>
      <c r="K128" s="180"/>
      <c r="L128" s="186"/>
      <c r="M128" s="187"/>
      <c r="N128" s="188"/>
      <c r="O128" s="188"/>
      <c r="P128" s="188"/>
      <c r="Q128" s="188"/>
      <c r="R128" s="188"/>
      <c r="S128" s="188"/>
      <c r="T128" s="189"/>
      <c r="AT128" s="190" t="s">
        <v>129</v>
      </c>
      <c r="AU128" s="190" t="s">
        <v>78</v>
      </c>
      <c r="AV128" s="11" t="s">
        <v>78</v>
      </c>
      <c r="AW128" s="11" t="s">
        <v>32</v>
      </c>
      <c r="AX128" s="11" t="s">
        <v>71</v>
      </c>
      <c r="AY128" s="190" t="s">
        <v>119</v>
      </c>
    </row>
    <row r="129" spans="2:51" s="12" customFormat="1" ht="12">
      <c r="B129" s="191"/>
      <c r="C129" s="192"/>
      <c r="D129" s="181" t="s">
        <v>129</v>
      </c>
      <c r="E129" s="193" t="s">
        <v>1</v>
      </c>
      <c r="F129" s="194" t="s">
        <v>208</v>
      </c>
      <c r="G129" s="192"/>
      <c r="H129" s="195">
        <v>0.839</v>
      </c>
      <c r="I129" s="196"/>
      <c r="J129" s="192"/>
      <c r="K129" s="192"/>
      <c r="L129" s="197"/>
      <c r="M129" s="198"/>
      <c r="N129" s="199"/>
      <c r="O129" s="199"/>
      <c r="P129" s="199"/>
      <c r="Q129" s="199"/>
      <c r="R129" s="199"/>
      <c r="S129" s="199"/>
      <c r="T129" s="200"/>
      <c r="AT129" s="201" t="s">
        <v>129</v>
      </c>
      <c r="AU129" s="201" t="s">
        <v>78</v>
      </c>
      <c r="AV129" s="12" t="s">
        <v>127</v>
      </c>
      <c r="AW129" s="12" t="s">
        <v>32</v>
      </c>
      <c r="AX129" s="12" t="s">
        <v>76</v>
      </c>
      <c r="AY129" s="201" t="s">
        <v>119</v>
      </c>
    </row>
    <row r="130" spans="2:63" s="10" customFormat="1" ht="22.9" customHeight="1">
      <c r="B130" s="151"/>
      <c r="C130" s="152"/>
      <c r="D130" s="153" t="s">
        <v>70</v>
      </c>
      <c r="E130" s="165" t="s">
        <v>209</v>
      </c>
      <c r="F130" s="165" t="s">
        <v>210</v>
      </c>
      <c r="G130" s="152"/>
      <c r="H130" s="152"/>
      <c r="I130" s="155"/>
      <c r="J130" s="166">
        <f>BK130</f>
        <v>0</v>
      </c>
      <c r="K130" s="152"/>
      <c r="L130" s="157"/>
      <c r="M130" s="158"/>
      <c r="N130" s="159"/>
      <c r="O130" s="159"/>
      <c r="P130" s="160">
        <f>P131</f>
        <v>0</v>
      </c>
      <c r="Q130" s="159"/>
      <c r="R130" s="160">
        <f>R131</f>
        <v>0</v>
      </c>
      <c r="S130" s="159"/>
      <c r="T130" s="161">
        <f>T131</f>
        <v>0</v>
      </c>
      <c r="AR130" s="162" t="s">
        <v>76</v>
      </c>
      <c r="AT130" s="163" t="s">
        <v>70</v>
      </c>
      <c r="AU130" s="163" t="s">
        <v>76</v>
      </c>
      <c r="AY130" s="162" t="s">
        <v>119</v>
      </c>
      <c r="BK130" s="164">
        <f>BK131</f>
        <v>0</v>
      </c>
    </row>
    <row r="131" spans="2:65" s="1" customFormat="1" ht="16.5" customHeight="1">
      <c r="B131" s="32"/>
      <c r="C131" s="167" t="s">
        <v>211</v>
      </c>
      <c r="D131" s="167" t="s">
        <v>122</v>
      </c>
      <c r="E131" s="168" t="s">
        <v>212</v>
      </c>
      <c r="F131" s="169" t="s">
        <v>213</v>
      </c>
      <c r="G131" s="170" t="s">
        <v>182</v>
      </c>
      <c r="H131" s="171">
        <v>0.205</v>
      </c>
      <c r="I131" s="172"/>
      <c r="J131" s="173">
        <f>ROUND(I131*H131,2)</f>
        <v>0</v>
      </c>
      <c r="K131" s="169" t="s">
        <v>126</v>
      </c>
      <c r="L131" s="36"/>
      <c r="M131" s="174" t="s">
        <v>1</v>
      </c>
      <c r="N131" s="175" t="s">
        <v>42</v>
      </c>
      <c r="O131" s="58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AR131" s="15" t="s">
        <v>127</v>
      </c>
      <c r="AT131" s="15" t="s">
        <v>122</v>
      </c>
      <c r="AU131" s="15" t="s">
        <v>78</v>
      </c>
      <c r="AY131" s="15" t="s">
        <v>119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5" t="s">
        <v>76</v>
      </c>
      <c r="BK131" s="178">
        <f>ROUND(I131*H131,2)</f>
        <v>0</v>
      </c>
      <c r="BL131" s="15" t="s">
        <v>127</v>
      </c>
      <c r="BM131" s="15" t="s">
        <v>214</v>
      </c>
    </row>
    <row r="132" spans="2:63" s="10" customFormat="1" ht="25.9" customHeight="1">
      <c r="B132" s="151"/>
      <c r="C132" s="152"/>
      <c r="D132" s="153" t="s">
        <v>70</v>
      </c>
      <c r="E132" s="154" t="s">
        <v>215</v>
      </c>
      <c r="F132" s="154" t="s">
        <v>216</v>
      </c>
      <c r="G132" s="152"/>
      <c r="H132" s="152"/>
      <c r="I132" s="155"/>
      <c r="J132" s="156">
        <f>BK132</f>
        <v>0</v>
      </c>
      <c r="K132" s="152"/>
      <c r="L132" s="157"/>
      <c r="M132" s="158"/>
      <c r="N132" s="159"/>
      <c r="O132" s="159"/>
      <c r="P132" s="160">
        <f>P133+P136+P168+P209+P246</f>
        <v>0</v>
      </c>
      <c r="Q132" s="159"/>
      <c r="R132" s="160">
        <f>R133+R136+R168+R209+R246</f>
        <v>8.15104084</v>
      </c>
      <c r="S132" s="159"/>
      <c r="T132" s="161">
        <f>T133+T136+T168+T209+T246</f>
        <v>4.16857497</v>
      </c>
      <c r="AR132" s="162" t="s">
        <v>78</v>
      </c>
      <c r="AT132" s="163" t="s">
        <v>70</v>
      </c>
      <c r="AU132" s="163" t="s">
        <v>71</v>
      </c>
      <c r="AY132" s="162" t="s">
        <v>119</v>
      </c>
      <c r="BK132" s="164">
        <f>BK133+BK136+BK168+BK209+BK246</f>
        <v>0</v>
      </c>
    </row>
    <row r="133" spans="2:63" s="10" customFormat="1" ht="22.9" customHeight="1">
      <c r="B133" s="151"/>
      <c r="C133" s="152"/>
      <c r="D133" s="153" t="s">
        <v>70</v>
      </c>
      <c r="E133" s="165" t="s">
        <v>217</v>
      </c>
      <c r="F133" s="165" t="s">
        <v>218</v>
      </c>
      <c r="G133" s="152"/>
      <c r="H133" s="152"/>
      <c r="I133" s="155"/>
      <c r="J133" s="166">
        <f>BK133</f>
        <v>0</v>
      </c>
      <c r="K133" s="152"/>
      <c r="L133" s="157"/>
      <c r="M133" s="158"/>
      <c r="N133" s="159"/>
      <c r="O133" s="159"/>
      <c r="P133" s="160">
        <f>SUM(P134:P135)</f>
        <v>0</v>
      </c>
      <c r="Q133" s="159"/>
      <c r="R133" s="160">
        <f>SUM(R134:R135)</f>
        <v>0</v>
      </c>
      <c r="S133" s="159"/>
      <c r="T133" s="161">
        <f>SUM(T134:T135)</f>
        <v>0</v>
      </c>
      <c r="AR133" s="162" t="s">
        <v>78</v>
      </c>
      <c r="AT133" s="163" t="s">
        <v>70</v>
      </c>
      <c r="AU133" s="163" t="s">
        <v>76</v>
      </c>
      <c r="AY133" s="162" t="s">
        <v>119</v>
      </c>
      <c r="BK133" s="164">
        <f>SUM(BK134:BK135)</f>
        <v>0</v>
      </c>
    </row>
    <row r="134" spans="2:65" s="1" customFormat="1" ht="16.5" customHeight="1">
      <c r="B134" s="32"/>
      <c r="C134" s="167" t="s">
        <v>219</v>
      </c>
      <c r="D134" s="167" t="s">
        <v>122</v>
      </c>
      <c r="E134" s="168" t="s">
        <v>220</v>
      </c>
      <c r="F134" s="169" t="s">
        <v>221</v>
      </c>
      <c r="G134" s="170" t="s">
        <v>222</v>
      </c>
      <c r="H134" s="171">
        <v>1</v>
      </c>
      <c r="I134" s="172"/>
      <c r="J134" s="173">
        <f>ROUND(I134*H134,2)</f>
        <v>0</v>
      </c>
      <c r="K134" s="169" t="s">
        <v>1</v>
      </c>
      <c r="L134" s="36"/>
      <c r="M134" s="174" t="s">
        <v>1</v>
      </c>
      <c r="N134" s="175" t="s">
        <v>42</v>
      </c>
      <c r="O134" s="58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AR134" s="15" t="s">
        <v>197</v>
      </c>
      <c r="AT134" s="15" t="s">
        <v>122</v>
      </c>
      <c r="AU134" s="15" t="s">
        <v>78</v>
      </c>
      <c r="AY134" s="15" t="s">
        <v>119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76</v>
      </c>
      <c r="BK134" s="178">
        <f>ROUND(I134*H134,2)</f>
        <v>0</v>
      </c>
      <c r="BL134" s="15" t="s">
        <v>197</v>
      </c>
      <c r="BM134" s="15" t="s">
        <v>223</v>
      </c>
    </row>
    <row r="135" spans="2:65" s="1" customFormat="1" ht="16.5" customHeight="1">
      <c r="B135" s="32"/>
      <c r="C135" s="167" t="s">
        <v>224</v>
      </c>
      <c r="D135" s="167" t="s">
        <v>122</v>
      </c>
      <c r="E135" s="168" t="s">
        <v>225</v>
      </c>
      <c r="F135" s="169" t="s">
        <v>226</v>
      </c>
      <c r="G135" s="170" t="s">
        <v>227</v>
      </c>
      <c r="H135" s="171">
        <v>1</v>
      </c>
      <c r="I135" s="172"/>
      <c r="J135" s="173">
        <f>ROUND(I135*H135,2)</f>
        <v>0</v>
      </c>
      <c r="K135" s="169" t="s">
        <v>1</v>
      </c>
      <c r="L135" s="36"/>
      <c r="M135" s="174" t="s">
        <v>1</v>
      </c>
      <c r="N135" s="175" t="s">
        <v>42</v>
      </c>
      <c r="O135" s="58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AR135" s="15" t="s">
        <v>197</v>
      </c>
      <c r="AT135" s="15" t="s">
        <v>122</v>
      </c>
      <c r="AU135" s="15" t="s">
        <v>78</v>
      </c>
      <c r="AY135" s="15" t="s">
        <v>119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76</v>
      </c>
      <c r="BK135" s="178">
        <f>ROUND(I135*H135,2)</f>
        <v>0</v>
      </c>
      <c r="BL135" s="15" t="s">
        <v>197</v>
      </c>
      <c r="BM135" s="15" t="s">
        <v>228</v>
      </c>
    </row>
    <row r="136" spans="2:63" s="10" customFormat="1" ht="22.9" customHeight="1">
      <c r="B136" s="151"/>
      <c r="C136" s="152"/>
      <c r="D136" s="153" t="s">
        <v>70</v>
      </c>
      <c r="E136" s="165" t="s">
        <v>229</v>
      </c>
      <c r="F136" s="165" t="s">
        <v>230</v>
      </c>
      <c r="G136" s="152"/>
      <c r="H136" s="152"/>
      <c r="I136" s="155"/>
      <c r="J136" s="166">
        <f>BK136</f>
        <v>0</v>
      </c>
      <c r="K136" s="152"/>
      <c r="L136" s="157"/>
      <c r="M136" s="158"/>
      <c r="N136" s="159"/>
      <c r="O136" s="159"/>
      <c r="P136" s="160">
        <f>SUM(P137:P167)</f>
        <v>0</v>
      </c>
      <c r="Q136" s="159"/>
      <c r="R136" s="160">
        <f>SUM(R137:R167)</f>
        <v>3.22130952</v>
      </c>
      <c r="S136" s="159"/>
      <c r="T136" s="161">
        <f>SUM(T137:T167)</f>
        <v>1.084145</v>
      </c>
      <c r="AR136" s="162" t="s">
        <v>78</v>
      </c>
      <c r="AT136" s="163" t="s">
        <v>70</v>
      </c>
      <c r="AU136" s="163" t="s">
        <v>76</v>
      </c>
      <c r="AY136" s="162" t="s">
        <v>119</v>
      </c>
      <c r="BK136" s="164">
        <f>SUM(BK137:BK167)</f>
        <v>0</v>
      </c>
    </row>
    <row r="137" spans="2:65" s="1" customFormat="1" ht="16.5" customHeight="1">
      <c r="B137" s="32"/>
      <c r="C137" s="167" t="s">
        <v>7</v>
      </c>
      <c r="D137" s="167" t="s">
        <v>122</v>
      </c>
      <c r="E137" s="168" t="s">
        <v>231</v>
      </c>
      <c r="F137" s="169" t="s">
        <v>232</v>
      </c>
      <c r="G137" s="170" t="s">
        <v>233</v>
      </c>
      <c r="H137" s="171">
        <v>4.652</v>
      </c>
      <c r="I137" s="172"/>
      <c r="J137" s="173">
        <f>ROUND(I137*H137,2)</f>
        <v>0</v>
      </c>
      <c r="K137" s="169" t="s">
        <v>126</v>
      </c>
      <c r="L137" s="36"/>
      <c r="M137" s="174" t="s">
        <v>1</v>
      </c>
      <c r="N137" s="175" t="s">
        <v>42</v>
      </c>
      <c r="O137" s="58"/>
      <c r="P137" s="176">
        <f>O137*H137</f>
        <v>0</v>
      </c>
      <c r="Q137" s="176">
        <v>0.00189</v>
      </c>
      <c r="R137" s="176">
        <f>Q137*H137</f>
        <v>0.00879228</v>
      </c>
      <c r="S137" s="176">
        <v>0</v>
      </c>
      <c r="T137" s="177">
        <f>S137*H137</f>
        <v>0</v>
      </c>
      <c r="AR137" s="15" t="s">
        <v>197</v>
      </c>
      <c r="AT137" s="15" t="s">
        <v>122</v>
      </c>
      <c r="AU137" s="15" t="s">
        <v>78</v>
      </c>
      <c r="AY137" s="15" t="s">
        <v>119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76</v>
      </c>
      <c r="BK137" s="178">
        <f>ROUND(I137*H137,2)</f>
        <v>0</v>
      </c>
      <c r="BL137" s="15" t="s">
        <v>197</v>
      </c>
      <c r="BM137" s="15" t="s">
        <v>234</v>
      </c>
    </row>
    <row r="138" spans="2:51" s="11" customFormat="1" ht="12">
      <c r="B138" s="179"/>
      <c r="C138" s="180"/>
      <c r="D138" s="181" t="s">
        <v>129</v>
      </c>
      <c r="E138" s="182" t="s">
        <v>1</v>
      </c>
      <c r="F138" s="183" t="s">
        <v>235</v>
      </c>
      <c r="G138" s="180"/>
      <c r="H138" s="184">
        <v>4.652</v>
      </c>
      <c r="I138" s="185"/>
      <c r="J138" s="180"/>
      <c r="K138" s="180"/>
      <c r="L138" s="186"/>
      <c r="M138" s="187"/>
      <c r="N138" s="188"/>
      <c r="O138" s="188"/>
      <c r="P138" s="188"/>
      <c r="Q138" s="188"/>
      <c r="R138" s="188"/>
      <c r="S138" s="188"/>
      <c r="T138" s="189"/>
      <c r="AT138" s="190" t="s">
        <v>129</v>
      </c>
      <c r="AU138" s="190" t="s">
        <v>78</v>
      </c>
      <c r="AV138" s="11" t="s">
        <v>78</v>
      </c>
      <c r="AW138" s="11" t="s">
        <v>32</v>
      </c>
      <c r="AX138" s="11" t="s">
        <v>76</v>
      </c>
      <c r="AY138" s="190" t="s">
        <v>119</v>
      </c>
    </row>
    <row r="139" spans="2:65" s="1" customFormat="1" ht="16.5" customHeight="1">
      <c r="B139" s="32"/>
      <c r="C139" s="167" t="s">
        <v>236</v>
      </c>
      <c r="D139" s="167" t="s">
        <v>122</v>
      </c>
      <c r="E139" s="168" t="s">
        <v>237</v>
      </c>
      <c r="F139" s="169" t="s">
        <v>238</v>
      </c>
      <c r="G139" s="170" t="s">
        <v>165</v>
      </c>
      <c r="H139" s="171">
        <v>40</v>
      </c>
      <c r="I139" s="172"/>
      <c r="J139" s="173">
        <f>ROUND(I139*H139,2)</f>
        <v>0</v>
      </c>
      <c r="K139" s="169" t="s">
        <v>126</v>
      </c>
      <c r="L139" s="36"/>
      <c r="M139" s="174" t="s">
        <v>1</v>
      </c>
      <c r="N139" s="175" t="s">
        <v>42</v>
      </c>
      <c r="O139" s="58"/>
      <c r="P139" s="176">
        <f>O139*H139</f>
        <v>0</v>
      </c>
      <c r="Q139" s="176">
        <v>0</v>
      </c>
      <c r="R139" s="176">
        <f>Q139*H139</f>
        <v>0</v>
      </c>
      <c r="S139" s="176">
        <v>0.01232</v>
      </c>
      <c r="T139" s="177">
        <f>S139*H139</f>
        <v>0.49279999999999996</v>
      </c>
      <c r="AR139" s="15" t="s">
        <v>197</v>
      </c>
      <c r="AT139" s="15" t="s">
        <v>122</v>
      </c>
      <c r="AU139" s="15" t="s">
        <v>78</v>
      </c>
      <c r="AY139" s="15" t="s">
        <v>119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76</v>
      </c>
      <c r="BK139" s="178">
        <f>ROUND(I139*H139,2)</f>
        <v>0</v>
      </c>
      <c r="BL139" s="15" t="s">
        <v>197</v>
      </c>
      <c r="BM139" s="15" t="s">
        <v>239</v>
      </c>
    </row>
    <row r="140" spans="2:51" s="11" customFormat="1" ht="12">
      <c r="B140" s="179"/>
      <c r="C140" s="180"/>
      <c r="D140" s="181" t="s">
        <v>129</v>
      </c>
      <c r="E140" s="182" t="s">
        <v>1</v>
      </c>
      <c r="F140" s="183" t="s">
        <v>240</v>
      </c>
      <c r="G140" s="180"/>
      <c r="H140" s="184">
        <v>40</v>
      </c>
      <c r="I140" s="185"/>
      <c r="J140" s="180"/>
      <c r="K140" s="180"/>
      <c r="L140" s="186"/>
      <c r="M140" s="187"/>
      <c r="N140" s="188"/>
      <c r="O140" s="188"/>
      <c r="P140" s="188"/>
      <c r="Q140" s="188"/>
      <c r="R140" s="188"/>
      <c r="S140" s="188"/>
      <c r="T140" s="189"/>
      <c r="AT140" s="190" t="s">
        <v>129</v>
      </c>
      <c r="AU140" s="190" t="s">
        <v>78</v>
      </c>
      <c r="AV140" s="11" t="s">
        <v>78</v>
      </c>
      <c r="AW140" s="11" t="s">
        <v>32</v>
      </c>
      <c r="AX140" s="11" t="s">
        <v>76</v>
      </c>
      <c r="AY140" s="190" t="s">
        <v>119</v>
      </c>
    </row>
    <row r="141" spans="2:65" s="1" customFormat="1" ht="16.5" customHeight="1">
      <c r="B141" s="32"/>
      <c r="C141" s="167" t="s">
        <v>241</v>
      </c>
      <c r="D141" s="167" t="s">
        <v>122</v>
      </c>
      <c r="E141" s="168" t="s">
        <v>242</v>
      </c>
      <c r="F141" s="169" t="s">
        <v>243</v>
      </c>
      <c r="G141" s="170" t="s">
        <v>165</v>
      </c>
      <c r="H141" s="171">
        <v>40</v>
      </c>
      <c r="I141" s="172"/>
      <c r="J141" s="173">
        <f>ROUND(I141*H141,2)</f>
        <v>0</v>
      </c>
      <c r="K141" s="169" t="s">
        <v>126</v>
      </c>
      <c r="L141" s="36"/>
      <c r="M141" s="174" t="s">
        <v>1</v>
      </c>
      <c r="N141" s="175" t="s">
        <v>42</v>
      </c>
      <c r="O141" s="58"/>
      <c r="P141" s="176">
        <f>O141*H141</f>
        <v>0</v>
      </c>
      <c r="Q141" s="176">
        <v>0.01363</v>
      </c>
      <c r="R141" s="176">
        <f>Q141*H141</f>
        <v>0.5452</v>
      </c>
      <c r="S141" s="176">
        <v>0</v>
      </c>
      <c r="T141" s="177">
        <f>S141*H141</f>
        <v>0</v>
      </c>
      <c r="AR141" s="15" t="s">
        <v>197</v>
      </c>
      <c r="AT141" s="15" t="s">
        <v>122</v>
      </c>
      <c r="AU141" s="15" t="s">
        <v>78</v>
      </c>
      <c r="AY141" s="15" t="s">
        <v>119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76</v>
      </c>
      <c r="BK141" s="178">
        <f>ROUND(I141*H141,2)</f>
        <v>0</v>
      </c>
      <c r="BL141" s="15" t="s">
        <v>197</v>
      </c>
      <c r="BM141" s="15" t="s">
        <v>244</v>
      </c>
    </row>
    <row r="142" spans="2:51" s="11" customFormat="1" ht="12">
      <c r="B142" s="179"/>
      <c r="C142" s="180"/>
      <c r="D142" s="181" t="s">
        <v>129</v>
      </c>
      <c r="E142" s="182" t="s">
        <v>1</v>
      </c>
      <c r="F142" s="183" t="s">
        <v>245</v>
      </c>
      <c r="G142" s="180"/>
      <c r="H142" s="184">
        <v>40</v>
      </c>
      <c r="I142" s="185"/>
      <c r="J142" s="180"/>
      <c r="K142" s="180"/>
      <c r="L142" s="186"/>
      <c r="M142" s="187"/>
      <c r="N142" s="188"/>
      <c r="O142" s="188"/>
      <c r="P142" s="188"/>
      <c r="Q142" s="188"/>
      <c r="R142" s="188"/>
      <c r="S142" s="188"/>
      <c r="T142" s="189"/>
      <c r="AT142" s="190" t="s">
        <v>129</v>
      </c>
      <c r="AU142" s="190" t="s">
        <v>78</v>
      </c>
      <c r="AV142" s="11" t="s">
        <v>78</v>
      </c>
      <c r="AW142" s="11" t="s">
        <v>32</v>
      </c>
      <c r="AX142" s="11" t="s">
        <v>76</v>
      </c>
      <c r="AY142" s="190" t="s">
        <v>119</v>
      </c>
    </row>
    <row r="143" spans="2:65" s="1" customFormat="1" ht="16.5" customHeight="1">
      <c r="B143" s="32"/>
      <c r="C143" s="167" t="s">
        <v>246</v>
      </c>
      <c r="D143" s="167" t="s">
        <v>122</v>
      </c>
      <c r="E143" s="168" t="s">
        <v>247</v>
      </c>
      <c r="F143" s="169" t="s">
        <v>248</v>
      </c>
      <c r="G143" s="170" t="s">
        <v>125</v>
      </c>
      <c r="H143" s="171">
        <v>39.423</v>
      </c>
      <c r="I143" s="172"/>
      <c r="J143" s="173">
        <f>ROUND(I143*H143,2)</f>
        <v>0</v>
      </c>
      <c r="K143" s="169" t="s">
        <v>126</v>
      </c>
      <c r="L143" s="36"/>
      <c r="M143" s="174" t="s">
        <v>1</v>
      </c>
      <c r="N143" s="175" t="s">
        <v>42</v>
      </c>
      <c r="O143" s="58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AR143" s="15" t="s">
        <v>197</v>
      </c>
      <c r="AT143" s="15" t="s">
        <v>122</v>
      </c>
      <c r="AU143" s="15" t="s">
        <v>78</v>
      </c>
      <c r="AY143" s="15" t="s">
        <v>119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76</v>
      </c>
      <c r="BK143" s="178">
        <f>ROUND(I143*H143,2)</f>
        <v>0</v>
      </c>
      <c r="BL143" s="15" t="s">
        <v>197</v>
      </c>
      <c r="BM143" s="15" t="s">
        <v>249</v>
      </c>
    </row>
    <row r="144" spans="2:51" s="11" customFormat="1" ht="12">
      <c r="B144" s="179"/>
      <c r="C144" s="180"/>
      <c r="D144" s="181" t="s">
        <v>129</v>
      </c>
      <c r="E144" s="182" t="s">
        <v>1</v>
      </c>
      <c r="F144" s="183" t="s">
        <v>250</v>
      </c>
      <c r="G144" s="180"/>
      <c r="H144" s="184">
        <v>146.176</v>
      </c>
      <c r="I144" s="185"/>
      <c r="J144" s="180"/>
      <c r="K144" s="180"/>
      <c r="L144" s="186"/>
      <c r="M144" s="187"/>
      <c r="N144" s="188"/>
      <c r="O144" s="188"/>
      <c r="P144" s="188"/>
      <c r="Q144" s="188"/>
      <c r="R144" s="188"/>
      <c r="S144" s="188"/>
      <c r="T144" s="189"/>
      <c r="AT144" s="190" t="s">
        <v>129</v>
      </c>
      <c r="AU144" s="190" t="s">
        <v>78</v>
      </c>
      <c r="AV144" s="11" t="s">
        <v>78</v>
      </c>
      <c r="AW144" s="11" t="s">
        <v>32</v>
      </c>
      <c r="AX144" s="11" t="s">
        <v>71</v>
      </c>
      <c r="AY144" s="190" t="s">
        <v>119</v>
      </c>
    </row>
    <row r="145" spans="2:51" s="11" customFormat="1" ht="12">
      <c r="B145" s="179"/>
      <c r="C145" s="180"/>
      <c r="D145" s="181" t="s">
        <v>129</v>
      </c>
      <c r="E145" s="182" t="s">
        <v>1</v>
      </c>
      <c r="F145" s="183" t="s">
        <v>251</v>
      </c>
      <c r="G145" s="180"/>
      <c r="H145" s="184">
        <v>44.56</v>
      </c>
      <c r="I145" s="185"/>
      <c r="J145" s="180"/>
      <c r="K145" s="180"/>
      <c r="L145" s="186"/>
      <c r="M145" s="187"/>
      <c r="N145" s="188"/>
      <c r="O145" s="188"/>
      <c r="P145" s="188"/>
      <c r="Q145" s="188"/>
      <c r="R145" s="188"/>
      <c r="S145" s="188"/>
      <c r="T145" s="189"/>
      <c r="AT145" s="190" t="s">
        <v>129</v>
      </c>
      <c r="AU145" s="190" t="s">
        <v>78</v>
      </c>
      <c r="AV145" s="11" t="s">
        <v>78</v>
      </c>
      <c r="AW145" s="11" t="s">
        <v>32</v>
      </c>
      <c r="AX145" s="11" t="s">
        <v>71</v>
      </c>
      <c r="AY145" s="190" t="s">
        <v>119</v>
      </c>
    </row>
    <row r="146" spans="2:51" s="11" customFormat="1" ht="12">
      <c r="B146" s="179"/>
      <c r="C146" s="180"/>
      <c r="D146" s="181" t="s">
        <v>129</v>
      </c>
      <c r="E146" s="182" t="s">
        <v>1</v>
      </c>
      <c r="F146" s="183" t="s">
        <v>252</v>
      </c>
      <c r="G146" s="180"/>
      <c r="H146" s="184">
        <v>72.085</v>
      </c>
      <c r="I146" s="185"/>
      <c r="J146" s="180"/>
      <c r="K146" s="180"/>
      <c r="L146" s="186"/>
      <c r="M146" s="187"/>
      <c r="N146" s="188"/>
      <c r="O146" s="188"/>
      <c r="P146" s="188"/>
      <c r="Q146" s="188"/>
      <c r="R146" s="188"/>
      <c r="S146" s="188"/>
      <c r="T146" s="189"/>
      <c r="AT146" s="190" t="s">
        <v>129</v>
      </c>
      <c r="AU146" s="190" t="s">
        <v>78</v>
      </c>
      <c r="AV146" s="11" t="s">
        <v>78</v>
      </c>
      <c r="AW146" s="11" t="s">
        <v>32</v>
      </c>
      <c r="AX146" s="11" t="s">
        <v>71</v>
      </c>
      <c r="AY146" s="190" t="s">
        <v>119</v>
      </c>
    </row>
    <row r="147" spans="2:51" s="13" customFormat="1" ht="12">
      <c r="B147" s="202"/>
      <c r="C147" s="203"/>
      <c r="D147" s="181" t="s">
        <v>129</v>
      </c>
      <c r="E147" s="204" t="s">
        <v>1</v>
      </c>
      <c r="F147" s="205" t="s">
        <v>253</v>
      </c>
      <c r="G147" s="203"/>
      <c r="H147" s="206">
        <v>262.82099999999997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129</v>
      </c>
      <c r="AU147" s="212" t="s">
        <v>78</v>
      </c>
      <c r="AV147" s="13" t="s">
        <v>138</v>
      </c>
      <c r="AW147" s="13" t="s">
        <v>32</v>
      </c>
      <c r="AX147" s="13" t="s">
        <v>71</v>
      </c>
      <c r="AY147" s="212" t="s">
        <v>119</v>
      </c>
    </row>
    <row r="148" spans="2:51" s="11" customFormat="1" ht="12">
      <c r="B148" s="179"/>
      <c r="C148" s="180"/>
      <c r="D148" s="181" t="s">
        <v>129</v>
      </c>
      <c r="E148" s="182" t="s">
        <v>1</v>
      </c>
      <c r="F148" s="183" t="s">
        <v>254</v>
      </c>
      <c r="G148" s="180"/>
      <c r="H148" s="184">
        <v>39.423</v>
      </c>
      <c r="I148" s="185"/>
      <c r="J148" s="180"/>
      <c r="K148" s="180"/>
      <c r="L148" s="186"/>
      <c r="M148" s="187"/>
      <c r="N148" s="188"/>
      <c r="O148" s="188"/>
      <c r="P148" s="188"/>
      <c r="Q148" s="188"/>
      <c r="R148" s="188"/>
      <c r="S148" s="188"/>
      <c r="T148" s="189"/>
      <c r="AT148" s="190" t="s">
        <v>129</v>
      </c>
      <c r="AU148" s="190" t="s">
        <v>78</v>
      </c>
      <c r="AV148" s="11" t="s">
        <v>78</v>
      </c>
      <c r="AW148" s="11" t="s">
        <v>32</v>
      </c>
      <c r="AX148" s="11" t="s">
        <v>76</v>
      </c>
      <c r="AY148" s="190" t="s">
        <v>119</v>
      </c>
    </row>
    <row r="149" spans="2:65" s="1" customFormat="1" ht="16.5" customHeight="1">
      <c r="B149" s="32"/>
      <c r="C149" s="213" t="s">
        <v>255</v>
      </c>
      <c r="D149" s="213" t="s">
        <v>256</v>
      </c>
      <c r="E149" s="214" t="s">
        <v>257</v>
      </c>
      <c r="F149" s="215" t="s">
        <v>258</v>
      </c>
      <c r="G149" s="216" t="s">
        <v>233</v>
      </c>
      <c r="H149" s="217">
        <v>1.041</v>
      </c>
      <c r="I149" s="218"/>
      <c r="J149" s="219">
        <f>ROUND(I149*H149,2)</f>
        <v>0</v>
      </c>
      <c r="K149" s="215" t="s">
        <v>126</v>
      </c>
      <c r="L149" s="220"/>
      <c r="M149" s="221" t="s">
        <v>1</v>
      </c>
      <c r="N149" s="222" t="s">
        <v>42</v>
      </c>
      <c r="O149" s="58"/>
      <c r="P149" s="176">
        <f>O149*H149</f>
        <v>0</v>
      </c>
      <c r="Q149" s="176">
        <v>0.55</v>
      </c>
      <c r="R149" s="176">
        <f>Q149*H149</f>
        <v>0.57255</v>
      </c>
      <c r="S149" s="176">
        <v>0</v>
      </c>
      <c r="T149" s="177">
        <f>S149*H149</f>
        <v>0</v>
      </c>
      <c r="AR149" s="15" t="s">
        <v>259</v>
      </c>
      <c r="AT149" s="15" t="s">
        <v>256</v>
      </c>
      <c r="AU149" s="15" t="s">
        <v>78</v>
      </c>
      <c r="AY149" s="15" t="s">
        <v>119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76</v>
      </c>
      <c r="BK149" s="178">
        <f>ROUND(I149*H149,2)</f>
        <v>0</v>
      </c>
      <c r="BL149" s="15" t="s">
        <v>197</v>
      </c>
      <c r="BM149" s="15" t="s">
        <v>260</v>
      </c>
    </row>
    <row r="150" spans="2:51" s="11" customFormat="1" ht="12">
      <c r="B150" s="179"/>
      <c r="C150" s="180"/>
      <c r="D150" s="181" t="s">
        <v>129</v>
      </c>
      <c r="E150" s="182" t="s">
        <v>1</v>
      </c>
      <c r="F150" s="183" t="s">
        <v>261</v>
      </c>
      <c r="G150" s="180"/>
      <c r="H150" s="184">
        <v>1.041</v>
      </c>
      <c r="I150" s="185"/>
      <c r="J150" s="180"/>
      <c r="K150" s="180"/>
      <c r="L150" s="186"/>
      <c r="M150" s="187"/>
      <c r="N150" s="188"/>
      <c r="O150" s="188"/>
      <c r="P150" s="188"/>
      <c r="Q150" s="188"/>
      <c r="R150" s="188"/>
      <c r="S150" s="188"/>
      <c r="T150" s="189"/>
      <c r="AT150" s="190" t="s">
        <v>129</v>
      </c>
      <c r="AU150" s="190" t="s">
        <v>78</v>
      </c>
      <c r="AV150" s="11" t="s">
        <v>78</v>
      </c>
      <c r="AW150" s="11" t="s">
        <v>32</v>
      </c>
      <c r="AX150" s="11" t="s">
        <v>76</v>
      </c>
      <c r="AY150" s="190" t="s">
        <v>119</v>
      </c>
    </row>
    <row r="151" spans="2:65" s="1" customFormat="1" ht="16.5" customHeight="1">
      <c r="B151" s="32"/>
      <c r="C151" s="167" t="s">
        <v>262</v>
      </c>
      <c r="D151" s="167" t="s">
        <v>122</v>
      </c>
      <c r="E151" s="168" t="s">
        <v>263</v>
      </c>
      <c r="F151" s="169" t="s">
        <v>264</v>
      </c>
      <c r="G151" s="170" t="s">
        <v>125</v>
      </c>
      <c r="H151" s="171">
        <v>39.423</v>
      </c>
      <c r="I151" s="172"/>
      <c r="J151" s="173">
        <f>ROUND(I151*H151,2)</f>
        <v>0</v>
      </c>
      <c r="K151" s="169" t="s">
        <v>126</v>
      </c>
      <c r="L151" s="36"/>
      <c r="M151" s="174" t="s">
        <v>1</v>
      </c>
      <c r="N151" s="175" t="s">
        <v>42</v>
      </c>
      <c r="O151" s="58"/>
      <c r="P151" s="176">
        <f>O151*H151</f>
        <v>0</v>
      </c>
      <c r="Q151" s="176">
        <v>0</v>
      </c>
      <c r="R151" s="176">
        <f>Q151*H151</f>
        <v>0</v>
      </c>
      <c r="S151" s="176">
        <v>0.015</v>
      </c>
      <c r="T151" s="177">
        <f>S151*H151</f>
        <v>0.591345</v>
      </c>
      <c r="AR151" s="15" t="s">
        <v>197</v>
      </c>
      <c r="AT151" s="15" t="s">
        <v>122</v>
      </c>
      <c r="AU151" s="15" t="s">
        <v>78</v>
      </c>
      <c r="AY151" s="15" t="s">
        <v>119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76</v>
      </c>
      <c r="BK151" s="178">
        <f>ROUND(I151*H151,2)</f>
        <v>0</v>
      </c>
      <c r="BL151" s="15" t="s">
        <v>197</v>
      </c>
      <c r="BM151" s="15" t="s">
        <v>265</v>
      </c>
    </row>
    <row r="152" spans="2:51" s="11" customFormat="1" ht="12">
      <c r="B152" s="179"/>
      <c r="C152" s="180"/>
      <c r="D152" s="181" t="s">
        <v>129</v>
      </c>
      <c r="E152" s="182" t="s">
        <v>1</v>
      </c>
      <c r="F152" s="183" t="s">
        <v>250</v>
      </c>
      <c r="G152" s="180"/>
      <c r="H152" s="184">
        <v>146.176</v>
      </c>
      <c r="I152" s="185"/>
      <c r="J152" s="180"/>
      <c r="K152" s="180"/>
      <c r="L152" s="186"/>
      <c r="M152" s="187"/>
      <c r="N152" s="188"/>
      <c r="O152" s="188"/>
      <c r="P152" s="188"/>
      <c r="Q152" s="188"/>
      <c r="R152" s="188"/>
      <c r="S152" s="188"/>
      <c r="T152" s="189"/>
      <c r="AT152" s="190" t="s">
        <v>129</v>
      </c>
      <c r="AU152" s="190" t="s">
        <v>78</v>
      </c>
      <c r="AV152" s="11" t="s">
        <v>78</v>
      </c>
      <c r="AW152" s="11" t="s">
        <v>32</v>
      </c>
      <c r="AX152" s="11" t="s">
        <v>71</v>
      </c>
      <c r="AY152" s="190" t="s">
        <v>119</v>
      </c>
    </row>
    <row r="153" spans="2:51" s="11" customFormat="1" ht="12">
      <c r="B153" s="179"/>
      <c r="C153" s="180"/>
      <c r="D153" s="181" t="s">
        <v>129</v>
      </c>
      <c r="E153" s="182" t="s">
        <v>1</v>
      </c>
      <c r="F153" s="183" t="s">
        <v>251</v>
      </c>
      <c r="G153" s="180"/>
      <c r="H153" s="184">
        <v>44.56</v>
      </c>
      <c r="I153" s="185"/>
      <c r="J153" s="180"/>
      <c r="K153" s="180"/>
      <c r="L153" s="186"/>
      <c r="M153" s="187"/>
      <c r="N153" s="188"/>
      <c r="O153" s="188"/>
      <c r="P153" s="188"/>
      <c r="Q153" s="188"/>
      <c r="R153" s="188"/>
      <c r="S153" s="188"/>
      <c r="T153" s="189"/>
      <c r="AT153" s="190" t="s">
        <v>129</v>
      </c>
      <c r="AU153" s="190" t="s">
        <v>78</v>
      </c>
      <c r="AV153" s="11" t="s">
        <v>78</v>
      </c>
      <c r="AW153" s="11" t="s">
        <v>32</v>
      </c>
      <c r="AX153" s="11" t="s">
        <v>71</v>
      </c>
      <c r="AY153" s="190" t="s">
        <v>119</v>
      </c>
    </row>
    <row r="154" spans="2:51" s="11" customFormat="1" ht="12">
      <c r="B154" s="179"/>
      <c r="C154" s="180"/>
      <c r="D154" s="181" t="s">
        <v>129</v>
      </c>
      <c r="E154" s="182" t="s">
        <v>1</v>
      </c>
      <c r="F154" s="183" t="s">
        <v>252</v>
      </c>
      <c r="G154" s="180"/>
      <c r="H154" s="184">
        <v>72.085</v>
      </c>
      <c r="I154" s="185"/>
      <c r="J154" s="180"/>
      <c r="K154" s="180"/>
      <c r="L154" s="186"/>
      <c r="M154" s="187"/>
      <c r="N154" s="188"/>
      <c r="O154" s="188"/>
      <c r="P154" s="188"/>
      <c r="Q154" s="188"/>
      <c r="R154" s="188"/>
      <c r="S154" s="188"/>
      <c r="T154" s="189"/>
      <c r="AT154" s="190" t="s">
        <v>129</v>
      </c>
      <c r="AU154" s="190" t="s">
        <v>78</v>
      </c>
      <c r="AV154" s="11" t="s">
        <v>78</v>
      </c>
      <c r="AW154" s="11" t="s">
        <v>32</v>
      </c>
      <c r="AX154" s="11" t="s">
        <v>71</v>
      </c>
      <c r="AY154" s="190" t="s">
        <v>119</v>
      </c>
    </row>
    <row r="155" spans="2:51" s="13" customFormat="1" ht="12">
      <c r="B155" s="202"/>
      <c r="C155" s="203"/>
      <c r="D155" s="181" t="s">
        <v>129</v>
      </c>
      <c r="E155" s="204" t="s">
        <v>1</v>
      </c>
      <c r="F155" s="205" t="s">
        <v>253</v>
      </c>
      <c r="G155" s="203"/>
      <c r="H155" s="206">
        <v>262.82099999999997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129</v>
      </c>
      <c r="AU155" s="212" t="s">
        <v>78</v>
      </c>
      <c r="AV155" s="13" t="s">
        <v>138</v>
      </c>
      <c r="AW155" s="13" t="s">
        <v>32</v>
      </c>
      <c r="AX155" s="13" t="s">
        <v>71</v>
      </c>
      <c r="AY155" s="212" t="s">
        <v>119</v>
      </c>
    </row>
    <row r="156" spans="2:51" s="11" customFormat="1" ht="12">
      <c r="B156" s="179"/>
      <c r="C156" s="180"/>
      <c r="D156" s="181" t="s">
        <v>129</v>
      </c>
      <c r="E156" s="182" t="s">
        <v>1</v>
      </c>
      <c r="F156" s="183" t="s">
        <v>254</v>
      </c>
      <c r="G156" s="180"/>
      <c r="H156" s="184">
        <v>39.423</v>
      </c>
      <c r="I156" s="185"/>
      <c r="J156" s="180"/>
      <c r="K156" s="180"/>
      <c r="L156" s="186"/>
      <c r="M156" s="187"/>
      <c r="N156" s="188"/>
      <c r="O156" s="188"/>
      <c r="P156" s="188"/>
      <c r="Q156" s="188"/>
      <c r="R156" s="188"/>
      <c r="S156" s="188"/>
      <c r="T156" s="189"/>
      <c r="AT156" s="190" t="s">
        <v>129</v>
      </c>
      <c r="AU156" s="190" t="s">
        <v>78</v>
      </c>
      <c r="AV156" s="11" t="s">
        <v>78</v>
      </c>
      <c r="AW156" s="11" t="s">
        <v>32</v>
      </c>
      <c r="AX156" s="11" t="s">
        <v>76</v>
      </c>
      <c r="AY156" s="190" t="s">
        <v>119</v>
      </c>
    </row>
    <row r="157" spans="2:65" s="1" customFormat="1" ht="16.5" customHeight="1">
      <c r="B157" s="32"/>
      <c r="C157" s="167" t="s">
        <v>266</v>
      </c>
      <c r="D157" s="167" t="s">
        <v>122</v>
      </c>
      <c r="E157" s="168" t="s">
        <v>267</v>
      </c>
      <c r="F157" s="169" t="s">
        <v>268</v>
      </c>
      <c r="G157" s="170" t="s">
        <v>125</v>
      </c>
      <c r="H157" s="171">
        <v>262.821</v>
      </c>
      <c r="I157" s="172"/>
      <c r="J157" s="173">
        <f>ROUND(I157*H157,2)</f>
        <v>0</v>
      </c>
      <c r="K157" s="169" t="s">
        <v>126</v>
      </c>
      <c r="L157" s="36"/>
      <c r="M157" s="174" t="s">
        <v>1</v>
      </c>
      <c r="N157" s="175" t="s">
        <v>42</v>
      </c>
      <c r="O157" s="58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5" t="s">
        <v>197</v>
      </c>
      <c r="AT157" s="15" t="s">
        <v>122</v>
      </c>
      <c r="AU157" s="15" t="s">
        <v>78</v>
      </c>
      <c r="AY157" s="15" t="s">
        <v>119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76</v>
      </c>
      <c r="BK157" s="178">
        <f>ROUND(I157*H157,2)</f>
        <v>0</v>
      </c>
      <c r="BL157" s="15" t="s">
        <v>197</v>
      </c>
      <c r="BM157" s="15" t="s">
        <v>269</v>
      </c>
    </row>
    <row r="158" spans="2:51" s="11" customFormat="1" ht="12">
      <c r="B158" s="179"/>
      <c r="C158" s="180"/>
      <c r="D158" s="181" t="s">
        <v>129</v>
      </c>
      <c r="E158" s="182" t="s">
        <v>1</v>
      </c>
      <c r="F158" s="183" t="s">
        <v>270</v>
      </c>
      <c r="G158" s="180"/>
      <c r="H158" s="184">
        <v>262.821</v>
      </c>
      <c r="I158" s="185"/>
      <c r="J158" s="180"/>
      <c r="K158" s="180"/>
      <c r="L158" s="186"/>
      <c r="M158" s="187"/>
      <c r="N158" s="188"/>
      <c r="O158" s="188"/>
      <c r="P158" s="188"/>
      <c r="Q158" s="188"/>
      <c r="R158" s="188"/>
      <c r="S158" s="188"/>
      <c r="T158" s="189"/>
      <c r="AT158" s="190" t="s">
        <v>129</v>
      </c>
      <c r="AU158" s="190" t="s">
        <v>78</v>
      </c>
      <c r="AV158" s="11" t="s">
        <v>78</v>
      </c>
      <c r="AW158" s="11" t="s">
        <v>32</v>
      </c>
      <c r="AX158" s="11" t="s">
        <v>76</v>
      </c>
      <c r="AY158" s="190" t="s">
        <v>119</v>
      </c>
    </row>
    <row r="159" spans="2:65" s="1" customFormat="1" ht="16.5" customHeight="1">
      <c r="B159" s="32"/>
      <c r="C159" s="213" t="s">
        <v>271</v>
      </c>
      <c r="D159" s="213" t="s">
        <v>256</v>
      </c>
      <c r="E159" s="214" t="s">
        <v>272</v>
      </c>
      <c r="F159" s="215" t="s">
        <v>273</v>
      </c>
      <c r="G159" s="216" t="s">
        <v>233</v>
      </c>
      <c r="H159" s="217">
        <v>2.891</v>
      </c>
      <c r="I159" s="218"/>
      <c r="J159" s="219">
        <f>ROUND(I159*H159,2)</f>
        <v>0</v>
      </c>
      <c r="K159" s="215" t="s">
        <v>126</v>
      </c>
      <c r="L159" s="220"/>
      <c r="M159" s="221" t="s">
        <v>1</v>
      </c>
      <c r="N159" s="222" t="s">
        <v>42</v>
      </c>
      <c r="O159" s="58"/>
      <c r="P159" s="176">
        <f>O159*H159</f>
        <v>0</v>
      </c>
      <c r="Q159" s="176">
        <v>0.55</v>
      </c>
      <c r="R159" s="176">
        <f>Q159*H159</f>
        <v>1.5900500000000002</v>
      </c>
      <c r="S159" s="176">
        <v>0</v>
      </c>
      <c r="T159" s="177">
        <f>S159*H159</f>
        <v>0</v>
      </c>
      <c r="AR159" s="15" t="s">
        <v>259</v>
      </c>
      <c r="AT159" s="15" t="s">
        <v>256</v>
      </c>
      <c r="AU159" s="15" t="s">
        <v>78</v>
      </c>
      <c r="AY159" s="15" t="s">
        <v>119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5" t="s">
        <v>76</v>
      </c>
      <c r="BK159" s="178">
        <f>ROUND(I159*H159,2)</f>
        <v>0</v>
      </c>
      <c r="BL159" s="15" t="s">
        <v>197</v>
      </c>
      <c r="BM159" s="15" t="s">
        <v>274</v>
      </c>
    </row>
    <row r="160" spans="2:51" s="11" customFormat="1" ht="12">
      <c r="B160" s="179"/>
      <c r="C160" s="180"/>
      <c r="D160" s="181" t="s">
        <v>129</v>
      </c>
      <c r="E160" s="182" t="s">
        <v>1</v>
      </c>
      <c r="F160" s="183" t="s">
        <v>275</v>
      </c>
      <c r="G160" s="180"/>
      <c r="H160" s="184">
        <v>2.891</v>
      </c>
      <c r="I160" s="185"/>
      <c r="J160" s="180"/>
      <c r="K160" s="180"/>
      <c r="L160" s="186"/>
      <c r="M160" s="187"/>
      <c r="N160" s="188"/>
      <c r="O160" s="188"/>
      <c r="P160" s="188"/>
      <c r="Q160" s="188"/>
      <c r="R160" s="188"/>
      <c r="S160" s="188"/>
      <c r="T160" s="189"/>
      <c r="AT160" s="190" t="s">
        <v>129</v>
      </c>
      <c r="AU160" s="190" t="s">
        <v>78</v>
      </c>
      <c r="AV160" s="11" t="s">
        <v>78</v>
      </c>
      <c r="AW160" s="11" t="s">
        <v>32</v>
      </c>
      <c r="AX160" s="11" t="s">
        <v>76</v>
      </c>
      <c r="AY160" s="190" t="s">
        <v>119</v>
      </c>
    </row>
    <row r="161" spans="2:65" s="1" customFormat="1" ht="16.5" customHeight="1">
      <c r="B161" s="32"/>
      <c r="C161" s="167" t="s">
        <v>276</v>
      </c>
      <c r="D161" s="167" t="s">
        <v>122</v>
      </c>
      <c r="E161" s="168" t="s">
        <v>277</v>
      </c>
      <c r="F161" s="169" t="s">
        <v>278</v>
      </c>
      <c r="G161" s="170" t="s">
        <v>165</v>
      </c>
      <c r="H161" s="171">
        <v>261.83</v>
      </c>
      <c r="I161" s="172"/>
      <c r="J161" s="173">
        <f>ROUND(I161*H161,2)</f>
        <v>0</v>
      </c>
      <c r="K161" s="169" t="s">
        <v>126</v>
      </c>
      <c r="L161" s="36"/>
      <c r="M161" s="174" t="s">
        <v>1</v>
      </c>
      <c r="N161" s="175" t="s">
        <v>42</v>
      </c>
      <c r="O161" s="58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AR161" s="15" t="s">
        <v>197</v>
      </c>
      <c r="AT161" s="15" t="s">
        <v>122</v>
      </c>
      <c r="AU161" s="15" t="s">
        <v>78</v>
      </c>
      <c r="AY161" s="15" t="s">
        <v>119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76</v>
      </c>
      <c r="BK161" s="178">
        <f>ROUND(I161*H161,2)</f>
        <v>0</v>
      </c>
      <c r="BL161" s="15" t="s">
        <v>197</v>
      </c>
      <c r="BM161" s="15" t="s">
        <v>279</v>
      </c>
    </row>
    <row r="162" spans="2:51" s="11" customFormat="1" ht="12">
      <c r="B162" s="179"/>
      <c r="C162" s="180"/>
      <c r="D162" s="181" t="s">
        <v>129</v>
      </c>
      <c r="E162" s="182" t="s">
        <v>1</v>
      </c>
      <c r="F162" s="183" t="s">
        <v>280</v>
      </c>
      <c r="G162" s="180"/>
      <c r="H162" s="184">
        <v>261.83</v>
      </c>
      <c r="I162" s="185"/>
      <c r="J162" s="180"/>
      <c r="K162" s="180"/>
      <c r="L162" s="186"/>
      <c r="M162" s="187"/>
      <c r="N162" s="188"/>
      <c r="O162" s="188"/>
      <c r="P162" s="188"/>
      <c r="Q162" s="188"/>
      <c r="R162" s="188"/>
      <c r="S162" s="188"/>
      <c r="T162" s="189"/>
      <c r="AT162" s="190" t="s">
        <v>129</v>
      </c>
      <c r="AU162" s="190" t="s">
        <v>78</v>
      </c>
      <c r="AV162" s="11" t="s">
        <v>78</v>
      </c>
      <c r="AW162" s="11" t="s">
        <v>32</v>
      </c>
      <c r="AX162" s="11" t="s">
        <v>76</v>
      </c>
      <c r="AY162" s="190" t="s">
        <v>119</v>
      </c>
    </row>
    <row r="163" spans="2:65" s="1" customFormat="1" ht="16.5" customHeight="1">
      <c r="B163" s="32"/>
      <c r="C163" s="213" t="s">
        <v>281</v>
      </c>
      <c r="D163" s="213" t="s">
        <v>256</v>
      </c>
      <c r="E163" s="214" t="s">
        <v>272</v>
      </c>
      <c r="F163" s="215" t="s">
        <v>273</v>
      </c>
      <c r="G163" s="216" t="s">
        <v>233</v>
      </c>
      <c r="H163" s="217">
        <v>0.72</v>
      </c>
      <c r="I163" s="218"/>
      <c r="J163" s="219">
        <f>ROUND(I163*H163,2)</f>
        <v>0</v>
      </c>
      <c r="K163" s="215" t="s">
        <v>126</v>
      </c>
      <c r="L163" s="220"/>
      <c r="M163" s="221" t="s">
        <v>1</v>
      </c>
      <c r="N163" s="222" t="s">
        <v>42</v>
      </c>
      <c r="O163" s="58"/>
      <c r="P163" s="176">
        <f>O163*H163</f>
        <v>0</v>
      </c>
      <c r="Q163" s="176">
        <v>0.55</v>
      </c>
      <c r="R163" s="176">
        <f>Q163*H163</f>
        <v>0.396</v>
      </c>
      <c r="S163" s="176">
        <v>0</v>
      </c>
      <c r="T163" s="177">
        <f>S163*H163</f>
        <v>0</v>
      </c>
      <c r="AR163" s="15" t="s">
        <v>259</v>
      </c>
      <c r="AT163" s="15" t="s">
        <v>256</v>
      </c>
      <c r="AU163" s="15" t="s">
        <v>78</v>
      </c>
      <c r="AY163" s="15" t="s">
        <v>119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76</v>
      </c>
      <c r="BK163" s="178">
        <f>ROUND(I163*H163,2)</f>
        <v>0</v>
      </c>
      <c r="BL163" s="15" t="s">
        <v>197</v>
      </c>
      <c r="BM163" s="15" t="s">
        <v>282</v>
      </c>
    </row>
    <row r="164" spans="2:51" s="11" customFormat="1" ht="12">
      <c r="B164" s="179"/>
      <c r="C164" s="180"/>
      <c r="D164" s="181" t="s">
        <v>129</v>
      </c>
      <c r="E164" s="182" t="s">
        <v>1</v>
      </c>
      <c r="F164" s="183" t="s">
        <v>283</v>
      </c>
      <c r="G164" s="180"/>
      <c r="H164" s="184">
        <v>0.72</v>
      </c>
      <c r="I164" s="185"/>
      <c r="J164" s="180"/>
      <c r="K164" s="180"/>
      <c r="L164" s="186"/>
      <c r="M164" s="187"/>
      <c r="N164" s="188"/>
      <c r="O164" s="188"/>
      <c r="P164" s="188"/>
      <c r="Q164" s="188"/>
      <c r="R164" s="188"/>
      <c r="S164" s="188"/>
      <c r="T164" s="189"/>
      <c r="AT164" s="190" t="s">
        <v>129</v>
      </c>
      <c r="AU164" s="190" t="s">
        <v>78</v>
      </c>
      <c r="AV164" s="11" t="s">
        <v>78</v>
      </c>
      <c r="AW164" s="11" t="s">
        <v>32</v>
      </c>
      <c r="AX164" s="11" t="s">
        <v>76</v>
      </c>
      <c r="AY164" s="190" t="s">
        <v>119</v>
      </c>
    </row>
    <row r="165" spans="2:65" s="1" customFormat="1" ht="16.5" customHeight="1">
      <c r="B165" s="32"/>
      <c r="C165" s="167" t="s">
        <v>284</v>
      </c>
      <c r="D165" s="167" t="s">
        <v>122</v>
      </c>
      <c r="E165" s="168" t="s">
        <v>285</v>
      </c>
      <c r="F165" s="169" t="s">
        <v>286</v>
      </c>
      <c r="G165" s="170" t="s">
        <v>233</v>
      </c>
      <c r="H165" s="171">
        <v>4.652</v>
      </c>
      <c r="I165" s="172"/>
      <c r="J165" s="173">
        <f>ROUND(I165*H165,2)</f>
        <v>0</v>
      </c>
      <c r="K165" s="169" t="s">
        <v>126</v>
      </c>
      <c r="L165" s="36"/>
      <c r="M165" s="174" t="s">
        <v>1</v>
      </c>
      <c r="N165" s="175" t="s">
        <v>42</v>
      </c>
      <c r="O165" s="58"/>
      <c r="P165" s="176">
        <f>O165*H165</f>
        <v>0</v>
      </c>
      <c r="Q165" s="176">
        <v>0.02337</v>
      </c>
      <c r="R165" s="176">
        <f>Q165*H165</f>
        <v>0.10871723999999999</v>
      </c>
      <c r="S165" s="176">
        <v>0</v>
      </c>
      <c r="T165" s="177">
        <f>S165*H165</f>
        <v>0</v>
      </c>
      <c r="AR165" s="15" t="s">
        <v>197</v>
      </c>
      <c r="AT165" s="15" t="s">
        <v>122</v>
      </c>
      <c r="AU165" s="15" t="s">
        <v>78</v>
      </c>
      <c r="AY165" s="15" t="s">
        <v>119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76</v>
      </c>
      <c r="BK165" s="178">
        <f>ROUND(I165*H165,2)</f>
        <v>0</v>
      </c>
      <c r="BL165" s="15" t="s">
        <v>197</v>
      </c>
      <c r="BM165" s="15" t="s">
        <v>287</v>
      </c>
    </row>
    <row r="166" spans="2:51" s="11" customFormat="1" ht="12">
      <c r="B166" s="179"/>
      <c r="C166" s="180"/>
      <c r="D166" s="181" t="s">
        <v>129</v>
      </c>
      <c r="E166" s="182" t="s">
        <v>1</v>
      </c>
      <c r="F166" s="183" t="s">
        <v>235</v>
      </c>
      <c r="G166" s="180"/>
      <c r="H166" s="184">
        <v>4.652</v>
      </c>
      <c r="I166" s="185"/>
      <c r="J166" s="180"/>
      <c r="K166" s="180"/>
      <c r="L166" s="186"/>
      <c r="M166" s="187"/>
      <c r="N166" s="188"/>
      <c r="O166" s="188"/>
      <c r="P166" s="188"/>
      <c r="Q166" s="188"/>
      <c r="R166" s="188"/>
      <c r="S166" s="188"/>
      <c r="T166" s="189"/>
      <c r="AT166" s="190" t="s">
        <v>129</v>
      </c>
      <c r="AU166" s="190" t="s">
        <v>78</v>
      </c>
      <c r="AV166" s="11" t="s">
        <v>78</v>
      </c>
      <c r="AW166" s="11" t="s">
        <v>32</v>
      </c>
      <c r="AX166" s="11" t="s">
        <v>76</v>
      </c>
      <c r="AY166" s="190" t="s">
        <v>119</v>
      </c>
    </row>
    <row r="167" spans="2:65" s="1" customFormat="1" ht="16.5" customHeight="1">
      <c r="B167" s="32"/>
      <c r="C167" s="167" t="s">
        <v>259</v>
      </c>
      <c r="D167" s="167" t="s">
        <v>122</v>
      </c>
      <c r="E167" s="168" t="s">
        <v>288</v>
      </c>
      <c r="F167" s="169" t="s">
        <v>289</v>
      </c>
      <c r="G167" s="170" t="s">
        <v>290</v>
      </c>
      <c r="H167" s="223"/>
      <c r="I167" s="172"/>
      <c r="J167" s="173">
        <f>ROUND(I167*H167,2)</f>
        <v>0</v>
      </c>
      <c r="K167" s="169" t="s">
        <v>126</v>
      </c>
      <c r="L167" s="36"/>
      <c r="M167" s="174" t="s">
        <v>1</v>
      </c>
      <c r="N167" s="175" t="s">
        <v>42</v>
      </c>
      <c r="O167" s="58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AR167" s="15" t="s">
        <v>197</v>
      </c>
      <c r="AT167" s="15" t="s">
        <v>122</v>
      </c>
      <c r="AU167" s="15" t="s">
        <v>78</v>
      </c>
      <c r="AY167" s="15" t="s">
        <v>119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76</v>
      </c>
      <c r="BK167" s="178">
        <f>ROUND(I167*H167,2)</f>
        <v>0</v>
      </c>
      <c r="BL167" s="15" t="s">
        <v>197</v>
      </c>
      <c r="BM167" s="15" t="s">
        <v>291</v>
      </c>
    </row>
    <row r="168" spans="2:63" s="10" customFormat="1" ht="22.9" customHeight="1">
      <c r="B168" s="151"/>
      <c r="C168" s="152"/>
      <c r="D168" s="153" t="s">
        <v>70</v>
      </c>
      <c r="E168" s="165" t="s">
        <v>292</v>
      </c>
      <c r="F168" s="165" t="s">
        <v>293</v>
      </c>
      <c r="G168" s="152"/>
      <c r="H168" s="152"/>
      <c r="I168" s="155"/>
      <c r="J168" s="166">
        <f>BK168</f>
        <v>0</v>
      </c>
      <c r="K168" s="152"/>
      <c r="L168" s="157"/>
      <c r="M168" s="158"/>
      <c r="N168" s="159"/>
      <c r="O168" s="159"/>
      <c r="P168" s="160">
        <f>SUM(P169:P208)</f>
        <v>0</v>
      </c>
      <c r="Q168" s="159"/>
      <c r="R168" s="160">
        <f>SUM(R169:R208)</f>
        <v>0.6953458</v>
      </c>
      <c r="S168" s="159"/>
      <c r="T168" s="161">
        <f>SUM(T169:T208)</f>
        <v>0.55346374</v>
      </c>
      <c r="AR168" s="162" t="s">
        <v>78</v>
      </c>
      <c r="AT168" s="163" t="s">
        <v>70</v>
      </c>
      <c r="AU168" s="163" t="s">
        <v>76</v>
      </c>
      <c r="AY168" s="162" t="s">
        <v>119</v>
      </c>
      <c r="BK168" s="164">
        <f>SUM(BK169:BK208)</f>
        <v>0</v>
      </c>
    </row>
    <row r="169" spans="2:65" s="1" customFormat="1" ht="16.5" customHeight="1">
      <c r="B169" s="32"/>
      <c r="C169" s="167" t="s">
        <v>294</v>
      </c>
      <c r="D169" s="167" t="s">
        <v>122</v>
      </c>
      <c r="E169" s="168" t="s">
        <v>295</v>
      </c>
      <c r="F169" s="169" t="s">
        <v>296</v>
      </c>
      <c r="G169" s="170" t="s">
        <v>297</v>
      </c>
      <c r="H169" s="171">
        <v>2</v>
      </c>
      <c r="I169" s="172"/>
      <c r="J169" s="173">
        <f>ROUND(I169*H169,2)</f>
        <v>0</v>
      </c>
      <c r="K169" s="169" t="s">
        <v>1</v>
      </c>
      <c r="L169" s="36"/>
      <c r="M169" s="174" t="s">
        <v>1</v>
      </c>
      <c r="N169" s="175" t="s">
        <v>42</v>
      </c>
      <c r="O169" s="58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AR169" s="15" t="s">
        <v>197</v>
      </c>
      <c r="AT169" s="15" t="s">
        <v>122</v>
      </c>
      <c r="AU169" s="15" t="s">
        <v>78</v>
      </c>
      <c r="AY169" s="15" t="s">
        <v>119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76</v>
      </c>
      <c r="BK169" s="178">
        <f>ROUND(I169*H169,2)</f>
        <v>0</v>
      </c>
      <c r="BL169" s="15" t="s">
        <v>197</v>
      </c>
      <c r="BM169" s="15" t="s">
        <v>298</v>
      </c>
    </row>
    <row r="170" spans="2:51" s="11" customFormat="1" ht="12">
      <c r="B170" s="179"/>
      <c r="C170" s="180"/>
      <c r="D170" s="181" t="s">
        <v>129</v>
      </c>
      <c r="E170" s="182" t="s">
        <v>1</v>
      </c>
      <c r="F170" s="183" t="s">
        <v>299</v>
      </c>
      <c r="G170" s="180"/>
      <c r="H170" s="184">
        <v>2</v>
      </c>
      <c r="I170" s="185"/>
      <c r="J170" s="180"/>
      <c r="K170" s="180"/>
      <c r="L170" s="186"/>
      <c r="M170" s="187"/>
      <c r="N170" s="188"/>
      <c r="O170" s="188"/>
      <c r="P170" s="188"/>
      <c r="Q170" s="188"/>
      <c r="R170" s="188"/>
      <c r="S170" s="188"/>
      <c r="T170" s="189"/>
      <c r="AT170" s="190" t="s">
        <v>129</v>
      </c>
      <c r="AU170" s="190" t="s">
        <v>78</v>
      </c>
      <c r="AV170" s="11" t="s">
        <v>78</v>
      </c>
      <c r="AW170" s="11" t="s">
        <v>32</v>
      </c>
      <c r="AX170" s="11" t="s">
        <v>76</v>
      </c>
      <c r="AY170" s="190" t="s">
        <v>119</v>
      </c>
    </row>
    <row r="171" spans="2:65" s="1" customFormat="1" ht="16.5" customHeight="1">
      <c r="B171" s="32"/>
      <c r="C171" s="167" t="s">
        <v>300</v>
      </c>
      <c r="D171" s="167" t="s">
        <v>122</v>
      </c>
      <c r="E171" s="168" t="s">
        <v>301</v>
      </c>
      <c r="F171" s="169" t="s">
        <v>302</v>
      </c>
      <c r="G171" s="170" t="s">
        <v>125</v>
      </c>
      <c r="H171" s="171">
        <v>44.371</v>
      </c>
      <c r="I171" s="172"/>
      <c r="J171" s="173">
        <f>ROUND(I171*H171,2)</f>
        <v>0</v>
      </c>
      <c r="K171" s="169" t="s">
        <v>1</v>
      </c>
      <c r="L171" s="36"/>
      <c r="M171" s="174" t="s">
        <v>1</v>
      </c>
      <c r="N171" s="175" t="s">
        <v>42</v>
      </c>
      <c r="O171" s="58"/>
      <c r="P171" s="176">
        <f>O171*H171</f>
        <v>0</v>
      </c>
      <c r="Q171" s="176">
        <v>0</v>
      </c>
      <c r="R171" s="176">
        <f>Q171*H171</f>
        <v>0</v>
      </c>
      <c r="S171" s="176">
        <v>0.00594</v>
      </c>
      <c r="T171" s="177">
        <f>S171*H171</f>
        <v>0.26356374</v>
      </c>
      <c r="AR171" s="15" t="s">
        <v>197</v>
      </c>
      <c r="AT171" s="15" t="s">
        <v>122</v>
      </c>
      <c r="AU171" s="15" t="s">
        <v>78</v>
      </c>
      <c r="AY171" s="15" t="s">
        <v>119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5" t="s">
        <v>76</v>
      </c>
      <c r="BK171" s="178">
        <f>ROUND(I171*H171,2)</f>
        <v>0</v>
      </c>
      <c r="BL171" s="15" t="s">
        <v>197</v>
      </c>
      <c r="BM171" s="15" t="s">
        <v>303</v>
      </c>
    </row>
    <row r="172" spans="2:51" s="11" customFormat="1" ht="12">
      <c r="B172" s="179"/>
      <c r="C172" s="180"/>
      <c r="D172" s="181" t="s">
        <v>129</v>
      </c>
      <c r="E172" s="182" t="s">
        <v>1</v>
      </c>
      <c r="F172" s="183" t="s">
        <v>304</v>
      </c>
      <c r="G172" s="180"/>
      <c r="H172" s="184">
        <v>39.905</v>
      </c>
      <c r="I172" s="185"/>
      <c r="J172" s="180"/>
      <c r="K172" s="180"/>
      <c r="L172" s="186"/>
      <c r="M172" s="187"/>
      <c r="N172" s="188"/>
      <c r="O172" s="188"/>
      <c r="P172" s="188"/>
      <c r="Q172" s="188"/>
      <c r="R172" s="188"/>
      <c r="S172" s="188"/>
      <c r="T172" s="189"/>
      <c r="AT172" s="190" t="s">
        <v>129</v>
      </c>
      <c r="AU172" s="190" t="s">
        <v>78</v>
      </c>
      <c r="AV172" s="11" t="s">
        <v>78</v>
      </c>
      <c r="AW172" s="11" t="s">
        <v>32</v>
      </c>
      <c r="AX172" s="11" t="s">
        <v>71</v>
      </c>
      <c r="AY172" s="190" t="s">
        <v>119</v>
      </c>
    </row>
    <row r="173" spans="2:51" s="11" customFormat="1" ht="12">
      <c r="B173" s="179"/>
      <c r="C173" s="180"/>
      <c r="D173" s="181" t="s">
        <v>129</v>
      </c>
      <c r="E173" s="182" t="s">
        <v>1</v>
      </c>
      <c r="F173" s="183" t="s">
        <v>305</v>
      </c>
      <c r="G173" s="180"/>
      <c r="H173" s="184">
        <v>4.466</v>
      </c>
      <c r="I173" s="185"/>
      <c r="J173" s="180"/>
      <c r="K173" s="180"/>
      <c r="L173" s="186"/>
      <c r="M173" s="187"/>
      <c r="N173" s="188"/>
      <c r="O173" s="188"/>
      <c r="P173" s="188"/>
      <c r="Q173" s="188"/>
      <c r="R173" s="188"/>
      <c r="S173" s="188"/>
      <c r="T173" s="189"/>
      <c r="AT173" s="190" t="s">
        <v>129</v>
      </c>
      <c r="AU173" s="190" t="s">
        <v>78</v>
      </c>
      <c r="AV173" s="11" t="s">
        <v>78</v>
      </c>
      <c r="AW173" s="11" t="s">
        <v>32</v>
      </c>
      <c r="AX173" s="11" t="s">
        <v>71</v>
      </c>
      <c r="AY173" s="190" t="s">
        <v>119</v>
      </c>
    </row>
    <row r="174" spans="2:51" s="12" customFormat="1" ht="12">
      <c r="B174" s="191"/>
      <c r="C174" s="192"/>
      <c r="D174" s="181" t="s">
        <v>129</v>
      </c>
      <c r="E174" s="193" t="s">
        <v>1</v>
      </c>
      <c r="F174" s="194" t="s">
        <v>208</v>
      </c>
      <c r="G174" s="192"/>
      <c r="H174" s="195">
        <v>44.371</v>
      </c>
      <c r="I174" s="196"/>
      <c r="J174" s="192"/>
      <c r="K174" s="192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129</v>
      </c>
      <c r="AU174" s="201" t="s">
        <v>78</v>
      </c>
      <c r="AV174" s="12" t="s">
        <v>127</v>
      </c>
      <c r="AW174" s="12" t="s">
        <v>32</v>
      </c>
      <c r="AX174" s="12" t="s">
        <v>76</v>
      </c>
      <c r="AY174" s="201" t="s">
        <v>119</v>
      </c>
    </row>
    <row r="175" spans="2:65" s="1" customFormat="1" ht="16.5" customHeight="1">
      <c r="B175" s="32"/>
      <c r="C175" s="167" t="s">
        <v>306</v>
      </c>
      <c r="D175" s="167" t="s">
        <v>122</v>
      </c>
      <c r="E175" s="168" t="s">
        <v>307</v>
      </c>
      <c r="F175" s="169" t="s">
        <v>308</v>
      </c>
      <c r="G175" s="170" t="s">
        <v>165</v>
      </c>
      <c r="H175" s="171">
        <v>61</v>
      </c>
      <c r="I175" s="172"/>
      <c r="J175" s="173">
        <f>ROUND(I175*H175,2)</f>
        <v>0</v>
      </c>
      <c r="K175" s="169" t="s">
        <v>126</v>
      </c>
      <c r="L175" s="36"/>
      <c r="M175" s="174" t="s">
        <v>1</v>
      </c>
      <c r="N175" s="175" t="s">
        <v>42</v>
      </c>
      <c r="O175" s="58"/>
      <c r="P175" s="176">
        <f>O175*H175</f>
        <v>0</v>
      </c>
      <c r="Q175" s="176">
        <v>0</v>
      </c>
      <c r="R175" s="176">
        <f>Q175*H175</f>
        <v>0</v>
      </c>
      <c r="S175" s="176">
        <v>0.00177</v>
      </c>
      <c r="T175" s="177">
        <f>S175*H175</f>
        <v>0.10797000000000001</v>
      </c>
      <c r="AR175" s="15" t="s">
        <v>197</v>
      </c>
      <c r="AT175" s="15" t="s">
        <v>122</v>
      </c>
      <c r="AU175" s="15" t="s">
        <v>78</v>
      </c>
      <c r="AY175" s="15" t="s">
        <v>119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5" t="s">
        <v>76</v>
      </c>
      <c r="BK175" s="178">
        <f>ROUND(I175*H175,2)</f>
        <v>0</v>
      </c>
      <c r="BL175" s="15" t="s">
        <v>197</v>
      </c>
      <c r="BM175" s="15" t="s">
        <v>309</v>
      </c>
    </row>
    <row r="176" spans="2:51" s="11" customFormat="1" ht="12">
      <c r="B176" s="179"/>
      <c r="C176" s="180"/>
      <c r="D176" s="181" t="s">
        <v>129</v>
      </c>
      <c r="E176" s="182" t="s">
        <v>1</v>
      </c>
      <c r="F176" s="183" t="s">
        <v>310</v>
      </c>
      <c r="G176" s="180"/>
      <c r="H176" s="184">
        <v>40.5</v>
      </c>
      <c r="I176" s="185"/>
      <c r="J176" s="180"/>
      <c r="K176" s="180"/>
      <c r="L176" s="186"/>
      <c r="M176" s="187"/>
      <c r="N176" s="188"/>
      <c r="O176" s="188"/>
      <c r="P176" s="188"/>
      <c r="Q176" s="188"/>
      <c r="R176" s="188"/>
      <c r="S176" s="188"/>
      <c r="T176" s="189"/>
      <c r="AT176" s="190" t="s">
        <v>129</v>
      </c>
      <c r="AU176" s="190" t="s">
        <v>78</v>
      </c>
      <c r="AV176" s="11" t="s">
        <v>78</v>
      </c>
      <c r="AW176" s="11" t="s">
        <v>32</v>
      </c>
      <c r="AX176" s="11" t="s">
        <v>71</v>
      </c>
      <c r="AY176" s="190" t="s">
        <v>119</v>
      </c>
    </row>
    <row r="177" spans="2:51" s="11" customFormat="1" ht="12">
      <c r="B177" s="179"/>
      <c r="C177" s="180"/>
      <c r="D177" s="181" t="s">
        <v>129</v>
      </c>
      <c r="E177" s="182" t="s">
        <v>1</v>
      </c>
      <c r="F177" s="183" t="s">
        <v>311</v>
      </c>
      <c r="G177" s="180"/>
      <c r="H177" s="184">
        <v>20.5</v>
      </c>
      <c r="I177" s="185"/>
      <c r="J177" s="180"/>
      <c r="K177" s="180"/>
      <c r="L177" s="186"/>
      <c r="M177" s="187"/>
      <c r="N177" s="188"/>
      <c r="O177" s="188"/>
      <c r="P177" s="188"/>
      <c r="Q177" s="188"/>
      <c r="R177" s="188"/>
      <c r="S177" s="188"/>
      <c r="T177" s="189"/>
      <c r="AT177" s="190" t="s">
        <v>129</v>
      </c>
      <c r="AU177" s="190" t="s">
        <v>78</v>
      </c>
      <c r="AV177" s="11" t="s">
        <v>78</v>
      </c>
      <c r="AW177" s="11" t="s">
        <v>32</v>
      </c>
      <c r="AX177" s="11" t="s">
        <v>71</v>
      </c>
      <c r="AY177" s="190" t="s">
        <v>119</v>
      </c>
    </row>
    <row r="178" spans="2:51" s="12" customFormat="1" ht="12">
      <c r="B178" s="191"/>
      <c r="C178" s="192"/>
      <c r="D178" s="181" t="s">
        <v>129</v>
      </c>
      <c r="E178" s="193" t="s">
        <v>1</v>
      </c>
      <c r="F178" s="194" t="s">
        <v>208</v>
      </c>
      <c r="G178" s="192"/>
      <c r="H178" s="195">
        <v>61</v>
      </c>
      <c r="I178" s="196"/>
      <c r="J178" s="192"/>
      <c r="K178" s="192"/>
      <c r="L178" s="197"/>
      <c r="M178" s="198"/>
      <c r="N178" s="199"/>
      <c r="O178" s="199"/>
      <c r="P178" s="199"/>
      <c r="Q178" s="199"/>
      <c r="R178" s="199"/>
      <c r="S178" s="199"/>
      <c r="T178" s="200"/>
      <c r="AT178" s="201" t="s">
        <v>129</v>
      </c>
      <c r="AU178" s="201" t="s">
        <v>78</v>
      </c>
      <c r="AV178" s="12" t="s">
        <v>127</v>
      </c>
      <c r="AW178" s="12" t="s">
        <v>32</v>
      </c>
      <c r="AX178" s="12" t="s">
        <v>76</v>
      </c>
      <c r="AY178" s="201" t="s">
        <v>119</v>
      </c>
    </row>
    <row r="179" spans="2:65" s="1" customFormat="1" ht="16.5" customHeight="1">
      <c r="B179" s="32"/>
      <c r="C179" s="167" t="s">
        <v>312</v>
      </c>
      <c r="D179" s="167" t="s">
        <v>122</v>
      </c>
      <c r="E179" s="168" t="s">
        <v>313</v>
      </c>
      <c r="F179" s="169" t="s">
        <v>314</v>
      </c>
      <c r="G179" s="170" t="s">
        <v>227</v>
      </c>
      <c r="H179" s="171">
        <v>1</v>
      </c>
      <c r="I179" s="172"/>
      <c r="J179" s="173">
        <f>ROUND(I179*H179,2)</f>
        <v>0</v>
      </c>
      <c r="K179" s="169" t="s">
        <v>126</v>
      </c>
      <c r="L179" s="36"/>
      <c r="M179" s="174" t="s">
        <v>1</v>
      </c>
      <c r="N179" s="175" t="s">
        <v>42</v>
      </c>
      <c r="O179" s="58"/>
      <c r="P179" s="176">
        <f>O179*H179</f>
        <v>0</v>
      </c>
      <c r="Q179" s="176">
        <v>0</v>
      </c>
      <c r="R179" s="176">
        <f>Q179*H179</f>
        <v>0</v>
      </c>
      <c r="S179" s="176">
        <v>0.00906</v>
      </c>
      <c r="T179" s="177">
        <f>S179*H179</f>
        <v>0.00906</v>
      </c>
      <c r="AR179" s="15" t="s">
        <v>197</v>
      </c>
      <c r="AT179" s="15" t="s">
        <v>122</v>
      </c>
      <c r="AU179" s="15" t="s">
        <v>78</v>
      </c>
      <c r="AY179" s="15" t="s">
        <v>119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5" t="s">
        <v>76</v>
      </c>
      <c r="BK179" s="178">
        <f>ROUND(I179*H179,2)</f>
        <v>0</v>
      </c>
      <c r="BL179" s="15" t="s">
        <v>197</v>
      </c>
      <c r="BM179" s="15" t="s">
        <v>315</v>
      </c>
    </row>
    <row r="180" spans="2:51" s="11" customFormat="1" ht="12">
      <c r="B180" s="179"/>
      <c r="C180" s="180"/>
      <c r="D180" s="181" t="s">
        <v>129</v>
      </c>
      <c r="E180" s="182" t="s">
        <v>1</v>
      </c>
      <c r="F180" s="183" t="s">
        <v>316</v>
      </c>
      <c r="G180" s="180"/>
      <c r="H180" s="184">
        <v>1</v>
      </c>
      <c r="I180" s="185"/>
      <c r="J180" s="180"/>
      <c r="K180" s="180"/>
      <c r="L180" s="186"/>
      <c r="M180" s="187"/>
      <c r="N180" s="188"/>
      <c r="O180" s="188"/>
      <c r="P180" s="188"/>
      <c r="Q180" s="188"/>
      <c r="R180" s="188"/>
      <c r="S180" s="188"/>
      <c r="T180" s="189"/>
      <c r="AT180" s="190" t="s">
        <v>129</v>
      </c>
      <c r="AU180" s="190" t="s">
        <v>78</v>
      </c>
      <c r="AV180" s="11" t="s">
        <v>78</v>
      </c>
      <c r="AW180" s="11" t="s">
        <v>32</v>
      </c>
      <c r="AX180" s="11" t="s">
        <v>76</v>
      </c>
      <c r="AY180" s="190" t="s">
        <v>119</v>
      </c>
    </row>
    <row r="181" spans="2:65" s="1" customFormat="1" ht="16.5" customHeight="1">
      <c r="B181" s="32"/>
      <c r="C181" s="167" t="s">
        <v>317</v>
      </c>
      <c r="D181" s="167" t="s">
        <v>122</v>
      </c>
      <c r="E181" s="168" t="s">
        <v>318</v>
      </c>
      <c r="F181" s="169" t="s">
        <v>319</v>
      </c>
      <c r="G181" s="170" t="s">
        <v>165</v>
      </c>
      <c r="H181" s="171">
        <v>3.8</v>
      </c>
      <c r="I181" s="172"/>
      <c r="J181" s="173">
        <f>ROUND(I181*H181,2)</f>
        <v>0</v>
      </c>
      <c r="K181" s="169" t="s">
        <v>126</v>
      </c>
      <c r="L181" s="36"/>
      <c r="M181" s="174" t="s">
        <v>1</v>
      </c>
      <c r="N181" s="175" t="s">
        <v>42</v>
      </c>
      <c r="O181" s="58"/>
      <c r="P181" s="176">
        <f>O181*H181</f>
        <v>0</v>
      </c>
      <c r="Q181" s="176">
        <v>0</v>
      </c>
      <c r="R181" s="176">
        <f>Q181*H181</f>
        <v>0</v>
      </c>
      <c r="S181" s="176">
        <v>0.00175</v>
      </c>
      <c r="T181" s="177">
        <f>S181*H181</f>
        <v>0.00665</v>
      </c>
      <c r="AR181" s="15" t="s">
        <v>197</v>
      </c>
      <c r="AT181" s="15" t="s">
        <v>122</v>
      </c>
      <c r="AU181" s="15" t="s">
        <v>78</v>
      </c>
      <c r="AY181" s="15" t="s">
        <v>119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5" t="s">
        <v>76</v>
      </c>
      <c r="BK181" s="178">
        <f>ROUND(I181*H181,2)</f>
        <v>0</v>
      </c>
      <c r="BL181" s="15" t="s">
        <v>197</v>
      </c>
      <c r="BM181" s="15" t="s">
        <v>320</v>
      </c>
    </row>
    <row r="182" spans="2:51" s="11" customFormat="1" ht="12">
      <c r="B182" s="179"/>
      <c r="C182" s="180"/>
      <c r="D182" s="181" t="s">
        <v>129</v>
      </c>
      <c r="E182" s="182" t="s">
        <v>1</v>
      </c>
      <c r="F182" s="183" t="s">
        <v>321</v>
      </c>
      <c r="G182" s="180"/>
      <c r="H182" s="184">
        <v>3.8</v>
      </c>
      <c r="I182" s="185"/>
      <c r="J182" s="180"/>
      <c r="K182" s="180"/>
      <c r="L182" s="186"/>
      <c r="M182" s="187"/>
      <c r="N182" s="188"/>
      <c r="O182" s="188"/>
      <c r="P182" s="188"/>
      <c r="Q182" s="188"/>
      <c r="R182" s="188"/>
      <c r="S182" s="188"/>
      <c r="T182" s="189"/>
      <c r="AT182" s="190" t="s">
        <v>129</v>
      </c>
      <c r="AU182" s="190" t="s">
        <v>78</v>
      </c>
      <c r="AV182" s="11" t="s">
        <v>78</v>
      </c>
      <c r="AW182" s="11" t="s">
        <v>32</v>
      </c>
      <c r="AX182" s="11" t="s">
        <v>76</v>
      </c>
      <c r="AY182" s="190" t="s">
        <v>119</v>
      </c>
    </row>
    <row r="183" spans="2:65" s="1" customFormat="1" ht="16.5" customHeight="1">
      <c r="B183" s="32"/>
      <c r="C183" s="167" t="s">
        <v>322</v>
      </c>
      <c r="D183" s="167" t="s">
        <v>122</v>
      </c>
      <c r="E183" s="168" t="s">
        <v>323</v>
      </c>
      <c r="F183" s="169" t="s">
        <v>324</v>
      </c>
      <c r="G183" s="170" t="s">
        <v>165</v>
      </c>
      <c r="H183" s="171">
        <v>41.2</v>
      </c>
      <c r="I183" s="172"/>
      <c r="J183" s="173">
        <f>ROUND(I183*H183,2)</f>
        <v>0</v>
      </c>
      <c r="K183" s="169" t="s">
        <v>126</v>
      </c>
      <c r="L183" s="36"/>
      <c r="M183" s="174" t="s">
        <v>1</v>
      </c>
      <c r="N183" s="175" t="s">
        <v>42</v>
      </c>
      <c r="O183" s="58"/>
      <c r="P183" s="176">
        <f>O183*H183</f>
        <v>0</v>
      </c>
      <c r="Q183" s="176">
        <v>0</v>
      </c>
      <c r="R183" s="176">
        <f>Q183*H183</f>
        <v>0</v>
      </c>
      <c r="S183" s="176">
        <v>0.0026</v>
      </c>
      <c r="T183" s="177">
        <f>S183*H183</f>
        <v>0.10712</v>
      </c>
      <c r="AR183" s="15" t="s">
        <v>197</v>
      </c>
      <c r="AT183" s="15" t="s">
        <v>122</v>
      </c>
      <c r="AU183" s="15" t="s">
        <v>78</v>
      </c>
      <c r="AY183" s="15" t="s">
        <v>119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5" t="s">
        <v>76</v>
      </c>
      <c r="BK183" s="178">
        <f>ROUND(I183*H183,2)</f>
        <v>0</v>
      </c>
      <c r="BL183" s="15" t="s">
        <v>197</v>
      </c>
      <c r="BM183" s="15" t="s">
        <v>325</v>
      </c>
    </row>
    <row r="184" spans="2:51" s="11" customFormat="1" ht="12">
      <c r="B184" s="179"/>
      <c r="C184" s="180"/>
      <c r="D184" s="181" t="s">
        <v>129</v>
      </c>
      <c r="E184" s="182" t="s">
        <v>1</v>
      </c>
      <c r="F184" s="183" t="s">
        <v>326</v>
      </c>
      <c r="G184" s="180"/>
      <c r="H184" s="184">
        <v>41.2</v>
      </c>
      <c r="I184" s="185"/>
      <c r="J184" s="180"/>
      <c r="K184" s="180"/>
      <c r="L184" s="186"/>
      <c r="M184" s="187"/>
      <c r="N184" s="188"/>
      <c r="O184" s="188"/>
      <c r="P184" s="188"/>
      <c r="Q184" s="188"/>
      <c r="R184" s="188"/>
      <c r="S184" s="188"/>
      <c r="T184" s="189"/>
      <c r="AT184" s="190" t="s">
        <v>129</v>
      </c>
      <c r="AU184" s="190" t="s">
        <v>78</v>
      </c>
      <c r="AV184" s="11" t="s">
        <v>78</v>
      </c>
      <c r="AW184" s="11" t="s">
        <v>32</v>
      </c>
      <c r="AX184" s="11" t="s">
        <v>76</v>
      </c>
      <c r="AY184" s="190" t="s">
        <v>119</v>
      </c>
    </row>
    <row r="185" spans="2:65" s="1" customFormat="1" ht="16.5" customHeight="1">
      <c r="B185" s="32"/>
      <c r="C185" s="167" t="s">
        <v>327</v>
      </c>
      <c r="D185" s="167" t="s">
        <v>122</v>
      </c>
      <c r="E185" s="168" t="s">
        <v>328</v>
      </c>
      <c r="F185" s="169" t="s">
        <v>329</v>
      </c>
      <c r="G185" s="170" t="s">
        <v>165</v>
      </c>
      <c r="H185" s="171">
        <v>15</v>
      </c>
      <c r="I185" s="172"/>
      <c r="J185" s="173">
        <f>ROUND(I185*H185,2)</f>
        <v>0</v>
      </c>
      <c r="K185" s="169" t="s">
        <v>126</v>
      </c>
      <c r="L185" s="36"/>
      <c r="M185" s="174" t="s">
        <v>1</v>
      </c>
      <c r="N185" s="175" t="s">
        <v>42</v>
      </c>
      <c r="O185" s="58"/>
      <c r="P185" s="176">
        <f>O185*H185</f>
        <v>0</v>
      </c>
      <c r="Q185" s="176">
        <v>0</v>
      </c>
      <c r="R185" s="176">
        <f>Q185*H185</f>
        <v>0</v>
      </c>
      <c r="S185" s="176">
        <v>0.00394</v>
      </c>
      <c r="T185" s="177">
        <f>S185*H185</f>
        <v>0.0591</v>
      </c>
      <c r="AR185" s="15" t="s">
        <v>197</v>
      </c>
      <c r="AT185" s="15" t="s">
        <v>122</v>
      </c>
      <c r="AU185" s="15" t="s">
        <v>78</v>
      </c>
      <c r="AY185" s="15" t="s">
        <v>119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5" t="s">
        <v>76</v>
      </c>
      <c r="BK185" s="178">
        <f>ROUND(I185*H185,2)</f>
        <v>0</v>
      </c>
      <c r="BL185" s="15" t="s">
        <v>197</v>
      </c>
      <c r="BM185" s="15" t="s">
        <v>330</v>
      </c>
    </row>
    <row r="186" spans="2:51" s="11" customFormat="1" ht="12">
      <c r="B186" s="179"/>
      <c r="C186" s="180"/>
      <c r="D186" s="181" t="s">
        <v>129</v>
      </c>
      <c r="E186" s="182" t="s">
        <v>1</v>
      </c>
      <c r="F186" s="183" t="s">
        <v>331</v>
      </c>
      <c r="G186" s="180"/>
      <c r="H186" s="184">
        <v>15</v>
      </c>
      <c r="I186" s="185"/>
      <c r="J186" s="180"/>
      <c r="K186" s="180"/>
      <c r="L186" s="186"/>
      <c r="M186" s="187"/>
      <c r="N186" s="188"/>
      <c r="O186" s="188"/>
      <c r="P186" s="188"/>
      <c r="Q186" s="188"/>
      <c r="R186" s="188"/>
      <c r="S186" s="188"/>
      <c r="T186" s="189"/>
      <c r="AT186" s="190" t="s">
        <v>129</v>
      </c>
      <c r="AU186" s="190" t="s">
        <v>78</v>
      </c>
      <c r="AV186" s="11" t="s">
        <v>78</v>
      </c>
      <c r="AW186" s="11" t="s">
        <v>32</v>
      </c>
      <c r="AX186" s="11" t="s">
        <v>76</v>
      </c>
      <c r="AY186" s="190" t="s">
        <v>119</v>
      </c>
    </row>
    <row r="187" spans="2:65" s="1" customFormat="1" ht="22.5" customHeight="1">
      <c r="B187" s="32"/>
      <c r="C187" s="167" t="s">
        <v>332</v>
      </c>
      <c r="D187" s="167" t="s">
        <v>122</v>
      </c>
      <c r="E187" s="168" t="s">
        <v>333</v>
      </c>
      <c r="F187" s="169" t="s">
        <v>334</v>
      </c>
      <c r="G187" s="170" t="s">
        <v>125</v>
      </c>
      <c r="H187" s="171">
        <v>44.371</v>
      </c>
      <c r="I187" s="172"/>
      <c r="J187" s="173">
        <f>ROUND(I187*H187,2)</f>
        <v>0</v>
      </c>
      <c r="K187" s="169" t="s">
        <v>1</v>
      </c>
      <c r="L187" s="36"/>
      <c r="M187" s="174" t="s">
        <v>1</v>
      </c>
      <c r="N187" s="175" t="s">
        <v>42</v>
      </c>
      <c r="O187" s="58"/>
      <c r="P187" s="176">
        <f>O187*H187</f>
        <v>0</v>
      </c>
      <c r="Q187" s="176">
        <v>0.0078</v>
      </c>
      <c r="R187" s="176">
        <f>Q187*H187</f>
        <v>0.3460938</v>
      </c>
      <c r="S187" s="176">
        <v>0</v>
      </c>
      <c r="T187" s="177">
        <f>S187*H187</f>
        <v>0</v>
      </c>
      <c r="AR187" s="15" t="s">
        <v>197</v>
      </c>
      <c r="AT187" s="15" t="s">
        <v>122</v>
      </c>
      <c r="AU187" s="15" t="s">
        <v>78</v>
      </c>
      <c r="AY187" s="15" t="s">
        <v>119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5" t="s">
        <v>76</v>
      </c>
      <c r="BK187" s="178">
        <f>ROUND(I187*H187,2)</f>
        <v>0</v>
      </c>
      <c r="BL187" s="15" t="s">
        <v>197</v>
      </c>
      <c r="BM187" s="15" t="s">
        <v>335</v>
      </c>
    </row>
    <row r="188" spans="2:51" s="11" customFormat="1" ht="12">
      <c r="B188" s="179"/>
      <c r="C188" s="180"/>
      <c r="D188" s="181" t="s">
        <v>129</v>
      </c>
      <c r="E188" s="182" t="s">
        <v>1</v>
      </c>
      <c r="F188" s="183" t="s">
        <v>304</v>
      </c>
      <c r="G188" s="180"/>
      <c r="H188" s="184">
        <v>39.905</v>
      </c>
      <c r="I188" s="185"/>
      <c r="J188" s="180"/>
      <c r="K188" s="180"/>
      <c r="L188" s="186"/>
      <c r="M188" s="187"/>
      <c r="N188" s="188"/>
      <c r="O188" s="188"/>
      <c r="P188" s="188"/>
      <c r="Q188" s="188"/>
      <c r="R188" s="188"/>
      <c r="S188" s="188"/>
      <c r="T188" s="189"/>
      <c r="AT188" s="190" t="s">
        <v>129</v>
      </c>
      <c r="AU188" s="190" t="s">
        <v>78</v>
      </c>
      <c r="AV188" s="11" t="s">
        <v>78</v>
      </c>
      <c r="AW188" s="11" t="s">
        <v>32</v>
      </c>
      <c r="AX188" s="11" t="s">
        <v>71</v>
      </c>
      <c r="AY188" s="190" t="s">
        <v>119</v>
      </c>
    </row>
    <row r="189" spans="2:51" s="11" customFormat="1" ht="12">
      <c r="B189" s="179"/>
      <c r="C189" s="180"/>
      <c r="D189" s="181" t="s">
        <v>129</v>
      </c>
      <c r="E189" s="182" t="s">
        <v>1</v>
      </c>
      <c r="F189" s="183" t="s">
        <v>305</v>
      </c>
      <c r="G189" s="180"/>
      <c r="H189" s="184">
        <v>4.466</v>
      </c>
      <c r="I189" s="185"/>
      <c r="J189" s="180"/>
      <c r="K189" s="180"/>
      <c r="L189" s="186"/>
      <c r="M189" s="187"/>
      <c r="N189" s="188"/>
      <c r="O189" s="188"/>
      <c r="P189" s="188"/>
      <c r="Q189" s="188"/>
      <c r="R189" s="188"/>
      <c r="S189" s="188"/>
      <c r="T189" s="189"/>
      <c r="AT189" s="190" t="s">
        <v>129</v>
      </c>
      <c r="AU189" s="190" t="s">
        <v>78</v>
      </c>
      <c r="AV189" s="11" t="s">
        <v>78</v>
      </c>
      <c r="AW189" s="11" t="s">
        <v>32</v>
      </c>
      <c r="AX189" s="11" t="s">
        <v>71</v>
      </c>
      <c r="AY189" s="190" t="s">
        <v>119</v>
      </c>
    </row>
    <row r="190" spans="2:51" s="12" customFormat="1" ht="12">
      <c r="B190" s="191"/>
      <c r="C190" s="192"/>
      <c r="D190" s="181" t="s">
        <v>129</v>
      </c>
      <c r="E190" s="193" t="s">
        <v>1</v>
      </c>
      <c r="F190" s="194" t="s">
        <v>208</v>
      </c>
      <c r="G190" s="192"/>
      <c r="H190" s="195">
        <v>44.371</v>
      </c>
      <c r="I190" s="196"/>
      <c r="J190" s="192"/>
      <c r="K190" s="192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129</v>
      </c>
      <c r="AU190" s="201" t="s">
        <v>78</v>
      </c>
      <c r="AV190" s="12" t="s">
        <v>127</v>
      </c>
      <c r="AW190" s="12" t="s">
        <v>32</v>
      </c>
      <c r="AX190" s="12" t="s">
        <v>76</v>
      </c>
      <c r="AY190" s="201" t="s">
        <v>119</v>
      </c>
    </row>
    <row r="191" spans="2:65" s="1" customFormat="1" ht="16.5" customHeight="1">
      <c r="B191" s="32"/>
      <c r="C191" s="167" t="s">
        <v>336</v>
      </c>
      <c r="D191" s="167" t="s">
        <v>122</v>
      </c>
      <c r="E191" s="168" t="s">
        <v>337</v>
      </c>
      <c r="F191" s="169" t="s">
        <v>338</v>
      </c>
      <c r="G191" s="170" t="s">
        <v>227</v>
      </c>
      <c r="H191" s="171">
        <v>1</v>
      </c>
      <c r="I191" s="172"/>
      <c r="J191" s="173">
        <f>ROUND(I191*H191,2)</f>
        <v>0</v>
      </c>
      <c r="K191" s="169" t="s">
        <v>126</v>
      </c>
      <c r="L191" s="36"/>
      <c r="M191" s="174" t="s">
        <v>1</v>
      </c>
      <c r="N191" s="175" t="s">
        <v>42</v>
      </c>
      <c r="O191" s="58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AR191" s="15" t="s">
        <v>197</v>
      </c>
      <c r="AT191" s="15" t="s">
        <v>122</v>
      </c>
      <c r="AU191" s="15" t="s">
        <v>78</v>
      </c>
      <c r="AY191" s="15" t="s">
        <v>119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5" t="s">
        <v>76</v>
      </c>
      <c r="BK191" s="178">
        <f>ROUND(I191*H191,2)</f>
        <v>0</v>
      </c>
      <c r="BL191" s="15" t="s">
        <v>197</v>
      </c>
      <c r="BM191" s="15" t="s">
        <v>339</v>
      </c>
    </row>
    <row r="192" spans="2:51" s="11" customFormat="1" ht="12">
      <c r="B192" s="179"/>
      <c r="C192" s="180"/>
      <c r="D192" s="181" t="s">
        <v>129</v>
      </c>
      <c r="E192" s="182" t="s">
        <v>1</v>
      </c>
      <c r="F192" s="183" t="s">
        <v>340</v>
      </c>
      <c r="G192" s="180"/>
      <c r="H192" s="184">
        <v>1</v>
      </c>
      <c r="I192" s="185"/>
      <c r="J192" s="180"/>
      <c r="K192" s="180"/>
      <c r="L192" s="186"/>
      <c r="M192" s="187"/>
      <c r="N192" s="188"/>
      <c r="O192" s="188"/>
      <c r="P192" s="188"/>
      <c r="Q192" s="188"/>
      <c r="R192" s="188"/>
      <c r="S192" s="188"/>
      <c r="T192" s="189"/>
      <c r="AT192" s="190" t="s">
        <v>129</v>
      </c>
      <c r="AU192" s="190" t="s">
        <v>78</v>
      </c>
      <c r="AV192" s="11" t="s">
        <v>78</v>
      </c>
      <c r="AW192" s="11" t="s">
        <v>32</v>
      </c>
      <c r="AX192" s="11" t="s">
        <v>76</v>
      </c>
      <c r="AY192" s="190" t="s">
        <v>119</v>
      </c>
    </row>
    <row r="193" spans="2:65" s="1" customFormat="1" ht="16.5" customHeight="1">
      <c r="B193" s="32"/>
      <c r="C193" s="213" t="s">
        <v>341</v>
      </c>
      <c r="D193" s="213" t="s">
        <v>256</v>
      </c>
      <c r="E193" s="214" t="s">
        <v>342</v>
      </c>
      <c r="F193" s="215" t="s">
        <v>343</v>
      </c>
      <c r="G193" s="216" t="s">
        <v>297</v>
      </c>
      <c r="H193" s="217">
        <v>1</v>
      </c>
      <c r="I193" s="218"/>
      <c r="J193" s="219">
        <f>ROUND(I193*H193,2)</f>
        <v>0</v>
      </c>
      <c r="K193" s="215" t="s">
        <v>1</v>
      </c>
      <c r="L193" s="220"/>
      <c r="M193" s="221" t="s">
        <v>1</v>
      </c>
      <c r="N193" s="222" t="s">
        <v>42</v>
      </c>
      <c r="O193" s="58"/>
      <c r="P193" s="176">
        <f>O193*H193</f>
        <v>0</v>
      </c>
      <c r="Q193" s="176">
        <v>0.015</v>
      </c>
      <c r="R193" s="176">
        <f>Q193*H193</f>
        <v>0.015</v>
      </c>
      <c r="S193" s="176">
        <v>0</v>
      </c>
      <c r="T193" s="177">
        <f>S193*H193</f>
        <v>0</v>
      </c>
      <c r="AR193" s="15" t="s">
        <v>259</v>
      </c>
      <c r="AT193" s="15" t="s">
        <v>256</v>
      </c>
      <c r="AU193" s="15" t="s">
        <v>78</v>
      </c>
      <c r="AY193" s="15" t="s">
        <v>119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5" t="s">
        <v>76</v>
      </c>
      <c r="BK193" s="178">
        <f>ROUND(I193*H193,2)</f>
        <v>0</v>
      </c>
      <c r="BL193" s="15" t="s">
        <v>197</v>
      </c>
      <c r="BM193" s="15" t="s">
        <v>344</v>
      </c>
    </row>
    <row r="194" spans="2:51" s="11" customFormat="1" ht="12">
      <c r="B194" s="179"/>
      <c r="C194" s="180"/>
      <c r="D194" s="181" t="s">
        <v>129</v>
      </c>
      <c r="E194" s="182" t="s">
        <v>1</v>
      </c>
      <c r="F194" s="183" t="s">
        <v>340</v>
      </c>
      <c r="G194" s="180"/>
      <c r="H194" s="184">
        <v>1</v>
      </c>
      <c r="I194" s="185"/>
      <c r="J194" s="180"/>
      <c r="K194" s="180"/>
      <c r="L194" s="186"/>
      <c r="M194" s="187"/>
      <c r="N194" s="188"/>
      <c r="O194" s="188"/>
      <c r="P194" s="188"/>
      <c r="Q194" s="188"/>
      <c r="R194" s="188"/>
      <c r="S194" s="188"/>
      <c r="T194" s="189"/>
      <c r="AT194" s="190" t="s">
        <v>129</v>
      </c>
      <c r="AU194" s="190" t="s">
        <v>78</v>
      </c>
      <c r="AV194" s="11" t="s">
        <v>78</v>
      </c>
      <c r="AW194" s="11" t="s">
        <v>32</v>
      </c>
      <c r="AX194" s="11" t="s">
        <v>76</v>
      </c>
      <c r="AY194" s="190" t="s">
        <v>119</v>
      </c>
    </row>
    <row r="195" spans="2:65" s="1" customFormat="1" ht="16.5" customHeight="1">
      <c r="B195" s="32"/>
      <c r="C195" s="167" t="s">
        <v>345</v>
      </c>
      <c r="D195" s="167" t="s">
        <v>122</v>
      </c>
      <c r="E195" s="168" t="s">
        <v>346</v>
      </c>
      <c r="F195" s="169" t="s">
        <v>347</v>
      </c>
      <c r="G195" s="170" t="s">
        <v>165</v>
      </c>
      <c r="H195" s="171">
        <v>40</v>
      </c>
      <c r="I195" s="172"/>
      <c r="J195" s="173">
        <f>ROUND(I195*H195,2)</f>
        <v>0</v>
      </c>
      <c r="K195" s="169" t="s">
        <v>1</v>
      </c>
      <c r="L195" s="36"/>
      <c r="M195" s="174" t="s">
        <v>1</v>
      </c>
      <c r="N195" s="175" t="s">
        <v>42</v>
      </c>
      <c r="O195" s="58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AR195" s="15" t="s">
        <v>197</v>
      </c>
      <c r="AT195" s="15" t="s">
        <v>122</v>
      </c>
      <c r="AU195" s="15" t="s">
        <v>78</v>
      </c>
      <c r="AY195" s="15" t="s">
        <v>119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5" t="s">
        <v>76</v>
      </c>
      <c r="BK195" s="178">
        <f>ROUND(I195*H195,2)</f>
        <v>0</v>
      </c>
      <c r="BL195" s="15" t="s">
        <v>197</v>
      </c>
      <c r="BM195" s="15" t="s">
        <v>348</v>
      </c>
    </row>
    <row r="196" spans="2:51" s="11" customFormat="1" ht="12">
      <c r="B196" s="179"/>
      <c r="C196" s="180"/>
      <c r="D196" s="181" t="s">
        <v>129</v>
      </c>
      <c r="E196" s="182" t="s">
        <v>1</v>
      </c>
      <c r="F196" s="183" t="s">
        <v>349</v>
      </c>
      <c r="G196" s="180"/>
      <c r="H196" s="184">
        <v>40</v>
      </c>
      <c r="I196" s="185"/>
      <c r="J196" s="180"/>
      <c r="K196" s="180"/>
      <c r="L196" s="186"/>
      <c r="M196" s="187"/>
      <c r="N196" s="188"/>
      <c r="O196" s="188"/>
      <c r="P196" s="188"/>
      <c r="Q196" s="188"/>
      <c r="R196" s="188"/>
      <c r="S196" s="188"/>
      <c r="T196" s="189"/>
      <c r="AT196" s="190" t="s">
        <v>129</v>
      </c>
      <c r="AU196" s="190" t="s">
        <v>78</v>
      </c>
      <c r="AV196" s="11" t="s">
        <v>78</v>
      </c>
      <c r="AW196" s="11" t="s">
        <v>32</v>
      </c>
      <c r="AX196" s="11" t="s">
        <v>76</v>
      </c>
      <c r="AY196" s="190" t="s">
        <v>119</v>
      </c>
    </row>
    <row r="197" spans="2:65" s="1" customFormat="1" ht="22.5" customHeight="1">
      <c r="B197" s="32"/>
      <c r="C197" s="167" t="s">
        <v>350</v>
      </c>
      <c r="D197" s="167" t="s">
        <v>122</v>
      </c>
      <c r="E197" s="168" t="s">
        <v>351</v>
      </c>
      <c r="F197" s="169" t="s">
        <v>352</v>
      </c>
      <c r="G197" s="170" t="s">
        <v>165</v>
      </c>
      <c r="H197" s="171">
        <v>61</v>
      </c>
      <c r="I197" s="172"/>
      <c r="J197" s="173">
        <f>ROUND(I197*H197,2)</f>
        <v>0</v>
      </c>
      <c r="K197" s="169" t="s">
        <v>126</v>
      </c>
      <c r="L197" s="36"/>
      <c r="M197" s="174" t="s">
        <v>1</v>
      </c>
      <c r="N197" s="175" t="s">
        <v>42</v>
      </c>
      <c r="O197" s="58"/>
      <c r="P197" s="176">
        <f>O197*H197</f>
        <v>0</v>
      </c>
      <c r="Q197" s="176">
        <v>0.00184</v>
      </c>
      <c r="R197" s="176">
        <f>Q197*H197</f>
        <v>0.11224</v>
      </c>
      <c r="S197" s="176">
        <v>0</v>
      </c>
      <c r="T197" s="177">
        <f>S197*H197</f>
        <v>0</v>
      </c>
      <c r="AR197" s="15" t="s">
        <v>197</v>
      </c>
      <c r="AT197" s="15" t="s">
        <v>122</v>
      </c>
      <c r="AU197" s="15" t="s">
        <v>78</v>
      </c>
      <c r="AY197" s="15" t="s">
        <v>119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5" t="s">
        <v>76</v>
      </c>
      <c r="BK197" s="178">
        <f>ROUND(I197*H197,2)</f>
        <v>0</v>
      </c>
      <c r="BL197" s="15" t="s">
        <v>197</v>
      </c>
      <c r="BM197" s="15" t="s">
        <v>353</v>
      </c>
    </row>
    <row r="198" spans="2:51" s="11" customFormat="1" ht="12">
      <c r="B198" s="179"/>
      <c r="C198" s="180"/>
      <c r="D198" s="181" t="s">
        <v>129</v>
      </c>
      <c r="E198" s="182" t="s">
        <v>1</v>
      </c>
      <c r="F198" s="183" t="s">
        <v>354</v>
      </c>
      <c r="G198" s="180"/>
      <c r="H198" s="184">
        <v>40.5</v>
      </c>
      <c r="I198" s="185"/>
      <c r="J198" s="180"/>
      <c r="K198" s="180"/>
      <c r="L198" s="186"/>
      <c r="M198" s="187"/>
      <c r="N198" s="188"/>
      <c r="O198" s="188"/>
      <c r="P198" s="188"/>
      <c r="Q198" s="188"/>
      <c r="R198" s="188"/>
      <c r="S198" s="188"/>
      <c r="T198" s="189"/>
      <c r="AT198" s="190" t="s">
        <v>129</v>
      </c>
      <c r="AU198" s="190" t="s">
        <v>78</v>
      </c>
      <c r="AV198" s="11" t="s">
        <v>78</v>
      </c>
      <c r="AW198" s="11" t="s">
        <v>32</v>
      </c>
      <c r="AX198" s="11" t="s">
        <v>71</v>
      </c>
      <c r="AY198" s="190" t="s">
        <v>119</v>
      </c>
    </row>
    <row r="199" spans="2:51" s="11" customFormat="1" ht="12">
      <c r="B199" s="179"/>
      <c r="C199" s="180"/>
      <c r="D199" s="181" t="s">
        <v>129</v>
      </c>
      <c r="E199" s="182" t="s">
        <v>1</v>
      </c>
      <c r="F199" s="183" t="s">
        <v>355</v>
      </c>
      <c r="G199" s="180"/>
      <c r="H199" s="184">
        <v>20.5</v>
      </c>
      <c r="I199" s="185"/>
      <c r="J199" s="180"/>
      <c r="K199" s="180"/>
      <c r="L199" s="186"/>
      <c r="M199" s="187"/>
      <c r="N199" s="188"/>
      <c r="O199" s="188"/>
      <c r="P199" s="188"/>
      <c r="Q199" s="188"/>
      <c r="R199" s="188"/>
      <c r="S199" s="188"/>
      <c r="T199" s="189"/>
      <c r="AT199" s="190" t="s">
        <v>129</v>
      </c>
      <c r="AU199" s="190" t="s">
        <v>78</v>
      </c>
      <c r="AV199" s="11" t="s">
        <v>78</v>
      </c>
      <c r="AW199" s="11" t="s">
        <v>32</v>
      </c>
      <c r="AX199" s="11" t="s">
        <v>71</v>
      </c>
      <c r="AY199" s="190" t="s">
        <v>119</v>
      </c>
    </row>
    <row r="200" spans="2:51" s="12" customFormat="1" ht="12">
      <c r="B200" s="191"/>
      <c r="C200" s="192"/>
      <c r="D200" s="181" t="s">
        <v>129</v>
      </c>
      <c r="E200" s="193" t="s">
        <v>1</v>
      </c>
      <c r="F200" s="194" t="s">
        <v>208</v>
      </c>
      <c r="G200" s="192"/>
      <c r="H200" s="195">
        <v>61</v>
      </c>
      <c r="I200" s="196"/>
      <c r="J200" s="192"/>
      <c r="K200" s="192"/>
      <c r="L200" s="197"/>
      <c r="M200" s="198"/>
      <c r="N200" s="199"/>
      <c r="O200" s="199"/>
      <c r="P200" s="199"/>
      <c r="Q200" s="199"/>
      <c r="R200" s="199"/>
      <c r="S200" s="199"/>
      <c r="T200" s="200"/>
      <c r="AT200" s="201" t="s">
        <v>129</v>
      </c>
      <c r="AU200" s="201" t="s">
        <v>78</v>
      </c>
      <c r="AV200" s="12" t="s">
        <v>127</v>
      </c>
      <c r="AW200" s="12" t="s">
        <v>32</v>
      </c>
      <c r="AX200" s="12" t="s">
        <v>76</v>
      </c>
      <c r="AY200" s="201" t="s">
        <v>119</v>
      </c>
    </row>
    <row r="201" spans="2:65" s="1" customFormat="1" ht="22.5" customHeight="1">
      <c r="B201" s="32"/>
      <c r="C201" s="167" t="s">
        <v>356</v>
      </c>
      <c r="D201" s="167" t="s">
        <v>122</v>
      </c>
      <c r="E201" s="168" t="s">
        <v>357</v>
      </c>
      <c r="F201" s="169" t="s">
        <v>358</v>
      </c>
      <c r="G201" s="170" t="s">
        <v>165</v>
      </c>
      <c r="H201" s="171">
        <v>3.8</v>
      </c>
      <c r="I201" s="172"/>
      <c r="J201" s="173">
        <f>ROUND(I201*H201,2)</f>
        <v>0</v>
      </c>
      <c r="K201" s="169" t="s">
        <v>1</v>
      </c>
      <c r="L201" s="36"/>
      <c r="M201" s="174" t="s">
        <v>1</v>
      </c>
      <c r="N201" s="175" t="s">
        <v>42</v>
      </c>
      <c r="O201" s="58"/>
      <c r="P201" s="176">
        <f>O201*H201</f>
        <v>0</v>
      </c>
      <c r="Q201" s="176">
        <v>0.00695</v>
      </c>
      <c r="R201" s="176">
        <f>Q201*H201</f>
        <v>0.026409999999999996</v>
      </c>
      <c r="S201" s="176">
        <v>0</v>
      </c>
      <c r="T201" s="177">
        <f>S201*H201</f>
        <v>0</v>
      </c>
      <c r="AR201" s="15" t="s">
        <v>197</v>
      </c>
      <c r="AT201" s="15" t="s">
        <v>122</v>
      </c>
      <c r="AU201" s="15" t="s">
        <v>78</v>
      </c>
      <c r="AY201" s="15" t="s">
        <v>119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5" t="s">
        <v>76</v>
      </c>
      <c r="BK201" s="178">
        <f>ROUND(I201*H201,2)</f>
        <v>0</v>
      </c>
      <c r="BL201" s="15" t="s">
        <v>197</v>
      </c>
      <c r="BM201" s="15" t="s">
        <v>359</v>
      </c>
    </row>
    <row r="202" spans="2:51" s="11" customFormat="1" ht="12">
      <c r="B202" s="179"/>
      <c r="C202" s="180"/>
      <c r="D202" s="181" t="s">
        <v>129</v>
      </c>
      <c r="E202" s="182" t="s">
        <v>1</v>
      </c>
      <c r="F202" s="183" t="s">
        <v>321</v>
      </c>
      <c r="G202" s="180"/>
      <c r="H202" s="184">
        <v>3.8</v>
      </c>
      <c r="I202" s="185"/>
      <c r="J202" s="180"/>
      <c r="K202" s="180"/>
      <c r="L202" s="186"/>
      <c r="M202" s="187"/>
      <c r="N202" s="188"/>
      <c r="O202" s="188"/>
      <c r="P202" s="188"/>
      <c r="Q202" s="188"/>
      <c r="R202" s="188"/>
      <c r="S202" s="188"/>
      <c r="T202" s="189"/>
      <c r="AT202" s="190" t="s">
        <v>129</v>
      </c>
      <c r="AU202" s="190" t="s">
        <v>78</v>
      </c>
      <c r="AV202" s="11" t="s">
        <v>78</v>
      </c>
      <c r="AW202" s="11" t="s">
        <v>32</v>
      </c>
      <c r="AX202" s="11" t="s">
        <v>76</v>
      </c>
      <c r="AY202" s="190" t="s">
        <v>119</v>
      </c>
    </row>
    <row r="203" spans="2:65" s="1" customFormat="1" ht="16.5" customHeight="1">
      <c r="B203" s="32"/>
      <c r="C203" s="167" t="s">
        <v>360</v>
      </c>
      <c r="D203" s="167" t="s">
        <v>122</v>
      </c>
      <c r="E203" s="168" t="s">
        <v>361</v>
      </c>
      <c r="F203" s="169" t="s">
        <v>362</v>
      </c>
      <c r="G203" s="170" t="s">
        <v>165</v>
      </c>
      <c r="H203" s="171">
        <v>41.2</v>
      </c>
      <c r="I203" s="172"/>
      <c r="J203" s="173">
        <f>ROUND(I203*H203,2)</f>
        <v>0</v>
      </c>
      <c r="K203" s="169" t="s">
        <v>126</v>
      </c>
      <c r="L203" s="36"/>
      <c r="M203" s="174" t="s">
        <v>1</v>
      </c>
      <c r="N203" s="175" t="s">
        <v>42</v>
      </c>
      <c r="O203" s="58"/>
      <c r="P203" s="176">
        <f>O203*H203</f>
        <v>0</v>
      </c>
      <c r="Q203" s="176">
        <v>0.00366</v>
      </c>
      <c r="R203" s="176">
        <f>Q203*H203</f>
        <v>0.150792</v>
      </c>
      <c r="S203" s="176">
        <v>0</v>
      </c>
      <c r="T203" s="177">
        <f>S203*H203</f>
        <v>0</v>
      </c>
      <c r="AR203" s="15" t="s">
        <v>197</v>
      </c>
      <c r="AT203" s="15" t="s">
        <v>122</v>
      </c>
      <c r="AU203" s="15" t="s">
        <v>78</v>
      </c>
      <c r="AY203" s="15" t="s">
        <v>119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5" t="s">
        <v>76</v>
      </c>
      <c r="BK203" s="178">
        <f>ROUND(I203*H203,2)</f>
        <v>0</v>
      </c>
      <c r="BL203" s="15" t="s">
        <v>197</v>
      </c>
      <c r="BM203" s="15" t="s">
        <v>363</v>
      </c>
    </row>
    <row r="204" spans="2:51" s="11" customFormat="1" ht="12">
      <c r="B204" s="179"/>
      <c r="C204" s="180"/>
      <c r="D204" s="181" t="s">
        <v>129</v>
      </c>
      <c r="E204" s="182" t="s">
        <v>1</v>
      </c>
      <c r="F204" s="183" t="s">
        <v>364</v>
      </c>
      <c r="G204" s="180"/>
      <c r="H204" s="184">
        <v>41.2</v>
      </c>
      <c r="I204" s="185"/>
      <c r="J204" s="180"/>
      <c r="K204" s="180"/>
      <c r="L204" s="186"/>
      <c r="M204" s="187"/>
      <c r="N204" s="188"/>
      <c r="O204" s="188"/>
      <c r="P204" s="188"/>
      <c r="Q204" s="188"/>
      <c r="R204" s="188"/>
      <c r="S204" s="188"/>
      <c r="T204" s="189"/>
      <c r="AT204" s="190" t="s">
        <v>129</v>
      </c>
      <c r="AU204" s="190" t="s">
        <v>78</v>
      </c>
      <c r="AV204" s="11" t="s">
        <v>78</v>
      </c>
      <c r="AW204" s="11" t="s">
        <v>32</v>
      </c>
      <c r="AX204" s="11" t="s">
        <v>76</v>
      </c>
      <c r="AY204" s="190" t="s">
        <v>119</v>
      </c>
    </row>
    <row r="205" spans="2:65" s="1" customFormat="1" ht="22.5" customHeight="1">
      <c r="B205" s="32"/>
      <c r="C205" s="167" t="s">
        <v>365</v>
      </c>
      <c r="D205" s="167" t="s">
        <v>122</v>
      </c>
      <c r="E205" s="168" t="s">
        <v>366</v>
      </c>
      <c r="F205" s="169" t="s">
        <v>367</v>
      </c>
      <c r="G205" s="170" t="s">
        <v>227</v>
      </c>
      <c r="H205" s="171">
        <v>2</v>
      </c>
      <c r="I205" s="172"/>
      <c r="J205" s="173">
        <f>ROUND(I205*H205,2)</f>
        <v>0</v>
      </c>
      <c r="K205" s="169" t="s">
        <v>1</v>
      </c>
      <c r="L205" s="36"/>
      <c r="M205" s="174" t="s">
        <v>1</v>
      </c>
      <c r="N205" s="175" t="s">
        <v>42</v>
      </c>
      <c r="O205" s="58"/>
      <c r="P205" s="176">
        <f>O205*H205</f>
        <v>0</v>
      </c>
      <c r="Q205" s="176">
        <v>0.00073</v>
      </c>
      <c r="R205" s="176">
        <f>Q205*H205</f>
        <v>0.00146</v>
      </c>
      <c r="S205" s="176">
        <v>0</v>
      </c>
      <c r="T205" s="177">
        <f>S205*H205</f>
        <v>0</v>
      </c>
      <c r="AR205" s="15" t="s">
        <v>197</v>
      </c>
      <c r="AT205" s="15" t="s">
        <v>122</v>
      </c>
      <c r="AU205" s="15" t="s">
        <v>78</v>
      </c>
      <c r="AY205" s="15" t="s">
        <v>119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5" t="s">
        <v>76</v>
      </c>
      <c r="BK205" s="178">
        <f>ROUND(I205*H205,2)</f>
        <v>0</v>
      </c>
      <c r="BL205" s="15" t="s">
        <v>197</v>
      </c>
      <c r="BM205" s="15" t="s">
        <v>368</v>
      </c>
    </row>
    <row r="206" spans="2:51" s="11" customFormat="1" ht="12">
      <c r="B206" s="179"/>
      <c r="C206" s="180"/>
      <c r="D206" s="181" t="s">
        <v>129</v>
      </c>
      <c r="E206" s="182" t="s">
        <v>1</v>
      </c>
      <c r="F206" s="183" t="s">
        <v>369</v>
      </c>
      <c r="G206" s="180"/>
      <c r="H206" s="184">
        <v>2</v>
      </c>
      <c r="I206" s="185"/>
      <c r="J206" s="180"/>
      <c r="K206" s="180"/>
      <c r="L206" s="186"/>
      <c r="M206" s="187"/>
      <c r="N206" s="188"/>
      <c r="O206" s="188"/>
      <c r="P206" s="188"/>
      <c r="Q206" s="188"/>
      <c r="R206" s="188"/>
      <c r="S206" s="188"/>
      <c r="T206" s="189"/>
      <c r="AT206" s="190" t="s">
        <v>129</v>
      </c>
      <c r="AU206" s="190" t="s">
        <v>78</v>
      </c>
      <c r="AV206" s="11" t="s">
        <v>78</v>
      </c>
      <c r="AW206" s="11" t="s">
        <v>32</v>
      </c>
      <c r="AX206" s="11" t="s">
        <v>76</v>
      </c>
      <c r="AY206" s="190" t="s">
        <v>119</v>
      </c>
    </row>
    <row r="207" spans="2:65" s="1" customFormat="1" ht="22.5" customHeight="1">
      <c r="B207" s="32"/>
      <c r="C207" s="167" t="s">
        <v>370</v>
      </c>
      <c r="D207" s="167" t="s">
        <v>122</v>
      </c>
      <c r="E207" s="168" t="s">
        <v>371</v>
      </c>
      <c r="F207" s="169" t="s">
        <v>372</v>
      </c>
      <c r="G207" s="170" t="s">
        <v>165</v>
      </c>
      <c r="H207" s="171">
        <v>15</v>
      </c>
      <c r="I207" s="172"/>
      <c r="J207" s="173">
        <f>ROUND(I207*H207,2)</f>
        <v>0</v>
      </c>
      <c r="K207" s="169" t="s">
        <v>126</v>
      </c>
      <c r="L207" s="36"/>
      <c r="M207" s="174" t="s">
        <v>1</v>
      </c>
      <c r="N207" s="175" t="s">
        <v>42</v>
      </c>
      <c r="O207" s="58"/>
      <c r="P207" s="176">
        <f>O207*H207</f>
        <v>0</v>
      </c>
      <c r="Q207" s="176">
        <v>0.00289</v>
      </c>
      <c r="R207" s="176">
        <f>Q207*H207</f>
        <v>0.04335</v>
      </c>
      <c r="S207" s="176">
        <v>0</v>
      </c>
      <c r="T207" s="177">
        <f>S207*H207</f>
        <v>0</v>
      </c>
      <c r="AR207" s="15" t="s">
        <v>197</v>
      </c>
      <c r="AT207" s="15" t="s">
        <v>122</v>
      </c>
      <c r="AU207" s="15" t="s">
        <v>78</v>
      </c>
      <c r="AY207" s="15" t="s">
        <v>119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15" t="s">
        <v>76</v>
      </c>
      <c r="BK207" s="178">
        <f>ROUND(I207*H207,2)</f>
        <v>0</v>
      </c>
      <c r="BL207" s="15" t="s">
        <v>197</v>
      </c>
      <c r="BM207" s="15" t="s">
        <v>373</v>
      </c>
    </row>
    <row r="208" spans="2:51" s="11" customFormat="1" ht="12">
      <c r="B208" s="179"/>
      <c r="C208" s="180"/>
      <c r="D208" s="181" t="s">
        <v>129</v>
      </c>
      <c r="E208" s="182" t="s">
        <v>1</v>
      </c>
      <c r="F208" s="183" t="s">
        <v>331</v>
      </c>
      <c r="G208" s="180"/>
      <c r="H208" s="184">
        <v>15</v>
      </c>
      <c r="I208" s="185"/>
      <c r="J208" s="180"/>
      <c r="K208" s="180"/>
      <c r="L208" s="186"/>
      <c r="M208" s="187"/>
      <c r="N208" s="188"/>
      <c r="O208" s="188"/>
      <c r="P208" s="188"/>
      <c r="Q208" s="188"/>
      <c r="R208" s="188"/>
      <c r="S208" s="188"/>
      <c r="T208" s="189"/>
      <c r="AT208" s="190" t="s">
        <v>129</v>
      </c>
      <c r="AU208" s="190" t="s">
        <v>78</v>
      </c>
      <c r="AV208" s="11" t="s">
        <v>78</v>
      </c>
      <c r="AW208" s="11" t="s">
        <v>32</v>
      </c>
      <c r="AX208" s="11" t="s">
        <v>76</v>
      </c>
      <c r="AY208" s="190" t="s">
        <v>119</v>
      </c>
    </row>
    <row r="209" spans="2:63" s="10" customFormat="1" ht="22.9" customHeight="1">
      <c r="B209" s="151"/>
      <c r="C209" s="152"/>
      <c r="D209" s="153" t="s">
        <v>70</v>
      </c>
      <c r="E209" s="165" t="s">
        <v>374</v>
      </c>
      <c r="F209" s="165" t="s">
        <v>375</v>
      </c>
      <c r="G209" s="152"/>
      <c r="H209" s="152"/>
      <c r="I209" s="155"/>
      <c r="J209" s="166">
        <f>BK209</f>
        <v>0</v>
      </c>
      <c r="K209" s="152"/>
      <c r="L209" s="157"/>
      <c r="M209" s="158"/>
      <c r="N209" s="159"/>
      <c r="O209" s="159"/>
      <c r="P209" s="160">
        <f>SUM(P210:P245)</f>
        <v>0</v>
      </c>
      <c r="Q209" s="159"/>
      <c r="R209" s="160">
        <f>SUM(R210:R245)</f>
        <v>4.146385520000001</v>
      </c>
      <c r="S209" s="159"/>
      <c r="T209" s="161">
        <f>SUM(T210:T245)</f>
        <v>2.53096623</v>
      </c>
      <c r="AR209" s="162" t="s">
        <v>78</v>
      </c>
      <c r="AT209" s="163" t="s">
        <v>70</v>
      </c>
      <c r="AU209" s="163" t="s">
        <v>76</v>
      </c>
      <c r="AY209" s="162" t="s">
        <v>119</v>
      </c>
      <c r="BK209" s="164">
        <f>SUM(BK210:BK245)</f>
        <v>0</v>
      </c>
    </row>
    <row r="210" spans="2:65" s="1" customFormat="1" ht="16.5" customHeight="1">
      <c r="B210" s="32"/>
      <c r="C210" s="167" t="s">
        <v>376</v>
      </c>
      <c r="D210" s="167" t="s">
        <v>122</v>
      </c>
      <c r="E210" s="168" t="s">
        <v>377</v>
      </c>
      <c r="F210" s="169" t="s">
        <v>378</v>
      </c>
      <c r="G210" s="170" t="s">
        <v>165</v>
      </c>
      <c r="H210" s="171">
        <v>64.7</v>
      </c>
      <c r="I210" s="172"/>
      <c r="J210" s="173">
        <f>ROUND(I210*H210,2)</f>
        <v>0</v>
      </c>
      <c r="K210" s="169" t="s">
        <v>126</v>
      </c>
      <c r="L210" s="36"/>
      <c r="M210" s="174" t="s">
        <v>1</v>
      </c>
      <c r="N210" s="175" t="s">
        <v>42</v>
      </c>
      <c r="O210" s="58"/>
      <c r="P210" s="176">
        <f>O210*H210</f>
        <v>0</v>
      </c>
      <c r="Q210" s="176">
        <v>1E-05</v>
      </c>
      <c r="R210" s="176">
        <f>Q210*H210</f>
        <v>0.0006470000000000001</v>
      </c>
      <c r="S210" s="176">
        <v>0</v>
      </c>
      <c r="T210" s="177">
        <f>S210*H210</f>
        <v>0</v>
      </c>
      <c r="AR210" s="15" t="s">
        <v>197</v>
      </c>
      <c r="AT210" s="15" t="s">
        <v>122</v>
      </c>
      <c r="AU210" s="15" t="s">
        <v>78</v>
      </c>
      <c r="AY210" s="15" t="s">
        <v>119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5" t="s">
        <v>76</v>
      </c>
      <c r="BK210" s="178">
        <f>ROUND(I210*H210,2)</f>
        <v>0</v>
      </c>
      <c r="BL210" s="15" t="s">
        <v>197</v>
      </c>
      <c r="BM210" s="15" t="s">
        <v>379</v>
      </c>
    </row>
    <row r="211" spans="2:51" s="11" customFormat="1" ht="12">
      <c r="B211" s="179"/>
      <c r="C211" s="180"/>
      <c r="D211" s="181" t="s">
        <v>129</v>
      </c>
      <c r="E211" s="182" t="s">
        <v>1</v>
      </c>
      <c r="F211" s="183" t="s">
        <v>380</v>
      </c>
      <c r="G211" s="180"/>
      <c r="H211" s="184">
        <v>64.7</v>
      </c>
      <c r="I211" s="185"/>
      <c r="J211" s="180"/>
      <c r="K211" s="180"/>
      <c r="L211" s="186"/>
      <c r="M211" s="187"/>
      <c r="N211" s="188"/>
      <c r="O211" s="188"/>
      <c r="P211" s="188"/>
      <c r="Q211" s="188"/>
      <c r="R211" s="188"/>
      <c r="S211" s="188"/>
      <c r="T211" s="189"/>
      <c r="AT211" s="190" t="s">
        <v>129</v>
      </c>
      <c r="AU211" s="190" t="s">
        <v>78</v>
      </c>
      <c r="AV211" s="11" t="s">
        <v>78</v>
      </c>
      <c r="AW211" s="11" t="s">
        <v>32</v>
      </c>
      <c r="AX211" s="11" t="s">
        <v>76</v>
      </c>
      <c r="AY211" s="190" t="s">
        <v>119</v>
      </c>
    </row>
    <row r="212" spans="2:65" s="1" customFormat="1" ht="16.5" customHeight="1">
      <c r="B212" s="32"/>
      <c r="C212" s="213" t="s">
        <v>381</v>
      </c>
      <c r="D212" s="213" t="s">
        <v>256</v>
      </c>
      <c r="E212" s="214" t="s">
        <v>382</v>
      </c>
      <c r="F212" s="215" t="s">
        <v>383</v>
      </c>
      <c r="G212" s="216" t="s">
        <v>227</v>
      </c>
      <c r="H212" s="217">
        <v>71.17</v>
      </c>
      <c r="I212" s="218"/>
      <c r="J212" s="219">
        <f>ROUND(I212*H212,2)</f>
        <v>0</v>
      </c>
      <c r="K212" s="215" t="s">
        <v>126</v>
      </c>
      <c r="L212" s="220"/>
      <c r="M212" s="221" t="s">
        <v>1</v>
      </c>
      <c r="N212" s="222" t="s">
        <v>42</v>
      </c>
      <c r="O212" s="58"/>
      <c r="P212" s="176">
        <f>O212*H212</f>
        <v>0</v>
      </c>
      <c r="Q212" s="176">
        <v>7E-05</v>
      </c>
      <c r="R212" s="176">
        <f>Q212*H212</f>
        <v>0.0049819</v>
      </c>
      <c r="S212" s="176">
        <v>0</v>
      </c>
      <c r="T212" s="177">
        <f>S212*H212</f>
        <v>0</v>
      </c>
      <c r="AR212" s="15" t="s">
        <v>259</v>
      </c>
      <c r="AT212" s="15" t="s">
        <v>256</v>
      </c>
      <c r="AU212" s="15" t="s">
        <v>78</v>
      </c>
      <c r="AY212" s="15" t="s">
        <v>119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5" t="s">
        <v>76</v>
      </c>
      <c r="BK212" s="178">
        <f>ROUND(I212*H212,2)</f>
        <v>0</v>
      </c>
      <c r="BL212" s="15" t="s">
        <v>197</v>
      </c>
      <c r="BM212" s="15" t="s">
        <v>384</v>
      </c>
    </row>
    <row r="213" spans="2:51" s="11" customFormat="1" ht="12">
      <c r="B213" s="179"/>
      <c r="C213" s="180"/>
      <c r="D213" s="181" t="s">
        <v>129</v>
      </c>
      <c r="E213" s="182" t="s">
        <v>1</v>
      </c>
      <c r="F213" s="183" t="s">
        <v>385</v>
      </c>
      <c r="G213" s="180"/>
      <c r="H213" s="184">
        <v>71.17</v>
      </c>
      <c r="I213" s="185"/>
      <c r="J213" s="180"/>
      <c r="K213" s="180"/>
      <c r="L213" s="186"/>
      <c r="M213" s="187"/>
      <c r="N213" s="188"/>
      <c r="O213" s="188"/>
      <c r="P213" s="188"/>
      <c r="Q213" s="188"/>
      <c r="R213" s="188"/>
      <c r="S213" s="188"/>
      <c r="T213" s="189"/>
      <c r="AT213" s="190" t="s">
        <v>129</v>
      </c>
      <c r="AU213" s="190" t="s">
        <v>78</v>
      </c>
      <c r="AV213" s="11" t="s">
        <v>78</v>
      </c>
      <c r="AW213" s="11" t="s">
        <v>32</v>
      </c>
      <c r="AX213" s="11" t="s">
        <v>76</v>
      </c>
      <c r="AY213" s="190" t="s">
        <v>119</v>
      </c>
    </row>
    <row r="214" spans="2:65" s="1" customFormat="1" ht="16.5" customHeight="1">
      <c r="B214" s="32"/>
      <c r="C214" s="167" t="s">
        <v>386</v>
      </c>
      <c r="D214" s="167" t="s">
        <v>122</v>
      </c>
      <c r="E214" s="168" t="s">
        <v>387</v>
      </c>
      <c r="F214" s="169" t="s">
        <v>388</v>
      </c>
      <c r="G214" s="170" t="s">
        <v>125</v>
      </c>
      <c r="H214" s="171">
        <v>262.821</v>
      </c>
      <c r="I214" s="172"/>
      <c r="J214" s="173">
        <f>ROUND(I214*H214,2)</f>
        <v>0</v>
      </c>
      <c r="K214" s="169" t="s">
        <v>126</v>
      </c>
      <c r="L214" s="36"/>
      <c r="M214" s="174" t="s">
        <v>1</v>
      </c>
      <c r="N214" s="175" t="s">
        <v>42</v>
      </c>
      <c r="O214" s="58"/>
      <c r="P214" s="176">
        <f>O214*H214</f>
        <v>0</v>
      </c>
      <c r="Q214" s="176">
        <v>0.0135</v>
      </c>
      <c r="R214" s="176">
        <f>Q214*H214</f>
        <v>3.5480835</v>
      </c>
      <c r="S214" s="176">
        <v>0</v>
      </c>
      <c r="T214" s="177">
        <f>S214*H214</f>
        <v>0</v>
      </c>
      <c r="AR214" s="15" t="s">
        <v>197</v>
      </c>
      <c r="AT214" s="15" t="s">
        <v>122</v>
      </c>
      <c r="AU214" s="15" t="s">
        <v>78</v>
      </c>
      <c r="AY214" s="15" t="s">
        <v>119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15" t="s">
        <v>76</v>
      </c>
      <c r="BK214" s="178">
        <f>ROUND(I214*H214,2)</f>
        <v>0</v>
      </c>
      <c r="BL214" s="15" t="s">
        <v>197</v>
      </c>
      <c r="BM214" s="15" t="s">
        <v>389</v>
      </c>
    </row>
    <row r="215" spans="2:51" s="11" customFormat="1" ht="12">
      <c r="B215" s="179"/>
      <c r="C215" s="180"/>
      <c r="D215" s="181" t="s">
        <v>129</v>
      </c>
      <c r="E215" s="182" t="s">
        <v>1</v>
      </c>
      <c r="F215" s="183" t="s">
        <v>250</v>
      </c>
      <c r="G215" s="180"/>
      <c r="H215" s="184">
        <v>146.176</v>
      </c>
      <c r="I215" s="185"/>
      <c r="J215" s="180"/>
      <c r="K215" s="180"/>
      <c r="L215" s="186"/>
      <c r="M215" s="187"/>
      <c r="N215" s="188"/>
      <c r="O215" s="188"/>
      <c r="P215" s="188"/>
      <c r="Q215" s="188"/>
      <c r="R215" s="188"/>
      <c r="S215" s="188"/>
      <c r="T215" s="189"/>
      <c r="AT215" s="190" t="s">
        <v>129</v>
      </c>
      <c r="AU215" s="190" t="s">
        <v>78</v>
      </c>
      <c r="AV215" s="11" t="s">
        <v>78</v>
      </c>
      <c r="AW215" s="11" t="s">
        <v>32</v>
      </c>
      <c r="AX215" s="11" t="s">
        <v>71</v>
      </c>
      <c r="AY215" s="190" t="s">
        <v>119</v>
      </c>
    </row>
    <row r="216" spans="2:51" s="11" customFormat="1" ht="12">
      <c r="B216" s="179"/>
      <c r="C216" s="180"/>
      <c r="D216" s="181" t="s">
        <v>129</v>
      </c>
      <c r="E216" s="182" t="s">
        <v>1</v>
      </c>
      <c r="F216" s="183" t="s">
        <v>251</v>
      </c>
      <c r="G216" s="180"/>
      <c r="H216" s="184">
        <v>44.56</v>
      </c>
      <c r="I216" s="185"/>
      <c r="J216" s="180"/>
      <c r="K216" s="180"/>
      <c r="L216" s="186"/>
      <c r="M216" s="187"/>
      <c r="N216" s="188"/>
      <c r="O216" s="188"/>
      <c r="P216" s="188"/>
      <c r="Q216" s="188"/>
      <c r="R216" s="188"/>
      <c r="S216" s="188"/>
      <c r="T216" s="189"/>
      <c r="AT216" s="190" t="s">
        <v>129</v>
      </c>
      <c r="AU216" s="190" t="s">
        <v>78</v>
      </c>
      <c r="AV216" s="11" t="s">
        <v>78</v>
      </c>
      <c r="AW216" s="11" t="s">
        <v>32</v>
      </c>
      <c r="AX216" s="11" t="s">
        <v>71</v>
      </c>
      <c r="AY216" s="190" t="s">
        <v>119</v>
      </c>
    </row>
    <row r="217" spans="2:51" s="11" customFormat="1" ht="12">
      <c r="B217" s="179"/>
      <c r="C217" s="180"/>
      <c r="D217" s="181" t="s">
        <v>129</v>
      </c>
      <c r="E217" s="182" t="s">
        <v>1</v>
      </c>
      <c r="F217" s="183" t="s">
        <v>252</v>
      </c>
      <c r="G217" s="180"/>
      <c r="H217" s="184">
        <v>72.085</v>
      </c>
      <c r="I217" s="185"/>
      <c r="J217" s="180"/>
      <c r="K217" s="180"/>
      <c r="L217" s="186"/>
      <c r="M217" s="187"/>
      <c r="N217" s="188"/>
      <c r="O217" s="188"/>
      <c r="P217" s="188"/>
      <c r="Q217" s="188"/>
      <c r="R217" s="188"/>
      <c r="S217" s="188"/>
      <c r="T217" s="189"/>
      <c r="AT217" s="190" t="s">
        <v>129</v>
      </c>
      <c r="AU217" s="190" t="s">
        <v>78</v>
      </c>
      <c r="AV217" s="11" t="s">
        <v>78</v>
      </c>
      <c r="AW217" s="11" t="s">
        <v>32</v>
      </c>
      <c r="AX217" s="11" t="s">
        <v>71</v>
      </c>
      <c r="AY217" s="190" t="s">
        <v>119</v>
      </c>
    </row>
    <row r="218" spans="2:51" s="12" customFormat="1" ht="12">
      <c r="B218" s="191"/>
      <c r="C218" s="192"/>
      <c r="D218" s="181" t="s">
        <v>129</v>
      </c>
      <c r="E218" s="193" t="s">
        <v>1</v>
      </c>
      <c r="F218" s="194" t="s">
        <v>208</v>
      </c>
      <c r="G218" s="192"/>
      <c r="H218" s="195">
        <v>262.82099999999997</v>
      </c>
      <c r="I218" s="196"/>
      <c r="J218" s="192"/>
      <c r="K218" s="192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129</v>
      </c>
      <c r="AU218" s="201" t="s">
        <v>78</v>
      </c>
      <c r="AV218" s="12" t="s">
        <v>127</v>
      </c>
      <c r="AW218" s="12" t="s">
        <v>32</v>
      </c>
      <c r="AX218" s="12" t="s">
        <v>76</v>
      </c>
      <c r="AY218" s="201" t="s">
        <v>119</v>
      </c>
    </row>
    <row r="219" spans="2:65" s="1" customFormat="1" ht="16.5" customHeight="1">
      <c r="B219" s="32"/>
      <c r="C219" s="167" t="s">
        <v>390</v>
      </c>
      <c r="D219" s="167" t="s">
        <v>122</v>
      </c>
      <c r="E219" s="168" t="s">
        <v>391</v>
      </c>
      <c r="F219" s="169" t="s">
        <v>392</v>
      </c>
      <c r="G219" s="170" t="s">
        <v>165</v>
      </c>
      <c r="H219" s="171">
        <v>64.7</v>
      </c>
      <c r="I219" s="172"/>
      <c r="J219" s="173">
        <f>ROUND(I219*H219,2)</f>
        <v>0</v>
      </c>
      <c r="K219" s="169" t="s">
        <v>126</v>
      </c>
      <c r="L219" s="36"/>
      <c r="M219" s="174" t="s">
        <v>1</v>
      </c>
      <c r="N219" s="175" t="s">
        <v>42</v>
      </c>
      <c r="O219" s="58"/>
      <c r="P219" s="176">
        <f>O219*H219</f>
        <v>0</v>
      </c>
      <c r="Q219" s="176">
        <v>0.00401</v>
      </c>
      <c r="R219" s="176">
        <f>Q219*H219</f>
        <v>0.259447</v>
      </c>
      <c r="S219" s="176">
        <v>0</v>
      </c>
      <c r="T219" s="177">
        <f>S219*H219</f>
        <v>0</v>
      </c>
      <c r="AR219" s="15" t="s">
        <v>197</v>
      </c>
      <c r="AT219" s="15" t="s">
        <v>122</v>
      </c>
      <c r="AU219" s="15" t="s">
        <v>78</v>
      </c>
      <c r="AY219" s="15" t="s">
        <v>119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5" t="s">
        <v>76</v>
      </c>
      <c r="BK219" s="178">
        <f>ROUND(I219*H219,2)</f>
        <v>0</v>
      </c>
      <c r="BL219" s="15" t="s">
        <v>197</v>
      </c>
      <c r="BM219" s="15" t="s">
        <v>393</v>
      </c>
    </row>
    <row r="220" spans="2:51" s="11" customFormat="1" ht="12">
      <c r="B220" s="179"/>
      <c r="C220" s="180"/>
      <c r="D220" s="181" t="s">
        <v>129</v>
      </c>
      <c r="E220" s="182" t="s">
        <v>1</v>
      </c>
      <c r="F220" s="183" t="s">
        <v>380</v>
      </c>
      <c r="G220" s="180"/>
      <c r="H220" s="184">
        <v>64.7</v>
      </c>
      <c r="I220" s="185"/>
      <c r="J220" s="180"/>
      <c r="K220" s="180"/>
      <c r="L220" s="186"/>
      <c r="M220" s="187"/>
      <c r="N220" s="188"/>
      <c r="O220" s="188"/>
      <c r="P220" s="188"/>
      <c r="Q220" s="188"/>
      <c r="R220" s="188"/>
      <c r="S220" s="188"/>
      <c r="T220" s="189"/>
      <c r="AT220" s="190" t="s">
        <v>129</v>
      </c>
      <c r="AU220" s="190" t="s">
        <v>78</v>
      </c>
      <c r="AV220" s="11" t="s">
        <v>78</v>
      </c>
      <c r="AW220" s="11" t="s">
        <v>32</v>
      </c>
      <c r="AX220" s="11" t="s">
        <v>76</v>
      </c>
      <c r="AY220" s="190" t="s">
        <v>119</v>
      </c>
    </row>
    <row r="221" spans="2:65" s="1" customFormat="1" ht="16.5" customHeight="1">
      <c r="B221" s="32"/>
      <c r="C221" s="167" t="s">
        <v>394</v>
      </c>
      <c r="D221" s="167" t="s">
        <v>122</v>
      </c>
      <c r="E221" s="168" t="s">
        <v>395</v>
      </c>
      <c r="F221" s="169" t="s">
        <v>396</v>
      </c>
      <c r="G221" s="170" t="s">
        <v>165</v>
      </c>
      <c r="H221" s="171">
        <v>27</v>
      </c>
      <c r="I221" s="172"/>
      <c r="J221" s="173">
        <f>ROUND(I221*H221,2)</f>
        <v>0</v>
      </c>
      <c r="K221" s="169" t="s">
        <v>126</v>
      </c>
      <c r="L221" s="36"/>
      <c r="M221" s="174" t="s">
        <v>1</v>
      </c>
      <c r="N221" s="175" t="s">
        <v>42</v>
      </c>
      <c r="O221" s="58"/>
      <c r="P221" s="176">
        <f>O221*H221</f>
        <v>0</v>
      </c>
      <c r="Q221" s="176">
        <v>0.00802</v>
      </c>
      <c r="R221" s="176">
        <f>Q221*H221</f>
        <v>0.21653999999999998</v>
      </c>
      <c r="S221" s="176">
        <v>0</v>
      </c>
      <c r="T221" s="177">
        <f>S221*H221</f>
        <v>0</v>
      </c>
      <c r="AR221" s="15" t="s">
        <v>197</v>
      </c>
      <c r="AT221" s="15" t="s">
        <v>122</v>
      </c>
      <c r="AU221" s="15" t="s">
        <v>78</v>
      </c>
      <c r="AY221" s="15" t="s">
        <v>119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5" t="s">
        <v>76</v>
      </c>
      <c r="BK221" s="178">
        <f>ROUND(I221*H221,2)</f>
        <v>0</v>
      </c>
      <c r="BL221" s="15" t="s">
        <v>197</v>
      </c>
      <c r="BM221" s="15" t="s">
        <v>397</v>
      </c>
    </row>
    <row r="222" spans="2:51" s="11" customFormat="1" ht="12">
      <c r="B222" s="179"/>
      <c r="C222" s="180"/>
      <c r="D222" s="181" t="s">
        <v>129</v>
      </c>
      <c r="E222" s="182" t="s">
        <v>1</v>
      </c>
      <c r="F222" s="183" t="s">
        <v>398</v>
      </c>
      <c r="G222" s="180"/>
      <c r="H222" s="184">
        <v>27</v>
      </c>
      <c r="I222" s="185"/>
      <c r="J222" s="180"/>
      <c r="K222" s="180"/>
      <c r="L222" s="186"/>
      <c r="M222" s="187"/>
      <c r="N222" s="188"/>
      <c r="O222" s="188"/>
      <c r="P222" s="188"/>
      <c r="Q222" s="188"/>
      <c r="R222" s="188"/>
      <c r="S222" s="188"/>
      <c r="T222" s="189"/>
      <c r="AT222" s="190" t="s">
        <v>129</v>
      </c>
      <c r="AU222" s="190" t="s">
        <v>78</v>
      </c>
      <c r="AV222" s="11" t="s">
        <v>78</v>
      </c>
      <c r="AW222" s="11" t="s">
        <v>32</v>
      </c>
      <c r="AX222" s="11" t="s">
        <v>76</v>
      </c>
      <c r="AY222" s="190" t="s">
        <v>119</v>
      </c>
    </row>
    <row r="223" spans="2:65" s="1" customFormat="1" ht="16.5" customHeight="1">
      <c r="B223" s="32"/>
      <c r="C223" s="167" t="s">
        <v>399</v>
      </c>
      <c r="D223" s="167" t="s">
        <v>122</v>
      </c>
      <c r="E223" s="168" t="s">
        <v>400</v>
      </c>
      <c r="F223" s="169" t="s">
        <v>401</v>
      </c>
      <c r="G223" s="170" t="s">
        <v>165</v>
      </c>
      <c r="H223" s="171">
        <v>10.375</v>
      </c>
      <c r="I223" s="172"/>
      <c r="J223" s="173">
        <f>ROUND(I223*H223,2)</f>
        <v>0</v>
      </c>
      <c r="K223" s="169" t="s">
        <v>126</v>
      </c>
      <c r="L223" s="36"/>
      <c r="M223" s="174" t="s">
        <v>1</v>
      </c>
      <c r="N223" s="175" t="s">
        <v>42</v>
      </c>
      <c r="O223" s="58"/>
      <c r="P223" s="176">
        <f>O223*H223</f>
        <v>0</v>
      </c>
      <c r="Q223" s="176">
        <v>0.00571</v>
      </c>
      <c r="R223" s="176">
        <f>Q223*H223</f>
        <v>0.059241249999999995</v>
      </c>
      <c r="S223" s="176">
        <v>0</v>
      </c>
      <c r="T223" s="177">
        <f>S223*H223</f>
        <v>0</v>
      </c>
      <c r="AR223" s="15" t="s">
        <v>197</v>
      </c>
      <c r="AT223" s="15" t="s">
        <v>122</v>
      </c>
      <c r="AU223" s="15" t="s">
        <v>78</v>
      </c>
      <c r="AY223" s="15" t="s">
        <v>119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5" t="s">
        <v>76</v>
      </c>
      <c r="BK223" s="178">
        <f>ROUND(I223*H223,2)</f>
        <v>0</v>
      </c>
      <c r="BL223" s="15" t="s">
        <v>197</v>
      </c>
      <c r="BM223" s="15" t="s">
        <v>402</v>
      </c>
    </row>
    <row r="224" spans="2:51" s="11" customFormat="1" ht="12">
      <c r="B224" s="179"/>
      <c r="C224" s="180"/>
      <c r="D224" s="181" t="s">
        <v>129</v>
      </c>
      <c r="E224" s="182" t="s">
        <v>1</v>
      </c>
      <c r="F224" s="183" t="s">
        <v>403</v>
      </c>
      <c r="G224" s="180"/>
      <c r="H224" s="184">
        <v>10.375</v>
      </c>
      <c r="I224" s="185"/>
      <c r="J224" s="180"/>
      <c r="K224" s="180"/>
      <c r="L224" s="186"/>
      <c r="M224" s="187"/>
      <c r="N224" s="188"/>
      <c r="O224" s="188"/>
      <c r="P224" s="188"/>
      <c r="Q224" s="188"/>
      <c r="R224" s="188"/>
      <c r="S224" s="188"/>
      <c r="T224" s="189"/>
      <c r="AT224" s="190" t="s">
        <v>129</v>
      </c>
      <c r="AU224" s="190" t="s">
        <v>78</v>
      </c>
      <c r="AV224" s="11" t="s">
        <v>78</v>
      </c>
      <c r="AW224" s="11" t="s">
        <v>32</v>
      </c>
      <c r="AX224" s="11" t="s">
        <v>76</v>
      </c>
      <c r="AY224" s="190" t="s">
        <v>119</v>
      </c>
    </row>
    <row r="225" spans="2:65" s="1" customFormat="1" ht="16.5" customHeight="1">
      <c r="B225" s="32"/>
      <c r="C225" s="167" t="s">
        <v>404</v>
      </c>
      <c r="D225" s="167" t="s">
        <v>122</v>
      </c>
      <c r="E225" s="168" t="s">
        <v>405</v>
      </c>
      <c r="F225" s="169" t="s">
        <v>406</v>
      </c>
      <c r="G225" s="170" t="s">
        <v>125</v>
      </c>
      <c r="H225" s="171">
        <v>262.821</v>
      </c>
      <c r="I225" s="172"/>
      <c r="J225" s="173">
        <f>ROUND(I225*H225,2)</f>
        <v>0</v>
      </c>
      <c r="K225" s="169" t="s">
        <v>126</v>
      </c>
      <c r="L225" s="36"/>
      <c r="M225" s="174" t="s">
        <v>1</v>
      </c>
      <c r="N225" s="175" t="s">
        <v>42</v>
      </c>
      <c r="O225" s="58"/>
      <c r="P225" s="176">
        <f>O225*H225</f>
        <v>0</v>
      </c>
      <c r="Q225" s="176">
        <v>0</v>
      </c>
      <c r="R225" s="176">
        <f>Q225*H225</f>
        <v>0</v>
      </c>
      <c r="S225" s="176">
        <v>0.0095</v>
      </c>
      <c r="T225" s="177">
        <f>S225*H225</f>
        <v>2.4967995000000003</v>
      </c>
      <c r="AR225" s="15" t="s">
        <v>197</v>
      </c>
      <c r="AT225" s="15" t="s">
        <v>122</v>
      </c>
      <c r="AU225" s="15" t="s">
        <v>78</v>
      </c>
      <c r="AY225" s="15" t="s">
        <v>119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5" t="s">
        <v>76</v>
      </c>
      <c r="BK225" s="178">
        <f>ROUND(I225*H225,2)</f>
        <v>0</v>
      </c>
      <c r="BL225" s="15" t="s">
        <v>197</v>
      </c>
      <c r="BM225" s="15" t="s">
        <v>407</v>
      </c>
    </row>
    <row r="226" spans="2:51" s="11" customFormat="1" ht="12">
      <c r="B226" s="179"/>
      <c r="C226" s="180"/>
      <c r="D226" s="181" t="s">
        <v>129</v>
      </c>
      <c r="E226" s="182" t="s">
        <v>1</v>
      </c>
      <c r="F226" s="183" t="s">
        <v>250</v>
      </c>
      <c r="G226" s="180"/>
      <c r="H226" s="184">
        <v>146.176</v>
      </c>
      <c r="I226" s="185"/>
      <c r="J226" s="180"/>
      <c r="K226" s="180"/>
      <c r="L226" s="186"/>
      <c r="M226" s="187"/>
      <c r="N226" s="188"/>
      <c r="O226" s="188"/>
      <c r="P226" s="188"/>
      <c r="Q226" s="188"/>
      <c r="R226" s="188"/>
      <c r="S226" s="188"/>
      <c r="T226" s="189"/>
      <c r="AT226" s="190" t="s">
        <v>129</v>
      </c>
      <c r="AU226" s="190" t="s">
        <v>78</v>
      </c>
      <c r="AV226" s="11" t="s">
        <v>78</v>
      </c>
      <c r="AW226" s="11" t="s">
        <v>32</v>
      </c>
      <c r="AX226" s="11" t="s">
        <v>71</v>
      </c>
      <c r="AY226" s="190" t="s">
        <v>119</v>
      </c>
    </row>
    <row r="227" spans="2:51" s="11" customFormat="1" ht="12">
      <c r="B227" s="179"/>
      <c r="C227" s="180"/>
      <c r="D227" s="181" t="s">
        <v>129</v>
      </c>
      <c r="E227" s="182" t="s">
        <v>1</v>
      </c>
      <c r="F227" s="183" t="s">
        <v>251</v>
      </c>
      <c r="G227" s="180"/>
      <c r="H227" s="184">
        <v>44.56</v>
      </c>
      <c r="I227" s="185"/>
      <c r="J227" s="180"/>
      <c r="K227" s="180"/>
      <c r="L227" s="186"/>
      <c r="M227" s="187"/>
      <c r="N227" s="188"/>
      <c r="O227" s="188"/>
      <c r="P227" s="188"/>
      <c r="Q227" s="188"/>
      <c r="R227" s="188"/>
      <c r="S227" s="188"/>
      <c r="T227" s="189"/>
      <c r="AT227" s="190" t="s">
        <v>129</v>
      </c>
      <c r="AU227" s="190" t="s">
        <v>78</v>
      </c>
      <c r="AV227" s="11" t="s">
        <v>78</v>
      </c>
      <c r="AW227" s="11" t="s">
        <v>32</v>
      </c>
      <c r="AX227" s="11" t="s">
        <v>71</v>
      </c>
      <c r="AY227" s="190" t="s">
        <v>119</v>
      </c>
    </row>
    <row r="228" spans="2:51" s="11" customFormat="1" ht="12">
      <c r="B228" s="179"/>
      <c r="C228" s="180"/>
      <c r="D228" s="181" t="s">
        <v>129</v>
      </c>
      <c r="E228" s="182" t="s">
        <v>1</v>
      </c>
      <c r="F228" s="183" t="s">
        <v>252</v>
      </c>
      <c r="G228" s="180"/>
      <c r="H228" s="184">
        <v>72.085</v>
      </c>
      <c r="I228" s="185"/>
      <c r="J228" s="180"/>
      <c r="K228" s="180"/>
      <c r="L228" s="186"/>
      <c r="M228" s="187"/>
      <c r="N228" s="188"/>
      <c r="O228" s="188"/>
      <c r="P228" s="188"/>
      <c r="Q228" s="188"/>
      <c r="R228" s="188"/>
      <c r="S228" s="188"/>
      <c r="T228" s="189"/>
      <c r="AT228" s="190" t="s">
        <v>129</v>
      </c>
      <c r="AU228" s="190" t="s">
        <v>78</v>
      </c>
      <c r="AV228" s="11" t="s">
        <v>78</v>
      </c>
      <c r="AW228" s="11" t="s">
        <v>32</v>
      </c>
      <c r="AX228" s="11" t="s">
        <v>71</v>
      </c>
      <c r="AY228" s="190" t="s">
        <v>119</v>
      </c>
    </row>
    <row r="229" spans="2:51" s="12" customFormat="1" ht="12">
      <c r="B229" s="191"/>
      <c r="C229" s="192"/>
      <c r="D229" s="181" t="s">
        <v>129</v>
      </c>
      <c r="E229" s="193" t="s">
        <v>1</v>
      </c>
      <c r="F229" s="194" t="s">
        <v>208</v>
      </c>
      <c r="G229" s="192"/>
      <c r="H229" s="195">
        <v>262.82099999999997</v>
      </c>
      <c r="I229" s="196"/>
      <c r="J229" s="192"/>
      <c r="K229" s="192"/>
      <c r="L229" s="197"/>
      <c r="M229" s="198"/>
      <c r="N229" s="199"/>
      <c r="O229" s="199"/>
      <c r="P229" s="199"/>
      <c r="Q229" s="199"/>
      <c r="R229" s="199"/>
      <c r="S229" s="199"/>
      <c r="T229" s="200"/>
      <c r="AT229" s="201" t="s">
        <v>129</v>
      </c>
      <c r="AU229" s="201" t="s">
        <v>78</v>
      </c>
      <c r="AV229" s="12" t="s">
        <v>127</v>
      </c>
      <c r="AW229" s="12" t="s">
        <v>32</v>
      </c>
      <c r="AX229" s="12" t="s">
        <v>76</v>
      </c>
      <c r="AY229" s="201" t="s">
        <v>119</v>
      </c>
    </row>
    <row r="230" spans="2:65" s="1" customFormat="1" ht="16.5" customHeight="1">
      <c r="B230" s="32"/>
      <c r="C230" s="167" t="s">
        <v>408</v>
      </c>
      <c r="D230" s="167" t="s">
        <v>122</v>
      </c>
      <c r="E230" s="168" t="s">
        <v>409</v>
      </c>
      <c r="F230" s="169" t="s">
        <v>410</v>
      </c>
      <c r="G230" s="170" t="s">
        <v>165</v>
      </c>
      <c r="H230" s="171">
        <v>37.375</v>
      </c>
      <c r="I230" s="172"/>
      <c r="J230" s="173">
        <f>ROUND(I230*H230,2)</f>
        <v>0</v>
      </c>
      <c r="K230" s="169" t="s">
        <v>126</v>
      </c>
      <c r="L230" s="36"/>
      <c r="M230" s="174" t="s">
        <v>1</v>
      </c>
      <c r="N230" s="175" t="s">
        <v>42</v>
      </c>
      <c r="O230" s="58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AR230" s="15" t="s">
        <v>197</v>
      </c>
      <c r="AT230" s="15" t="s">
        <v>122</v>
      </c>
      <c r="AU230" s="15" t="s">
        <v>78</v>
      </c>
      <c r="AY230" s="15" t="s">
        <v>119</v>
      </c>
      <c r="BE230" s="178">
        <f>IF(N230="základní",J230,0)</f>
        <v>0</v>
      </c>
      <c r="BF230" s="178">
        <f>IF(N230="snížená",J230,0)</f>
        <v>0</v>
      </c>
      <c r="BG230" s="178">
        <f>IF(N230="zákl. přenesená",J230,0)</f>
        <v>0</v>
      </c>
      <c r="BH230" s="178">
        <f>IF(N230="sníž. přenesená",J230,0)</f>
        <v>0</v>
      </c>
      <c r="BI230" s="178">
        <f>IF(N230="nulová",J230,0)</f>
        <v>0</v>
      </c>
      <c r="BJ230" s="15" t="s">
        <v>76</v>
      </c>
      <c r="BK230" s="178">
        <f>ROUND(I230*H230,2)</f>
        <v>0</v>
      </c>
      <c r="BL230" s="15" t="s">
        <v>197</v>
      </c>
      <c r="BM230" s="15" t="s">
        <v>411</v>
      </c>
    </row>
    <row r="231" spans="2:51" s="11" customFormat="1" ht="12">
      <c r="B231" s="179"/>
      <c r="C231" s="180"/>
      <c r="D231" s="181" t="s">
        <v>129</v>
      </c>
      <c r="E231" s="182" t="s">
        <v>1</v>
      </c>
      <c r="F231" s="183" t="s">
        <v>412</v>
      </c>
      <c r="G231" s="180"/>
      <c r="H231" s="184">
        <v>37.375</v>
      </c>
      <c r="I231" s="185"/>
      <c r="J231" s="180"/>
      <c r="K231" s="180"/>
      <c r="L231" s="186"/>
      <c r="M231" s="187"/>
      <c r="N231" s="188"/>
      <c r="O231" s="188"/>
      <c r="P231" s="188"/>
      <c r="Q231" s="188"/>
      <c r="R231" s="188"/>
      <c r="S231" s="188"/>
      <c r="T231" s="189"/>
      <c r="AT231" s="190" t="s">
        <v>129</v>
      </c>
      <c r="AU231" s="190" t="s">
        <v>78</v>
      </c>
      <c r="AV231" s="11" t="s">
        <v>78</v>
      </c>
      <c r="AW231" s="11" t="s">
        <v>32</v>
      </c>
      <c r="AX231" s="11" t="s">
        <v>76</v>
      </c>
      <c r="AY231" s="190" t="s">
        <v>119</v>
      </c>
    </row>
    <row r="232" spans="2:65" s="1" customFormat="1" ht="16.5" customHeight="1">
      <c r="B232" s="32"/>
      <c r="C232" s="167" t="s">
        <v>413</v>
      </c>
      <c r="D232" s="167" t="s">
        <v>122</v>
      </c>
      <c r="E232" s="168" t="s">
        <v>414</v>
      </c>
      <c r="F232" s="169" t="s">
        <v>415</v>
      </c>
      <c r="G232" s="170" t="s">
        <v>125</v>
      </c>
      <c r="H232" s="171">
        <v>307.192</v>
      </c>
      <c r="I232" s="172"/>
      <c r="J232" s="173">
        <f>ROUND(I232*H232,2)</f>
        <v>0</v>
      </c>
      <c r="K232" s="169" t="s">
        <v>126</v>
      </c>
      <c r="L232" s="36"/>
      <c r="M232" s="174" t="s">
        <v>1</v>
      </c>
      <c r="N232" s="175" t="s">
        <v>42</v>
      </c>
      <c r="O232" s="58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AR232" s="15" t="s">
        <v>197</v>
      </c>
      <c r="AT232" s="15" t="s">
        <v>122</v>
      </c>
      <c r="AU232" s="15" t="s">
        <v>78</v>
      </c>
      <c r="AY232" s="15" t="s">
        <v>119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5" t="s">
        <v>76</v>
      </c>
      <c r="BK232" s="178">
        <f>ROUND(I232*H232,2)</f>
        <v>0</v>
      </c>
      <c r="BL232" s="15" t="s">
        <v>197</v>
      </c>
      <c r="BM232" s="15" t="s">
        <v>416</v>
      </c>
    </row>
    <row r="233" spans="2:51" s="11" customFormat="1" ht="12">
      <c r="B233" s="179"/>
      <c r="C233" s="180"/>
      <c r="D233" s="181" t="s">
        <v>129</v>
      </c>
      <c r="E233" s="182" t="s">
        <v>1</v>
      </c>
      <c r="F233" s="183" t="s">
        <v>250</v>
      </c>
      <c r="G233" s="180"/>
      <c r="H233" s="184">
        <v>146.176</v>
      </c>
      <c r="I233" s="185"/>
      <c r="J233" s="180"/>
      <c r="K233" s="180"/>
      <c r="L233" s="186"/>
      <c r="M233" s="187"/>
      <c r="N233" s="188"/>
      <c r="O233" s="188"/>
      <c r="P233" s="188"/>
      <c r="Q233" s="188"/>
      <c r="R233" s="188"/>
      <c r="S233" s="188"/>
      <c r="T233" s="189"/>
      <c r="AT233" s="190" t="s">
        <v>129</v>
      </c>
      <c r="AU233" s="190" t="s">
        <v>78</v>
      </c>
      <c r="AV233" s="11" t="s">
        <v>78</v>
      </c>
      <c r="AW233" s="11" t="s">
        <v>32</v>
      </c>
      <c r="AX233" s="11" t="s">
        <v>71</v>
      </c>
      <c r="AY233" s="190" t="s">
        <v>119</v>
      </c>
    </row>
    <row r="234" spans="2:51" s="11" customFormat="1" ht="12">
      <c r="B234" s="179"/>
      <c r="C234" s="180"/>
      <c r="D234" s="181" t="s">
        <v>129</v>
      </c>
      <c r="E234" s="182" t="s">
        <v>1</v>
      </c>
      <c r="F234" s="183" t="s">
        <v>251</v>
      </c>
      <c r="G234" s="180"/>
      <c r="H234" s="184">
        <v>44.56</v>
      </c>
      <c r="I234" s="185"/>
      <c r="J234" s="180"/>
      <c r="K234" s="180"/>
      <c r="L234" s="186"/>
      <c r="M234" s="187"/>
      <c r="N234" s="188"/>
      <c r="O234" s="188"/>
      <c r="P234" s="188"/>
      <c r="Q234" s="188"/>
      <c r="R234" s="188"/>
      <c r="S234" s="188"/>
      <c r="T234" s="189"/>
      <c r="AT234" s="190" t="s">
        <v>129</v>
      </c>
      <c r="AU234" s="190" t="s">
        <v>78</v>
      </c>
      <c r="AV234" s="11" t="s">
        <v>78</v>
      </c>
      <c r="AW234" s="11" t="s">
        <v>32</v>
      </c>
      <c r="AX234" s="11" t="s">
        <v>71</v>
      </c>
      <c r="AY234" s="190" t="s">
        <v>119</v>
      </c>
    </row>
    <row r="235" spans="2:51" s="11" customFormat="1" ht="12">
      <c r="B235" s="179"/>
      <c r="C235" s="180"/>
      <c r="D235" s="181" t="s">
        <v>129</v>
      </c>
      <c r="E235" s="182" t="s">
        <v>1</v>
      </c>
      <c r="F235" s="183" t="s">
        <v>252</v>
      </c>
      <c r="G235" s="180"/>
      <c r="H235" s="184">
        <v>72.085</v>
      </c>
      <c r="I235" s="185"/>
      <c r="J235" s="180"/>
      <c r="K235" s="180"/>
      <c r="L235" s="186"/>
      <c r="M235" s="187"/>
      <c r="N235" s="188"/>
      <c r="O235" s="188"/>
      <c r="P235" s="188"/>
      <c r="Q235" s="188"/>
      <c r="R235" s="188"/>
      <c r="S235" s="188"/>
      <c r="T235" s="189"/>
      <c r="AT235" s="190" t="s">
        <v>129</v>
      </c>
      <c r="AU235" s="190" t="s">
        <v>78</v>
      </c>
      <c r="AV235" s="11" t="s">
        <v>78</v>
      </c>
      <c r="AW235" s="11" t="s">
        <v>32</v>
      </c>
      <c r="AX235" s="11" t="s">
        <v>71</v>
      </c>
      <c r="AY235" s="190" t="s">
        <v>119</v>
      </c>
    </row>
    <row r="236" spans="2:51" s="11" customFormat="1" ht="12">
      <c r="B236" s="179"/>
      <c r="C236" s="180"/>
      <c r="D236" s="181" t="s">
        <v>129</v>
      </c>
      <c r="E236" s="182" t="s">
        <v>1</v>
      </c>
      <c r="F236" s="183" t="s">
        <v>417</v>
      </c>
      <c r="G236" s="180"/>
      <c r="H236" s="184">
        <v>44.371</v>
      </c>
      <c r="I236" s="185"/>
      <c r="J236" s="180"/>
      <c r="K236" s="180"/>
      <c r="L236" s="186"/>
      <c r="M236" s="187"/>
      <c r="N236" s="188"/>
      <c r="O236" s="188"/>
      <c r="P236" s="188"/>
      <c r="Q236" s="188"/>
      <c r="R236" s="188"/>
      <c r="S236" s="188"/>
      <c r="T236" s="189"/>
      <c r="AT236" s="190" t="s">
        <v>129</v>
      </c>
      <c r="AU236" s="190" t="s">
        <v>78</v>
      </c>
      <c r="AV236" s="11" t="s">
        <v>78</v>
      </c>
      <c r="AW236" s="11" t="s">
        <v>32</v>
      </c>
      <c r="AX236" s="11" t="s">
        <v>71</v>
      </c>
      <c r="AY236" s="190" t="s">
        <v>119</v>
      </c>
    </row>
    <row r="237" spans="2:51" s="12" customFormat="1" ht="12">
      <c r="B237" s="191"/>
      <c r="C237" s="192"/>
      <c r="D237" s="181" t="s">
        <v>129</v>
      </c>
      <c r="E237" s="193" t="s">
        <v>1</v>
      </c>
      <c r="F237" s="194" t="s">
        <v>208</v>
      </c>
      <c r="G237" s="192"/>
      <c r="H237" s="195">
        <v>307.19199999999995</v>
      </c>
      <c r="I237" s="196"/>
      <c r="J237" s="192"/>
      <c r="K237" s="192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129</v>
      </c>
      <c r="AU237" s="201" t="s">
        <v>78</v>
      </c>
      <c r="AV237" s="12" t="s">
        <v>127</v>
      </c>
      <c r="AW237" s="12" t="s">
        <v>32</v>
      </c>
      <c r="AX237" s="12" t="s">
        <v>76</v>
      </c>
      <c r="AY237" s="201" t="s">
        <v>119</v>
      </c>
    </row>
    <row r="238" spans="2:65" s="1" customFormat="1" ht="16.5" customHeight="1">
      <c r="B238" s="32"/>
      <c r="C238" s="213" t="s">
        <v>418</v>
      </c>
      <c r="D238" s="213" t="s">
        <v>256</v>
      </c>
      <c r="E238" s="214" t="s">
        <v>419</v>
      </c>
      <c r="F238" s="215" t="s">
        <v>420</v>
      </c>
      <c r="G238" s="216" t="s">
        <v>125</v>
      </c>
      <c r="H238" s="217">
        <v>337.911</v>
      </c>
      <c r="I238" s="218"/>
      <c r="J238" s="219">
        <f>ROUND(I238*H238,2)</f>
        <v>0</v>
      </c>
      <c r="K238" s="215" t="s">
        <v>126</v>
      </c>
      <c r="L238" s="220"/>
      <c r="M238" s="221" t="s">
        <v>1</v>
      </c>
      <c r="N238" s="222" t="s">
        <v>42</v>
      </c>
      <c r="O238" s="58"/>
      <c r="P238" s="176">
        <f>O238*H238</f>
        <v>0</v>
      </c>
      <c r="Q238" s="176">
        <v>0.00017</v>
      </c>
      <c r="R238" s="176">
        <f>Q238*H238</f>
        <v>0.05744487</v>
      </c>
      <c r="S238" s="176">
        <v>0</v>
      </c>
      <c r="T238" s="177">
        <f>S238*H238</f>
        <v>0</v>
      </c>
      <c r="AR238" s="15" t="s">
        <v>259</v>
      </c>
      <c r="AT238" s="15" t="s">
        <v>256</v>
      </c>
      <c r="AU238" s="15" t="s">
        <v>78</v>
      </c>
      <c r="AY238" s="15" t="s">
        <v>119</v>
      </c>
      <c r="BE238" s="178">
        <f>IF(N238="základní",J238,0)</f>
        <v>0</v>
      </c>
      <c r="BF238" s="178">
        <f>IF(N238="snížená",J238,0)</f>
        <v>0</v>
      </c>
      <c r="BG238" s="178">
        <f>IF(N238="zákl. přenesená",J238,0)</f>
        <v>0</v>
      </c>
      <c r="BH238" s="178">
        <f>IF(N238="sníž. přenesená",J238,0)</f>
        <v>0</v>
      </c>
      <c r="BI238" s="178">
        <f>IF(N238="nulová",J238,0)</f>
        <v>0</v>
      </c>
      <c r="BJ238" s="15" t="s">
        <v>76</v>
      </c>
      <c r="BK238" s="178">
        <f>ROUND(I238*H238,2)</f>
        <v>0</v>
      </c>
      <c r="BL238" s="15" t="s">
        <v>197</v>
      </c>
      <c r="BM238" s="15" t="s">
        <v>421</v>
      </c>
    </row>
    <row r="239" spans="2:51" s="11" customFormat="1" ht="12">
      <c r="B239" s="179"/>
      <c r="C239" s="180"/>
      <c r="D239" s="181" t="s">
        <v>129</v>
      </c>
      <c r="E239" s="182" t="s">
        <v>1</v>
      </c>
      <c r="F239" s="183" t="s">
        <v>422</v>
      </c>
      <c r="G239" s="180"/>
      <c r="H239" s="184">
        <v>337.911</v>
      </c>
      <c r="I239" s="185"/>
      <c r="J239" s="180"/>
      <c r="K239" s="180"/>
      <c r="L239" s="186"/>
      <c r="M239" s="187"/>
      <c r="N239" s="188"/>
      <c r="O239" s="188"/>
      <c r="P239" s="188"/>
      <c r="Q239" s="188"/>
      <c r="R239" s="188"/>
      <c r="S239" s="188"/>
      <c r="T239" s="189"/>
      <c r="AT239" s="190" t="s">
        <v>129</v>
      </c>
      <c r="AU239" s="190" t="s">
        <v>78</v>
      </c>
      <c r="AV239" s="11" t="s">
        <v>78</v>
      </c>
      <c r="AW239" s="11" t="s">
        <v>32</v>
      </c>
      <c r="AX239" s="11" t="s">
        <v>76</v>
      </c>
      <c r="AY239" s="190" t="s">
        <v>119</v>
      </c>
    </row>
    <row r="240" spans="2:65" s="1" customFormat="1" ht="16.5" customHeight="1">
      <c r="B240" s="32"/>
      <c r="C240" s="167" t="s">
        <v>423</v>
      </c>
      <c r="D240" s="167" t="s">
        <v>122</v>
      </c>
      <c r="E240" s="168" t="s">
        <v>424</v>
      </c>
      <c r="F240" s="169" t="s">
        <v>425</v>
      </c>
      <c r="G240" s="170" t="s">
        <v>125</v>
      </c>
      <c r="H240" s="171">
        <v>262.821</v>
      </c>
      <c r="I240" s="172"/>
      <c r="J240" s="173">
        <f>ROUND(I240*H240,2)</f>
        <v>0</v>
      </c>
      <c r="K240" s="169" t="s">
        <v>126</v>
      </c>
      <c r="L240" s="36"/>
      <c r="M240" s="174" t="s">
        <v>1</v>
      </c>
      <c r="N240" s="175" t="s">
        <v>42</v>
      </c>
      <c r="O240" s="58"/>
      <c r="P240" s="176">
        <f>O240*H240</f>
        <v>0</v>
      </c>
      <c r="Q240" s="176">
        <v>0</v>
      </c>
      <c r="R240" s="176">
        <f>Q240*H240</f>
        <v>0</v>
      </c>
      <c r="S240" s="176">
        <v>0.00013</v>
      </c>
      <c r="T240" s="177">
        <f>S240*H240</f>
        <v>0.03416673</v>
      </c>
      <c r="AR240" s="15" t="s">
        <v>197</v>
      </c>
      <c r="AT240" s="15" t="s">
        <v>122</v>
      </c>
      <c r="AU240" s="15" t="s">
        <v>78</v>
      </c>
      <c r="AY240" s="15" t="s">
        <v>119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5" t="s">
        <v>76</v>
      </c>
      <c r="BK240" s="178">
        <f>ROUND(I240*H240,2)</f>
        <v>0</v>
      </c>
      <c r="BL240" s="15" t="s">
        <v>197</v>
      </c>
      <c r="BM240" s="15" t="s">
        <v>426</v>
      </c>
    </row>
    <row r="241" spans="2:51" s="11" customFormat="1" ht="12">
      <c r="B241" s="179"/>
      <c r="C241" s="180"/>
      <c r="D241" s="181" t="s">
        <v>129</v>
      </c>
      <c r="E241" s="182" t="s">
        <v>1</v>
      </c>
      <c r="F241" s="183" t="s">
        <v>250</v>
      </c>
      <c r="G241" s="180"/>
      <c r="H241" s="184">
        <v>146.176</v>
      </c>
      <c r="I241" s="185"/>
      <c r="J241" s="180"/>
      <c r="K241" s="180"/>
      <c r="L241" s="186"/>
      <c r="M241" s="187"/>
      <c r="N241" s="188"/>
      <c r="O241" s="188"/>
      <c r="P241" s="188"/>
      <c r="Q241" s="188"/>
      <c r="R241" s="188"/>
      <c r="S241" s="188"/>
      <c r="T241" s="189"/>
      <c r="AT241" s="190" t="s">
        <v>129</v>
      </c>
      <c r="AU241" s="190" t="s">
        <v>78</v>
      </c>
      <c r="AV241" s="11" t="s">
        <v>78</v>
      </c>
      <c r="AW241" s="11" t="s">
        <v>32</v>
      </c>
      <c r="AX241" s="11" t="s">
        <v>71</v>
      </c>
      <c r="AY241" s="190" t="s">
        <v>119</v>
      </c>
    </row>
    <row r="242" spans="2:51" s="11" customFormat="1" ht="12">
      <c r="B242" s="179"/>
      <c r="C242" s="180"/>
      <c r="D242" s="181" t="s">
        <v>129</v>
      </c>
      <c r="E242" s="182" t="s">
        <v>1</v>
      </c>
      <c r="F242" s="183" t="s">
        <v>251</v>
      </c>
      <c r="G242" s="180"/>
      <c r="H242" s="184">
        <v>44.56</v>
      </c>
      <c r="I242" s="185"/>
      <c r="J242" s="180"/>
      <c r="K242" s="180"/>
      <c r="L242" s="186"/>
      <c r="M242" s="187"/>
      <c r="N242" s="188"/>
      <c r="O242" s="188"/>
      <c r="P242" s="188"/>
      <c r="Q242" s="188"/>
      <c r="R242" s="188"/>
      <c r="S242" s="188"/>
      <c r="T242" s="189"/>
      <c r="AT242" s="190" t="s">
        <v>129</v>
      </c>
      <c r="AU242" s="190" t="s">
        <v>78</v>
      </c>
      <c r="AV242" s="11" t="s">
        <v>78</v>
      </c>
      <c r="AW242" s="11" t="s">
        <v>32</v>
      </c>
      <c r="AX242" s="11" t="s">
        <v>71</v>
      </c>
      <c r="AY242" s="190" t="s">
        <v>119</v>
      </c>
    </row>
    <row r="243" spans="2:51" s="11" customFormat="1" ht="12">
      <c r="B243" s="179"/>
      <c r="C243" s="180"/>
      <c r="D243" s="181" t="s">
        <v>129</v>
      </c>
      <c r="E243" s="182" t="s">
        <v>1</v>
      </c>
      <c r="F243" s="183" t="s">
        <v>252</v>
      </c>
      <c r="G243" s="180"/>
      <c r="H243" s="184">
        <v>72.085</v>
      </c>
      <c r="I243" s="185"/>
      <c r="J243" s="180"/>
      <c r="K243" s="180"/>
      <c r="L243" s="186"/>
      <c r="M243" s="187"/>
      <c r="N243" s="188"/>
      <c r="O243" s="188"/>
      <c r="P243" s="188"/>
      <c r="Q243" s="188"/>
      <c r="R243" s="188"/>
      <c r="S243" s="188"/>
      <c r="T243" s="189"/>
      <c r="AT243" s="190" t="s">
        <v>129</v>
      </c>
      <c r="AU243" s="190" t="s">
        <v>78</v>
      </c>
      <c r="AV243" s="11" t="s">
        <v>78</v>
      </c>
      <c r="AW243" s="11" t="s">
        <v>32</v>
      </c>
      <c r="AX243" s="11" t="s">
        <v>71</v>
      </c>
      <c r="AY243" s="190" t="s">
        <v>119</v>
      </c>
    </row>
    <row r="244" spans="2:51" s="12" customFormat="1" ht="12">
      <c r="B244" s="191"/>
      <c r="C244" s="192"/>
      <c r="D244" s="181" t="s">
        <v>129</v>
      </c>
      <c r="E244" s="193" t="s">
        <v>1</v>
      </c>
      <c r="F244" s="194" t="s">
        <v>208</v>
      </c>
      <c r="G244" s="192"/>
      <c r="H244" s="195">
        <v>262.82099999999997</v>
      </c>
      <c r="I244" s="196"/>
      <c r="J244" s="192"/>
      <c r="K244" s="192"/>
      <c r="L244" s="197"/>
      <c r="M244" s="198"/>
      <c r="N244" s="199"/>
      <c r="O244" s="199"/>
      <c r="P244" s="199"/>
      <c r="Q244" s="199"/>
      <c r="R244" s="199"/>
      <c r="S244" s="199"/>
      <c r="T244" s="200"/>
      <c r="AT244" s="201" t="s">
        <v>129</v>
      </c>
      <c r="AU244" s="201" t="s">
        <v>78</v>
      </c>
      <c r="AV244" s="12" t="s">
        <v>127</v>
      </c>
      <c r="AW244" s="12" t="s">
        <v>32</v>
      </c>
      <c r="AX244" s="12" t="s">
        <v>76</v>
      </c>
      <c r="AY244" s="201" t="s">
        <v>119</v>
      </c>
    </row>
    <row r="245" spans="2:65" s="1" customFormat="1" ht="16.5" customHeight="1">
      <c r="B245" s="32"/>
      <c r="C245" s="167" t="s">
        <v>427</v>
      </c>
      <c r="D245" s="167" t="s">
        <v>122</v>
      </c>
      <c r="E245" s="168" t="s">
        <v>428</v>
      </c>
      <c r="F245" s="169" t="s">
        <v>429</v>
      </c>
      <c r="G245" s="170" t="s">
        <v>290</v>
      </c>
      <c r="H245" s="223"/>
      <c r="I245" s="172"/>
      <c r="J245" s="173">
        <f>ROUND(I245*H245,2)</f>
        <v>0</v>
      </c>
      <c r="K245" s="169" t="s">
        <v>126</v>
      </c>
      <c r="L245" s="36"/>
      <c r="M245" s="174" t="s">
        <v>1</v>
      </c>
      <c r="N245" s="175" t="s">
        <v>42</v>
      </c>
      <c r="O245" s="58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AR245" s="15" t="s">
        <v>197</v>
      </c>
      <c r="AT245" s="15" t="s">
        <v>122</v>
      </c>
      <c r="AU245" s="15" t="s">
        <v>78</v>
      </c>
      <c r="AY245" s="15" t="s">
        <v>119</v>
      </c>
      <c r="BE245" s="178">
        <f>IF(N245="základní",J245,0)</f>
        <v>0</v>
      </c>
      <c r="BF245" s="178">
        <f>IF(N245="snížená",J245,0)</f>
        <v>0</v>
      </c>
      <c r="BG245" s="178">
        <f>IF(N245="zákl. přenesená",J245,0)</f>
        <v>0</v>
      </c>
      <c r="BH245" s="178">
        <f>IF(N245="sníž. přenesená",J245,0)</f>
        <v>0</v>
      </c>
      <c r="BI245" s="178">
        <f>IF(N245="nulová",J245,0)</f>
        <v>0</v>
      </c>
      <c r="BJ245" s="15" t="s">
        <v>76</v>
      </c>
      <c r="BK245" s="178">
        <f>ROUND(I245*H245,2)</f>
        <v>0</v>
      </c>
      <c r="BL245" s="15" t="s">
        <v>197</v>
      </c>
      <c r="BM245" s="15" t="s">
        <v>430</v>
      </c>
    </row>
    <row r="246" spans="2:63" s="10" customFormat="1" ht="22.9" customHeight="1">
      <c r="B246" s="151"/>
      <c r="C246" s="152"/>
      <c r="D246" s="153" t="s">
        <v>70</v>
      </c>
      <c r="E246" s="165" t="s">
        <v>431</v>
      </c>
      <c r="F246" s="165" t="s">
        <v>432</v>
      </c>
      <c r="G246" s="152"/>
      <c r="H246" s="152"/>
      <c r="I246" s="155"/>
      <c r="J246" s="166">
        <f>BK246</f>
        <v>0</v>
      </c>
      <c r="K246" s="152"/>
      <c r="L246" s="157"/>
      <c r="M246" s="158"/>
      <c r="N246" s="159"/>
      <c r="O246" s="159"/>
      <c r="P246" s="160">
        <f>SUM(P247:P250)</f>
        <v>0</v>
      </c>
      <c r="Q246" s="159"/>
      <c r="R246" s="160">
        <f>SUM(R247:R250)</f>
        <v>0.08800000000000001</v>
      </c>
      <c r="S246" s="159"/>
      <c r="T246" s="161">
        <f>SUM(T247:T250)</f>
        <v>0</v>
      </c>
      <c r="AR246" s="162" t="s">
        <v>78</v>
      </c>
      <c r="AT246" s="163" t="s">
        <v>70</v>
      </c>
      <c r="AU246" s="163" t="s">
        <v>76</v>
      </c>
      <c r="AY246" s="162" t="s">
        <v>119</v>
      </c>
      <c r="BK246" s="164">
        <f>SUM(BK247:BK250)</f>
        <v>0</v>
      </c>
    </row>
    <row r="247" spans="2:65" s="1" customFormat="1" ht="16.5" customHeight="1">
      <c r="B247" s="32"/>
      <c r="C247" s="167" t="s">
        <v>433</v>
      </c>
      <c r="D247" s="167" t="s">
        <v>122</v>
      </c>
      <c r="E247" s="168" t="s">
        <v>434</v>
      </c>
      <c r="F247" s="169" t="s">
        <v>435</v>
      </c>
      <c r="G247" s="170" t="s">
        <v>125</v>
      </c>
      <c r="H247" s="171">
        <v>400</v>
      </c>
      <c r="I247" s="172"/>
      <c r="J247" s="173">
        <f>ROUND(I247*H247,2)</f>
        <v>0</v>
      </c>
      <c r="K247" s="169" t="s">
        <v>126</v>
      </c>
      <c r="L247" s="36"/>
      <c r="M247" s="174" t="s">
        <v>1</v>
      </c>
      <c r="N247" s="175" t="s">
        <v>42</v>
      </c>
      <c r="O247" s="58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AR247" s="15" t="s">
        <v>197</v>
      </c>
      <c r="AT247" s="15" t="s">
        <v>122</v>
      </c>
      <c r="AU247" s="15" t="s">
        <v>78</v>
      </c>
      <c r="AY247" s="15" t="s">
        <v>119</v>
      </c>
      <c r="BE247" s="178">
        <f>IF(N247="základní",J247,0)</f>
        <v>0</v>
      </c>
      <c r="BF247" s="178">
        <f>IF(N247="snížená",J247,0)</f>
        <v>0</v>
      </c>
      <c r="BG247" s="178">
        <f>IF(N247="zákl. přenesená",J247,0)</f>
        <v>0</v>
      </c>
      <c r="BH247" s="178">
        <f>IF(N247="sníž. přenesená",J247,0)</f>
        <v>0</v>
      </c>
      <c r="BI247" s="178">
        <f>IF(N247="nulová",J247,0)</f>
        <v>0</v>
      </c>
      <c r="BJ247" s="15" t="s">
        <v>76</v>
      </c>
      <c r="BK247" s="178">
        <f>ROUND(I247*H247,2)</f>
        <v>0</v>
      </c>
      <c r="BL247" s="15" t="s">
        <v>197</v>
      </c>
      <c r="BM247" s="15" t="s">
        <v>436</v>
      </c>
    </row>
    <row r="248" spans="2:51" s="11" customFormat="1" ht="12">
      <c r="B248" s="179"/>
      <c r="C248" s="180"/>
      <c r="D248" s="181" t="s">
        <v>129</v>
      </c>
      <c r="E248" s="182" t="s">
        <v>1</v>
      </c>
      <c r="F248" s="183" t="s">
        <v>437</v>
      </c>
      <c r="G248" s="180"/>
      <c r="H248" s="184">
        <v>400</v>
      </c>
      <c r="I248" s="185"/>
      <c r="J248" s="180"/>
      <c r="K248" s="180"/>
      <c r="L248" s="186"/>
      <c r="M248" s="187"/>
      <c r="N248" s="188"/>
      <c r="O248" s="188"/>
      <c r="P248" s="188"/>
      <c r="Q248" s="188"/>
      <c r="R248" s="188"/>
      <c r="S248" s="188"/>
      <c r="T248" s="189"/>
      <c r="AT248" s="190" t="s">
        <v>129</v>
      </c>
      <c r="AU248" s="190" t="s">
        <v>78</v>
      </c>
      <c r="AV248" s="11" t="s">
        <v>78</v>
      </c>
      <c r="AW248" s="11" t="s">
        <v>32</v>
      </c>
      <c r="AX248" s="11" t="s">
        <v>76</v>
      </c>
      <c r="AY248" s="190" t="s">
        <v>119</v>
      </c>
    </row>
    <row r="249" spans="2:65" s="1" customFormat="1" ht="16.5" customHeight="1">
      <c r="B249" s="32"/>
      <c r="C249" s="167" t="s">
        <v>438</v>
      </c>
      <c r="D249" s="167" t="s">
        <v>122</v>
      </c>
      <c r="E249" s="168" t="s">
        <v>439</v>
      </c>
      <c r="F249" s="169" t="s">
        <v>440</v>
      </c>
      <c r="G249" s="170" t="s">
        <v>125</v>
      </c>
      <c r="H249" s="171">
        <v>400</v>
      </c>
      <c r="I249" s="172"/>
      <c r="J249" s="173">
        <f>ROUND(I249*H249,2)</f>
        <v>0</v>
      </c>
      <c r="K249" s="169" t="s">
        <v>126</v>
      </c>
      <c r="L249" s="36"/>
      <c r="M249" s="174" t="s">
        <v>1</v>
      </c>
      <c r="N249" s="175" t="s">
        <v>42</v>
      </c>
      <c r="O249" s="58"/>
      <c r="P249" s="176">
        <f>O249*H249</f>
        <v>0</v>
      </c>
      <c r="Q249" s="176">
        <v>0.00022</v>
      </c>
      <c r="R249" s="176">
        <f>Q249*H249</f>
        <v>0.08800000000000001</v>
      </c>
      <c r="S249" s="176">
        <v>0</v>
      </c>
      <c r="T249" s="177">
        <f>S249*H249</f>
        <v>0</v>
      </c>
      <c r="AR249" s="15" t="s">
        <v>197</v>
      </c>
      <c r="AT249" s="15" t="s">
        <v>122</v>
      </c>
      <c r="AU249" s="15" t="s">
        <v>78</v>
      </c>
      <c r="AY249" s="15" t="s">
        <v>119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15" t="s">
        <v>76</v>
      </c>
      <c r="BK249" s="178">
        <f>ROUND(I249*H249,2)</f>
        <v>0</v>
      </c>
      <c r="BL249" s="15" t="s">
        <v>197</v>
      </c>
      <c r="BM249" s="15" t="s">
        <v>441</v>
      </c>
    </row>
    <row r="250" spans="2:51" s="11" customFormat="1" ht="12">
      <c r="B250" s="179"/>
      <c r="C250" s="180"/>
      <c r="D250" s="181" t="s">
        <v>129</v>
      </c>
      <c r="E250" s="182" t="s">
        <v>1</v>
      </c>
      <c r="F250" s="183" t="s">
        <v>437</v>
      </c>
      <c r="G250" s="180"/>
      <c r="H250" s="184">
        <v>400</v>
      </c>
      <c r="I250" s="185"/>
      <c r="J250" s="180"/>
      <c r="K250" s="180"/>
      <c r="L250" s="186"/>
      <c r="M250" s="187"/>
      <c r="N250" s="188"/>
      <c r="O250" s="188"/>
      <c r="P250" s="188"/>
      <c r="Q250" s="188"/>
      <c r="R250" s="188"/>
      <c r="S250" s="188"/>
      <c r="T250" s="189"/>
      <c r="AT250" s="190" t="s">
        <v>129</v>
      </c>
      <c r="AU250" s="190" t="s">
        <v>78</v>
      </c>
      <c r="AV250" s="11" t="s">
        <v>78</v>
      </c>
      <c r="AW250" s="11" t="s">
        <v>32</v>
      </c>
      <c r="AX250" s="11" t="s">
        <v>76</v>
      </c>
      <c r="AY250" s="190" t="s">
        <v>119</v>
      </c>
    </row>
    <row r="251" spans="2:63" s="10" customFormat="1" ht="25.9" customHeight="1">
      <c r="B251" s="151"/>
      <c r="C251" s="152"/>
      <c r="D251" s="153" t="s">
        <v>70</v>
      </c>
      <c r="E251" s="154" t="s">
        <v>442</v>
      </c>
      <c r="F251" s="154" t="s">
        <v>443</v>
      </c>
      <c r="G251" s="152"/>
      <c r="H251" s="152"/>
      <c r="I251" s="155"/>
      <c r="J251" s="156">
        <f>BK251</f>
        <v>0</v>
      </c>
      <c r="K251" s="152"/>
      <c r="L251" s="157"/>
      <c r="M251" s="158"/>
      <c r="N251" s="159"/>
      <c r="O251" s="159"/>
      <c r="P251" s="160">
        <f>P252+P254+P257+P261+P264+P267</f>
        <v>0</v>
      </c>
      <c r="Q251" s="159"/>
      <c r="R251" s="160">
        <f>R252+R254+R257+R261+R264+R267</f>
        <v>0</v>
      </c>
      <c r="S251" s="159"/>
      <c r="T251" s="161">
        <f>T252+T254+T257+T261+T264+T267</f>
        <v>0</v>
      </c>
      <c r="AR251" s="162" t="s">
        <v>147</v>
      </c>
      <c r="AT251" s="163" t="s">
        <v>70</v>
      </c>
      <c r="AU251" s="163" t="s">
        <v>71</v>
      </c>
      <c r="AY251" s="162" t="s">
        <v>119</v>
      </c>
      <c r="BK251" s="164">
        <f>BK252+BK254+BK257+BK261+BK264+BK267</f>
        <v>0</v>
      </c>
    </row>
    <row r="252" spans="2:63" s="10" customFormat="1" ht="22.9" customHeight="1">
      <c r="B252" s="151"/>
      <c r="C252" s="152"/>
      <c r="D252" s="153" t="s">
        <v>70</v>
      </c>
      <c r="E252" s="165" t="s">
        <v>444</v>
      </c>
      <c r="F252" s="165" t="s">
        <v>445</v>
      </c>
      <c r="G252" s="152"/>
      <c r="H252" s="152"/>
      <c r="I252" s="155"/>
      <c r="J252" s="166">
        <f>BK252</f>
        <v>0</v>
      </c>
      <c r="K252" s="152"/>
      <c r="L252" s="157"/>
      <c r="M252" s="158"/>
      <c r="N252" s="159"/>
      <c r="O252" s="159"/>
      <c r="P252" s="160">
        <f>P253</f>
        <v>0</v>
      </c>
      <c r="Q252" s="159"/>
      <c r="R252" s="160">
        <f>R253</f>
        <v>0</v>
      </c>
      <c r="S252" s="159"/>
      <c r="T252" s="161">
        <f>T253</f>
        <v>0</v>
      </c>
      <c r="AR252" s="162" t="s">
        <v>147</v>
      </c>
      <c r="AT252" s="163" t="s">
        <v>70</v>
      </c>
      <c r="AU252" s="163" t="s">
        <v>76</v>
      </c>
      <c r="AY252" s="162" t="s">
        <v>119</v>
      </c>
      <c r="BK252" s="164">
        <f>BK253</f>
        <v>0</v>
      </c>
    </row>
    <row r="253" spans="2:65" s="1" customFormat="1" ht="16.5" customHeight="1">
      <c r="B253" s="32"/>
      <c r="C253" s="167" t="s">
        <v>446</v>
      </c>
      <c r="D253" s="167" t="s">
        <v>122</v>
      </c>
      <c r="E253" s="168" t="s">
        <v>447</v>
      </c>
      <c r="F253" s="169" t="s">
        <v>448</v>
      </c>
      <c r="G253" s="170" t="s">
        <v>222</v>
      </c>
      <c r="H253" s="171">
        <v>1</v>
      </c>
      <c r="I253" s="172"/>
      <c r="J253" s="173">
        <f>ROUND(I253*H253,2)</f>
        <v>0</v>
      </c>
      <c r="K253" s="169" t="s">
        <v>126</v>
      </c>
      <c r="L253" s="36"/>
      <c r="M253" s="174" t="s">
        <v>1</v>
      </c>
      <c r="N253" s="175" t="s">
        <v>42</v>
      </c>
      <c r="O253" s="58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AR253" s="15" t="s">
        <v>449</v>
      </c>
      <c r="AT253" s="15" t="s">
        <v>122</v>
      </c>
      <c r="AU253" s="15" t="s">
        <v>78</v>
      </c>
      <c r="AY253" s="15" t="s">
        <v>119</v>
      </c>
      <c r="BE253" s="178">
        <f>IF(N253="základní",J253,0)</f>
        <v>0</v>
      </c>
      <c r="BF253" s="178">
        <f>IF(N253="snížená",J253,0)</f>
        <v>0</v>
      </c>
      <c r="BG253" s="178">
        <f>IF(N253="zákl. přenesená",J253,0)</f>
        <v>0</v>
      </c>
      <c r="BH253" s="178">
        <f>IF(N253="sníž. přenesená",J253,0)</f>
        <v>0</v>
      </c>
      <c r="BI253" s="178">
        <f>IF(N253="nulová",J253,0)</f>
        <v>0</v>
      </c>
      <c r="BJ253" s="15" t="s">
        <v>76</v>
      </c>
      <c r="BK253" s="178">
        <f>ROUND(I253*H253,2)</f>
        <v>0</v>
      </c>
      <c r="BL253" s="15" t="s">
        <v>449</v>
      </c>
      <c r="BM253" s="15" t="s">
        <v>450</v>
      </c>
    </row>
    <row r="254" spans="2:63" s="10" customFormat="1" ht="22.9" customHeight="1">
      <c r="B254" s="151"/>
      <c r="C254" s="152"/>
      <c r="D254" s="153" t="s">
        <v>70</v>
      </c>
      <c r="E254" s="165" t="s">
        <v>451</v>
      </c>
      <c r="F254" s="165" t="s">
        <v>452</v>
      </c>
      <c r="G254" s="152"/>
      <c r="H254" s="152"/>
      <c r="I254" s="155"/>
      <c r="J254" s="166">
        <f>BK254</f>
        <v>0</v>
      </c>
      <c r="K254" s="152"/>
      <c r="L254" s="157"/>
      <c r="M254" s="158"/>
      <c r="N254" s="159"/>
      <c r="O254" s="159"/>
      <c r="P254" s="160">
        <f>SUM(P255:P256)</f>
        <v>0</v>
      </c>
      <c r="Q254" s="159"/>
      <c r="R254" s="160">
        <f>SUM(R255:R256)</f>
        <v>0</v>
      </c>
      <c r="S254" s="159"/>
      <c r="T254" s="161">
        <f>SUM(T255:T256)</f>
        <v>0</v>
      </c>
      <c r="AR254" s="162" t="s">
        <v>147</v>
      </c>
      <c r="AT254" s="163" t="s">
        <v>70</v>
      </c>
      <c r="AU254" s="163" t="s">
        <v>76</v>
      </c>
      <c r="AY254" s="162" t="s">
        <v>119</v>
      </c>
      <c r="BK254" s="164">
        <f>SUM(BK255:BK256)</f>
        <v>0</v>
      </c>
    </row>
    <row r="255" spans="2:65" s="1" customFormat="1" ht="16.5" customHeight="1">
      <c r="B255" s="32"/>
      <c r="C255" s="167" t="s">
        <v>453</v>
      </c>
      <c r="D255" s="167" t="s">
        <v>122</v>
      </c>
      <c r="E255" s="168" t="s">
        <v>454</v>
      </c>
      <c r="F255" s="169" t="s">
        <v>455</v>
      </c>
      <c r="G255" s="170" t="s">
        <v>222</v>
      </c>
      <c r="H255" s="171">
        <v>1</v>
      </c>
      <c r="I255" s="172"/>
      <c r="J255" s="173">
        <f>ROUND(I255*H255,2)</f>
        <v>0</v>
      </c>
      <c r="K255" s="169" t="s">
        <v>126</v>
      </c>
      <c r="L255" s="36"/>
      <c r="M255" s="174" t="s">
        <v>1</v>
      </c>
      <c r="N255" s="175" t="s">
        <v>42</v>
      </c>
      <c r="O255" s="58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AR255" s="15" t="s">
        <v>449</v>
      </c>
      <c r="AT255" s="15" t="s">
        <v>122</v>
      </c>
      <c r="AU255" s="15" t="s">
        <v>78</v>
      </c>
      <c r="AY255" s="15" t="s">
        <v>119</v>
      </c>
      <c r="BE255" s="178">
        <f>IF(N255="základní",J255,0)</f>
        <v>0</v>
      </c>
      <c r="BF255" s="178">
        <f>IF(N255="snížená",J255,0)</f>
        <v>0</v>
      </c>
      <c r="BG255" s="178">
        <f>IF(N255="zákl. přenesená",J255,0)</f>
        <v>0</v>
      </c>
      <c r="BH255" s="178">
        <f>IF(N255="sníž. přenesená",J255,0)</f>
        <v>0</v>
      </c>
      <c r="BI255" s="178">
        <f>IF(N255="nulová",J255,0)</f>
        <v>0</v>
      </c>
      <c r="BJ255" s="15" t="s">
        <v>76</v>
      </c>
      <c r="BK255" s="178">
        <f>ROUND(I255*H255,2)</f>
        <v>0</v>
      </c>
      <c r="BL255" s="15" t="s">
        <v>449</v>
      </c>
      <c r="BM255" s="15" t="s">
        <v>456</v>
      </c>
    </row>
    <row r="256" spans="2:51" s="11" customFormat="1" ht="12">
      <c r="B256" s="179"/>
      <c r="C256" s="180"/>
      <c r="D256" s="181" t="s">
        <v>129</v>
      </c>
      <c r="E256" s="182" t="s">
        <v>1</v>
      </c>
      <c r="F256" s="183" t="s">
        <v>457</v>
      </c>
      <c r="G256" s="180"/>
      <c r="H256" s="184">
        <v>1</v>
      </c>
      <c r="I256" s="185"/>
      <c r="J256" s="180"/>
      <c r="K256" s="180"/>
      <c r="L256" s="186"/>
      <c r="M256" s="187"/>
      <c r="N256" s="188"/>
      <c r="O256" s="188"/>
      <c r="P256" s="188"/>
      <c r="Q256" s="188"/>
      <c r="R256" s="188"/>
      <c r="S256" s="188"/>
      <c r="T256" s="189"/>
      <c r="AT256" s="190" t="s">
        <v>129</v>
      </c>
      <c r="AU256" s="190" t="s">
        <v>78</v>
      </c>
      <c r="AV256" s="11" t="s">
        <v>78</v>
      </c>
      <c r="AW256" s="11" t="s">
        <v>32</v>
      </c>
      <c r="AX256" s="11" t="s">
        <v>76</v>
      </c>
      <c r="AY256" s="190" t="s">
        <v>119</v>
      </c>
    </row>
    <row r="257" spans="2:63" s="10" customFormat="1" ht="22.9" customHeight="1">
      <c r="B257" s="151"/>
      <c r="C257" s="152"/>
      <c r="D257" s="153" t="s">
        <v>70</v>
      </c>
      <c r="E257" s="165" t="s">
        <v>458</v>
      </c>
      <c r="F257" s="165" t="s">
        <v>459</v>
      </c>
      <c r="G257" s="152"/>
      <c r="H257" s="152"/>
      <c r="I257" s="155"/>
      <c r="J257" s="166">
        <f>BK257</f>
        <v>0</v>
      </c>
      <c r="K257" s="152"/>
      <c r="L257" s="157"/>
      <c r="M257" s="158"/>
      <c r="N257" s="159"/>
      <c r="O257" s="159"/>
      <c r="P257" s="160">
        <f>SUM(P258:P260)</f>
        <v>0</v>
      </c>
      <c r="Q257" s="159"/>
      <c r="R257" s="160">
        <f>SUM(R258:R260)</f>
        <v>0</v>
      </c>
      <c r="S257" s="159"/>
      <c r="T257" s="161">
        <f>SUM(T258:T260)</f>
        <v>0</v>
      </c>
      <c r="AR257" s="162" t="s">
        <v>147</v>
      </c>
      <c r="AT257" s="163" t="s">
        <v>70</v>
      </c>
      <c r="AU257" s="163" t="s">
        <v>76</v>
      </c>
      <c r="AY257" s="162" t="s">
        <v>119</v>
      </c>
      <c r="BK257" s="164">
        <f>SUM(BK258:BK260)</f>
        <v>0</v>
      </c>
    </row>
    <row r="258" spans="2:65" s="1" customFormat="1" ht="16.5" customHeight="1">
      <c r="B258" s="32"/>
      <c r="C258" s="167" t="s">
        <v>460</v>
      </c>
      <c r="D258" s="167" t="s">
        <v>122</v>
      </c>
      <c r="E258" s="168" t="s">
        <v>461</v>
      </c>
      <c r="F258" s="169" t="s">
        <v>462</v>
      </c>
      <c r="G258" s="170" t="s">
        <v>222</v>
      </c>
      <c r="H258" s="171">
        <v>1</v>
      </c>
      <c r="I258" s="172"/>
      <c r="J258" s="173">
        <f>ROUND(I258*H258,2)</f>
        <v>0</v>
      </c>
      <c r="K258" s="169" t="s">
        <v>126</v>
      </c>
      <c r="L258" s="36"/>
      <c r="M258" s="174" t="s">
        <v>1</v>
      </c>
      <c r="N258" s="175" t="s">
        <v>42</v>
      </c>
      <c r="O258" s="58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AR258" s="15" t="s">
        <v>449</v>
      </c>
      <c r="AT258" s="15" t="s">
        <v>122</v>
      </c>
      <c r="AU258" s="15" t="s">
        <v>78</v>
      </c>
      <c r="AY258" s="15" t="s">
        <v>119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15" t="s">
        <v>76</v>
      </c>
      <c r="BK258" s="178">
        <f>ROUND(I258*H258,2)</f>
        <v>0</v>
      </c>
      <c r="BL258" s="15" t="s">
        <v>449</v>
      </c>
      <c r="BM258" s="15" t="s">
        <v>463</v>
      </c>
    </row>
    <row r="259" spans="2:65" s="1" customFormat="1" ht="16.5" customHeight="1">
      <c r="B259" s="32"/>
      <c r="C259" s="167" t="s">
        <v>464</v>
      </c>
      <c r="D259" s="167" t="s">
        <v>122</v>
      </c>
      <c r="E259" s="168" t="s">
        <v>465</v>
      </c>
      <c r="F259" s="169" t="s">
        <v>466</v>
      </c>
      <c r="G259" s="170" t="s">
        <v>222</v>
      </c>
      <c r="H259" s="171">
        <v>1</v>
      </c>
      <c r="I259" s="172"/>
      <c r="J259" s="173">
        <f>ROUND(I259*H259,2)</f>
        <v>0</v>
      </c>
      <c r="K259" s="169" t="s">
        <v>126</v>
      </c>
      <c r="L259" s="36"/>
      <c r="M259" s="174" t="s">
        <v>1</v>
      </c>
      <c r="N259" s="175" t="s">
        <v>42</v>
      </c>
      <c r="O259" s="58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AR259" s="15" t="s">
        <v>449</v>
      </c>
      <c r="AT259" s="15" t="s">
        <v>122</v>
      </c>
      <c r="AU259" s="15" t="s">
        <v>78</v>
      </c>
      <c r="AY259" s="15" t="s">
        <v>119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15" t="s">
        <v>76</v>
      </c>
      <c r="BK259" s="178">
        <f>ROUND(I259*H259,2)</f>
        <v>0</v>
      </c>
      <c r="BL259" s="15" t="s">
        <v>449</v>
      </c>
      <c r="BM259" s="15" t="s">
        <v>467</v>
      </c>
    </row>
    <row r="260" spans="2:65" s="1" customFormat="1" ht="16.5" customHeight="1">
      <c r="B260" s="32"/>
      <c r="C260" s="167" t="s">
        <v>468</v>
      </c>
      <c r="D260" s="167" t="s">
        <v>122</v>
      </c>
      <c r="E260" s="168" t="s">
        <v>469</v>
      </c>
      <c r="F260" s="169" t="s">
        <v>470</v>
      </c>
      <c r="G260" s="170" t="s">
        <v>222</v>
      </c>
      <c r="H260" s="171">
        <v>1</v>
      </c>
      <c r="I260" s="172"/>
      <c r="J260" s="173">
        <f>ROUND(I260*H260,2)</f>
        <v>0</v>
      </c>
      <c r="K260" s="169" t="s">
        <v>126</v>
      </c>
      <c r="L260" s="36"/>
      <c r="M260" s="174" t="s">
        <v>1</v>
      </c>
      <c r="N260" s="175" t="s">
        <v>42</v>
      </c>
      <c r="O260" s="58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AR260" s="15" t="s">
        <v>449</v>
      </c>
      <c r="AT260" s="15" t="s">
        <v>122</v>
      </c>
      <c r="AU260" s="15" t="s">
        <v>78</v>
      </c>
      <c r="AY260" s="15" t="s">
        <v>119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5" t="s">
        <v>76</v>
      </c>
      <c r="BK260" s="178">
        <f>ROUND(I260*H260,2)</f>
        <v>0</v>
      </c>
      <c r="BL260" s="15" t="s">
        <v>449</v>
      </c>
      <c r="BM260" s="15" t="s">
        <v>471</v>
      </c>
    </row>
    <row r="261" spans="2:63" s="10" customFormat="1" ht="22.9" customHeight="1">
      <c r="B261" s="151"/>
      <c r="C261" s="152"/>
      <c r="D261" s="153" t="s">
        <v>70</v>
      </c>
      <c r="E261" s="165" t="s">
        <v>472</v>
      </c>
      <c r="F261" s="165" t="s">
        <v>473</v>
      </c>
      <c r="G261" s="152"/>
      <c r="H261" s="152"/>
      <c r="I261" s="155"/>
      <c r="J261" s="166">
        <f>BK261</f>
        <v>0</v>
      </c>
      <c r="K261" s="152"/>
      <c r="L261" s="157"/>
      <c r="M261" s="158"/>
      <c r="N261" s="159"/>
      <c r="O261" s="159"/>
      <c r="P261" s="160">
        <f>SUM(P262:P263)</f>
        <v>0</v>
      </c>
      <c r="Q261" s="159"/>
      <c r="R261" s="160">
        <f>SUM(R262:R263)</f>
        <v>0</v>
      </c>
      <c r="S261" s="159"/>
      <c r="T261" s="161">
        <f>SUM(T262:T263)</f>
        <v>0</v>
      </c>
      <c r="AR261" s="162" t="s">
        <v>147</v>
      </c>
      <c r="AT261" s="163" t="s">
        <v>70</v>
      </c>
      <c r="AU261" s="163" t="s">
        <v>76</v>
      </c>
      <c r="AY261" s="162" t="s">
        <v>119</v>
      </c>
      <c r="BK261" s="164">
        <f>SUM(BK262:BK263)</f>
        <v>0</v>
      </c>
    </row>
    <row r="262" spans="2:65" s="1" customFormat="1" ht="16.5" customHeight="1">
      <c r="B262" s="32"/>
      <c r="C262" s="167" t="s">
        <v>474</v>
      </c>
      <c r="D262" s="167" t="s">
        <v>122</v>
      </c>
      <c r="E262" s="168" t="s">
        <v>475</v>
      </c>
      <c r="F262" s="169" t="s">
        <v>476</v>
      </c>
      <c r="G262" s="170" t="s">
        <v>297</v>
      </c>
      <c r="H262" s="171">
        <v>1</v>
      </c>
      <c r="I262" s="172"/>
      <c r="J262" s="173">
        <f>ROUND(I262*H262,2)</f>
        <v>0</v>
      </c>
      <c r="K262" s="169" t="s">
        <v>126</v>
      </c>
      <c r="L262" s="36"/>
      <c r="M262" s="174" t="s">
        <v>1</v>
      </c>
      <c r="N262" s="175" t="s">
        <v>42</v>
      </c>
      <c r="O262" s="58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AR262" s="15" t="s">
        <v>449</v>
      </c>
      <c r="AT262" s="15" t="s">
        <v>122</v>
      </c>
      <c r="AU262" s="15" t="s">
        <v>78</v>
      </c>
      <c r="AY262" s="15" t="s">
        <v>119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5" t="s">
        <v>76</v>
      </c>
      <c r="BK262" s="178">
        <f>ROUND(I262*H262,2)</f>
        <v>0</v>
      </c>
      <c r="BL262" s="15" t="s">
        <v>449</v>
      </c>
      <c r="BM262" s="15" t="s">
        <v>477</v>
      </c>
    </row>
    <row r="263" spans="2:51" s="11" customFormat="1" ht="12">
      <c r="B263" s="179"/>
      <c r="C263" s="180"/>
      <c r="D263" s="181" t="s">
        <v>129</v>
      </c>
      <c r="E263" s="182" t="s">
        <v>1</v>
      </c>
      <c r="F263" s="183" t="s">
        <v>478</v>
      </c>
      <c r="G263" s="180"/>
      <c r="H263" s="184">
        <v>1</v>
      </c>
      <c r="I263" s="185"/>
      <c r="J263" s="180"/>
      <c r="K263" s="180"/>
      <c r="L263" s="186"/>
      <c r="M263" s="187"/>
      <c r="N263" s="188"/>
      <c r="O263" s="188"/>
      <c r="P263" s="188"/>
      <c r="Q263" s="188"/>
      <c r="R263" s="188"/>
      <c r="S263" s="188"/>
      <c r="T263" s="189"/>
      <c r="AT263" s="190" t="s">
        <v>129</v>
      </c>
      <c r="AU263" s="190" t="s">
        <v>78</v>
      </c>
      <c r="AV263" s="11" t="s">
        <v>78</v>
      </c>
      <c r="AW263" s="11" t="s">
        <v>32</v>
      </c>
      <c r="AX263" s="11" t="s">
        <v>76</v>
      </c>
      <c r="AY263" s="190" t="s">
        <v>119</v>
      </c>
    </row>
    <row r="264" spans="2:63" s="10" customFormat="1" ht="22.9" customHeight="1">
      <c r="B264" s="151"/>
      <c r="C264" s="152"/>
      <c r="D264" s="153" t="s">
        <v>70</v>
      </c>
      <c r="E264" s="165" t="s">
        <v>479</v>
      </c>
      <c r="F264" s="165" t="s">
        <v>480</v>
      </c>
      <c r="G264" s="152"/>
      <c r="H264" s="152"/>
      <c r="I264" s="155"/>
      <c r="J264" s="166">
        <f>BK264</f>
        <v>0</v>
      </c>
      <c r="K264" s="152"/>
      <c r="L264" s="157"/>
      <c r="M264" s="158"/>
      <c r="N264" s="159"/>
      <c r="O264" s="159"/>
      <c r="P264" s="160">
        <f>SUM(P265:P266)</f>
        <v>0</v>
      </c>
      <c r="Q264" s="159"/>
      <c r="R264" s="160">
        <f>SUM(R265:R266)</f>
        <v>0</v>
      </c>
      <c r="S264" s="159"/>
      <c r="T264" s="161">
        <f>SUM(T265:T266)</f>
        <v>0</v>
      </c>
      <c r="AR264" s="162" t="s">
        <v>147</v>
      </c>
      <c r="AT264" s="163" t="s">
        <v>70</v>
      </c>
      <c r="AU264" s="163" t="s">
        <v>76</v>
      </c>
      <c r="AY264" s="162" t="s">
        <v>119</v>
      </c>
      <c r="BK264" s="164">
        <f>SUM(BK265:BK266)</f>
        <v>0</v>
      </c>
    </row>
    <row r="265" spans="2:65" s="1" customFormat="1" ht="16.5" customHeight="1">
      <c r="B265" s="32"/>
      <c r="C265" s="167" t="s">
        <v>481</v>
      </c>
      <c r="D265" s="167" t="s">
        <v>122</v>
      </c>
      <c r="E265" s="168" t="s">
        <v>482</v>
      </c>
      <c r="F265" s="169" t="s">
        <v>483</v>
      </c>
      <c r="G265" s="170" t="s">
        <v>222</v>
      </c>
      <c r="H265" s="171">
        <v>1</v>
      </c>
      <c r="I265" s="172"/>
      <c r="J265" s="173">
        <f>ROUND(I265*H265,2)</f>
        <v>0</v>
      </c>
      <c r="K265" s="169" t="s">
        <v>126</v>
      </c>
      <c r="L265" s="36"/>
      <c r="M265" s="174" t="s">
        <v>1</v>
      </c>
      <c r="N265" s="175" t="s">
        <v>42</v>
      </c>
      <c r="O265" s="58"/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AR265" s="15" t="s">
        <v>449</v>
      </c>
      <c r="AT265" s="15" t="s">
        <v>122</v>
      </c>
      <c r="AU265" s="15" t="s">
        <v>78</v>
      </c>
      <c r="AY265" s="15" t="s">
        <v>119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5" t="s">
        <v>76</v>
      </c>
      <c r="BK265" s="178">
        <f>ROUND(I265*H265,2)</f>
        <v>0</v>
      </c>
      <c r="BL265" s="15" t="s">
        <v>449</v>
      </c>
      <c r="BM265" s="15" t="s">
        <v>484</v>
      </c>
    </row>
    <row r="266" spans="2:51" s="11" customFormat="1" ht="12">
      <c r="B266" s="179"/>
      <c r="C266" s="180"/>
      <c r="D266" s="181" t="s">
        <v>129</v>
      </c>
      <c r="E266" s="182" t="s">
        <v>1</v>
      </c>
      <c r="F266" s="183" t="s">
        <v>485</v>
      </c>
      <c r="G266" s="180"/>
      <c r="H266" s="184">
        <v>1</v>
      </c>
      <c r="I266" s="185"/>
      <c r="J266" s="180"/>
      <c r="K266" s="180"/>
      <c r="L266" s="186"/>
      <c r="M266" s="187"/>
      <c r="N266" s="188"/>
      <c r="O266" s="188"/>
      <c r="P266" s="188"/>
      <c r="Q266" s="188"/>
      <c r="R266" s="188"/>
      <c r="S266" s="188"/>
      <c r="T266" s="189"/>
      <c r="AT266" s="190" t="s">
        <v>129</v>
      </c>
      <c r="AU266" s="190" t="s">
        <v>78</v>
      </c>
      <c r="AV266" s="11" t="s">
        <v>78</v>
      </c>
      <c r="AW266" s="11" t="s">
        <v>32</v>
      </c>
      <c r="AX266" s="11" t="s">
        <v>76</v>
      </c>
      <c r="AY266" s="190" t="s">
        <v>119</v>
      </c>
    </row>
    <row r="267" spans="2:63" s="10" customFormat="1" ht="22.9" customHeight="1">
      <c r="B267" s="151"/>
      <c r="C267" s="152"/>
      <c r="D267" s="153" t="s">
        <v>70</v>
      </c>
      <c r="E267" s="165" t="s">
        <v>486</v>
      </c>
      <c r="F267" s="165" t="s">
        <v>487</v>
      </c>
      <c r="G267" s="152"/>
      <c r="H267" s="152"/>
      <c r="I267" s="155"/>
      <c r="J267" s="166">
        <f>BK267</f>
        <v>0</v>
      </c>
      <c r="K267" s="152"/>
      <c r="L267" s="157"/>
      <c r="M267" s="158"/>
      <c r="N267" s="159"/>
      <c r="O267" s="159"/>
      <c r="P267" s="160">
        <f>P268</f>
        <v>0</v>
      </c>
      <c r="Q267" s="159"/>
      <c r="R267" s="160">
        <f>R268</f>
        <v>0</v>
      </c>
      <c r="S267" s="159"/>
      <c r="T267" s="161">
        <f>T268</f>
        <v>0</v>
      </c>
      <c r="AR267" s="162" t="s">
        <v>147</v>
      </c>
      <c r="AT267" s="163" t="s">
        <v>70</v>
      </c>
      <c r="AU267" s="163" t="s">
        <v>76</v>
      </c>
      <c r="AY267" s="162" t="s">
        <v>119</v>
      </c>
      <c r="BK267" s="164">
        <f>BK268</f>
        <v>0</v>
      </c>
    </row>
    <row r="268" spans="2:65" s="1" customFormat="1" ht="16.5" customHeight="1">
      <c r="B268" s="32"/>
      <c r="C268" s="167" t="s">
        <v>488</v>
      </c>
      <c r="D268" s="167" t="s">
        <v>122</v>
      </c>
      <c r="E268" s="168" t="s">
        <v>489</v>
      </c>
      <c r="F268" s="169" t="s">
        <v>490</v>
      </c>
      <c r="G268" s="170" t="s">
        <v>222</v>
      </c>
      <c r="H268" s="171">
        <v>1</v>
      </c>
      <c r="I268" s="172"/>
      <c r="J268" s="173">
        <f>ROUND(I268*H268,2)</f>
        <v>0</v>
      </c>
      <c r="K268" s="169" t="s">
        <v>126</v>
      </c>
      <c r="L268" s="36"/>
      <c r="M268" s="224" t="s">
        <v>1</v>
      </c>
      <c r="N268" s="225" t="s">
        <v>42</v>
      </c>
      <c r="O268" s="226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15" t="s">
        <v>449</v>
      </c>
      <c r="AT268" s="15" t="s">
        <v>122</v>
      </c>
      <c r="AU268" s="15" t="s">
        <v>78</v>
      </c>
      <c r="AY268" s="15" t="s">
        <v>119</v>
      </c>
      <c r="BE268" s="178">
        <f>IF(N268="základní",J268,0)</f>
        <v>0</v>
      </c>
      <c r="BF268" s="178">
        <f>IF(N268="snížená",J268,0)</f>
        <v>0</v>
      </c>
      <c r="BG268" s="178">
        <f>IF(N268="zákl. přenesená",J268,0)</f>
        <v>0</v>
      </c>
      <c r="BH268" s="178">
        <f>IF(N268="sníž. přenesená",J268,0)</f>
        <v>0</v>
      </c>
      <c r="BI268" s="178">
        <f>IF(N268="nulová",J268,0)</f>
        <v>0</v>
      </c>
      <c r="BJ268" s="15" t="s">
        <v>76</v>
      </c>
      <c r="BK268" s="178">
        <f>ROUND(I268*H268,2)</f>
        <v>0</v>
      </c>
      <c r="BL268" s="15" t="s">
        <v>449</v>
      </c>
      <c r="BM268" s="15" t="s">
        <v>491</v>
      </c>
    </row>
    <row r="269" spans="2:12" s="1" customFormat="1" ht="6.95" customHeight="1">
      <c r="B269" s="44"/>
      <c r="C269" s="45"/>
      <c r="D269" s="45"/>
      <c r="E269" s="45"/>
      <c r="F269" s="45"/>
      <c r="G269" s="45"/>
      <c r="H269" s="45"/>
      <c r="I269" s="118"/>
      <c r="J269" s="45"/>
      <c r="K269" s="45"/>
      <c r="L269" s="36"/>
    </row>
  </sheetData>
  <sheetProtection algorithmName="SHA-512" hashValue="g0E6jlRXhRrGmiGqf+nwycq5TRLBlk4XidlBWuwKuy5OB+KEnXXTe7KJHvEicArVTM9VfMWKa8mG/07T4bEIvw==" saltValue="FumbpUJag2A26iWNyTwGYjUqO/O+sijSwPJgZWy4of5RU4oY41hW0RHOOhtTn581pr0NWDxKPpDUJR7To3p3rw==" spinCount="100000" sheet="1" objects="1" scenarios="1" formatColumns="0" formatRows="0" autoFilter="0"/>
  <autoFilter ref="C91:K268"/>
  <mergeCells count="6">
    <mergeCell ref="E84:H84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Ing. Jaromír Pešek</cp:lastModifiedBy>
  <cp:lastPrinted>2019-02-18T08:33:03Z</cp:lastPrinted>
  <dcterms:created xsi:type="dcterms:W3CDTF">2019-02-16T15:30:19Z</dcterms:created>
  <dcterms:modified xsi:type="dcterms:W3CDTF">2019-03-20T11:23:27Z</dcterms:modified>
  <cp:category/>
  <cp:version/>
  <cp:contentType/>
  <cp:contentStatus/>
</cp:coreProperties>
</file>